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12.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1.xml" ContentType="application/vnd.openxmlformats-officedocument.spreadsheetml.table+xml"/>
  <Override PartName="/xl/tables/table10.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9.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acted-my.sharepoint.com/personal/ihor_husiev_reach-initiative_org/Documents/Робочий стіл/LOCALIZATION/KRYVYI RIH_Assessment/QUANT/Analysis/For HQ/"/>
    </mc:Choice>
  </mc:AlternateContent>
  <xr:revisionPtr revIDLastSave="140" documentId="8_{363B9A01-E08E-495C-B9A6-068211E83E24}" xr6:coauthVersionLast="47" xr6:coauthVersionMax="47" xr10:uidLastSave="{C2CD324E-F16D-40BD-8FC9-3EAB184F080C}"/>
  <bookViews>
    <workbookView xWindow="-108" yWindow="-108" windowWidth="23256" windowHeight="12576" tabRatio="701" activeTab="2" xr2:uid="{00000000-000D-0000-FFFF-FFFF00000000}"/>
  </bookViews>
  <sheets>
    <sheet name="UKR2312_Round2_LRAP_Survey_K..." sheetId="1" r:id="rId1"/>
    <sheet name="Activities by count" sheetId="2" r:id="rId2"/>
    <sheet name="Activities actor lists" sheetId="3" r:id="rId3"/>
    <sheet name="Activities follow-up" sheetId="4" r:id="rId4"/>
    <sheet name="CSO demographics" sheetId="5" r:id="rId5"/>
    <sheet name="Coordination" sheetId="6" r:id="rId6"/>
    <sheet name="Local capacity scale" sheetId="7" r:id="rId7"/>
    <sheet name="CSO AAP" sheetId="9" r:id="rId8"/>
    <sheet name="CSO operational needs" sheetId="10" r:id="rId9"/>
    <sheet name="Deoccupation activities" sheetId="12" r:id="rId10"/>
    <sheet name="LNGA summary full" sheetId="14" r:id="rId11"/>
    <sheet name="LNGA summary public" sheetId="15" r:id="rId12"/>
  </sheets>
  <definedNames>
    <definedName name="_xlnm._FilterDatabase" localSheetId="2" hidden="1">'Activities actor lists'!$A$5:$M$5</definedName>
    <definedName name="_xlnm._FilterDatabase" localSheetId="7" hidden="1">'CSO AAP'!$B$27:$C$27</definedName>
    <definedName name="_xlnm._FilterDatabase" localSheetId="6" hidden="1">'Local capacity scale'!$E$2:$Q$13</definedName>
    <definedName name="_xlnm._FilterDatabase" localSheetId="0" hidden="1">'UKR2312_Round2_LRAP_Survey_K...'!$A$1:$VI$22</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5" i="3" l="1"/>
  <c r="L55" i="3"/>
  <c r="K55" i="3"/>
  <c r="J55" i="3"/>
  <c r="I55" i="3"/>
  <c r="H55" i="3"/>
  <c r="G55" i="3"/>
  <c r="F55" i="3"/>
  <c r="E55" i="3"/>
  <c r="D55" i="3"/>
  <c r="C55" i="3"/>
  <c r="B55" i="3"/>
  <c r="M43" i="3"/>
  <c r="L43" i="3"/>
  <c r="K43" i="3"/>
  <c r="J43" i="3"/>
  <c r="I43" i="3"/>
  <c r="H43" i="3"/>
  <c r="G43" i="3"/>
  <c r="F43" i="3"/>
  <c r="E43" i="3"/>
  <c r="D43" i="3"/>
  <c r="C43" i="3"/>
  <c r="B43" i="3"/>
  <c r="C29" i="3"/>
  <c r="D29" i="3"/>
  <c r="E29" i="3"/>
  <c r="F29" i="3"/>
  <c r="G29" i="3"/>
  <c r="H29" i="3"/>
  <c r="I29" i="3"/>
  <c r="J29" i="3"/>
  <c r="K29" i="3"/>
  <c r="L29" i="3"/>
  <c r="M29" i="3"/>
  <c r="B29" i="3"/>
  <c r="C19" i="3"/>
  <c r="D19" i="3"/>
  <c r="E19" i="3"/>
  <c r="F19" i="3"/>
  <c r="G19" i="3"/>
  <c r="H19" i="3"/>
  <c r="I19" i="3"/>
  <c r="J19" i="3"/>
  <c r="K19" i="3"/>
  <c r="L19" i="3"/>
  <c r="M19" i="3"/>
  <c r="B19" i="3"/>
  <c r="R34" i="12"/>
  <c r="Q34" i="12"/>
  <c r="P34" i="12"/>
  <c r="O34" i="12"/>
  <c r="N34" i="12"/>
  <c r="M34" i="12"/>
  <c r="L34" i="12"/>
  <c r="K34" i="12"/>
  <c r="J34" i="12"/>
  <c r="I34" i="12"/>
  <c r="H34" i="12"/>
  <c r="G34" i="12"/>
  <c r="F34" i="12"/>
  <c r="Q120" i="10"/>
  <c r="P120" i="10"/>
  <c r="O120" i="10"/>
  <c r="N120" i="10"/>
  <c r="M120" i="10"/>
  <c r="L120" i="10"/>
  <c r="K120" i="10"/>
  <c r="J120" i="10"/>
  <c r="I120" i="10"/>
  <c r="H120" i="10"/>
  <c r="G120" i="10"/>
  <c r="H107" i="10"/>
  <c r="I107" i="10"/>
  <c r="J107" i="10"/>
  <c r="K107" i="10"/>
  <c r="L107" i="10"/>
  <c r="M107" i="10"/>
  <c r="N107" i="10"/>
  <c r="O107" i="10"/>
  <c r="P107" i="10"/>
  <c r="Q107" i="10"/>
  <c r="G107" i="10"/>
  <c r="L73" i="10"/>
  <c r="L68" i="10"/>
  <c r="M68" i="10"/>
  <c r="K73" i="10"/>
  <c r="J73" i="10"/>
  <c r="I73" i="10"/>
  <c r="H73" i="10"/>
  <c r="G73" i="10"/>
  <c r="K68" i="10"/>
  <c r="J68" i="10"/>
  <c r="I68" i="10"/>
  <c r="H68" i="10"/>
  <c r="G68" i="10"/>
  <c r="K63" i="10"/>
  <c r="J63" i="10"/>
  <c r="I63" i="10"/>
  <c r="H63" i="10"/>
  <c r="G63" i="10"/>
  <c r="Q56" i="10"/>
  <c r="P56" i="10"/>
  <c r="O56" i="10"/>
  <c r="N56" i="10"/>
  <c r="M56" i="10"/>
  <c r="L56" i="10"/>
  <c r="K56" i="10"/>
  <c r="J56" i="10"/>
  <c r="I56" i="10"/>
  <c r="H56" i="10"/>
  <c r="G56" i="10"/>
  <c r="L47" i="10"/>
  <c r="K47" i="10"/>
  <c r="J47" i="10"/>
  <c r="I47" i="10"/>
  <c r="H47" i="10"/>
  <c r="G47" i="10"/>
  <c r="M40" i="10"/>
  <c r="L40" i="10"/>
  <c r="K40" i="10"/>
  <c r="J40" i="10"/>
  <c r="I40" i="10"/>
  <c r="H40" i="10"/>
  <c r="G40" i="10"/>
  <c r="R11" i="10"/>
  <c r="Q11" i="10"/>
  <c r="P11" i="10"/>
  <c r="O11" i="10"/>
  <c r="N11" i="10"/>
  <c r="M11" i="10"/>
  <c r="L11" i="10"/>
  <c r="K11" i="10"/>
  <c r="J11" i="10"/>
  <c r="I11" i="10"/>
  <c r="H11" i="10"/>
  <c r="G11" i="10"/>
  <c r="AQ24" i="9" l="1"/>
  <c r="AR24" i="9"/>
  <c r="AS24" i="9"/>
  <c r="AT24" i="9"/>
  <c r="AU24" i="9"/>
  <c r="AV24" i="9"/>
  <c r="AW24" i="9"/>
  <c r="AX24" i="9"/>
  <c r="AY24" i="9"/>
  <c r="AZ24" i="9"/>
  <c r="BA24" i="9"/>
  <c r="BB24" i="9"/>
  <c r="BC24" i="9"/>
  <c r="BD24" i="9"/>
  <c r="BE24" i="9"/>
  <c r="BF24" i="9"/>
  <c r="BG24" i="9"/>
  <c r="BH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B24" i="9"/>
  <c r="Y13" i="7"/>
  <c r="X13" i="7"/>
  <c r="W13" i="7"/>
  <c r="V13" i="7"/>
  <c r="U13" i="7"/>
  <c r="T13" i="7"/>
  <c r="Y12" i="7"/>
  <c r="X12" i="7"/>
  <c r="W12" i="7"/>
  <c r="V12" i="7"/>
  <c r="U12" i="7"/>
  <c r="T12" i="7"/>
  <c r="Y11" i="7"/>
  <c r="X11" i="7"/>
  <c r="W11" i="7"/>
  <c r="V11" i="7"/>
  <c r="U11" i="7"/>
  <c r="T11" i="7"/>
  <c r="Y10" i="7"/>
  <c r="X10" i="7"/>
  <c r="W10" i="7"/>
  <c r="V10" i="7"/>
  <c r="U10" i="7"/>
  <c r="T10" i="7"/>
  <c r="Y9" i="7"/>
  <c r="X9" i="7"/>
  <c r="W9" i="7"/>
  <c r="V9" i="7"/>
  <c r="U9" i="7"/>
  <c r="T9" i="7"/>
  <c r="Y8" i="7"/>
  <c r="X8" i="7"/>
  <c r="W8" i="7"/>
  <c r="V8" i="7"/>
  <c r="U8" i="7"/>
  <c r="T8" i="7"/>
  <c r="Y7" i="7"/>
  <c r="X7" i="7"/>
  <c r="W7" i="7"/>
  <c r="V7" i="7"/>
  <c r="U7" i="7"/>
  <c r="T7" i="7"/>
  <c r="Y6" i="7"/>
  <c r="X6" i="7"/>
  <c r="W6" i="7"/>
  <c r="V6" i="7"/>
  <c r="U6" i="7"/>
  <c r="T6" i="7"/>
  <c r="Y5" i="7"/>
  <c r="X5" i="7"/>
  <c r="W5" i="7"/>
  <c r="V5" i="7"/>
  <c r="U5" i="7"/>
  <c r="T5" i="7"/>
  <c r="Y4" i="7"/>
  <c r="X4" i="7"/>
  <c r="W4" i="7"/>
  <c r="V4" i="7"/>
  <c r="U4" i="7"/>
  <c r="T4" i="7"/>
  <c r="Y3" i="7"/>
  <c r="X3" i="7"/>
  <c r="W3" i="7"/>
  <c r="V3" i="7"/>
  <c r="U3" i="7"/>
  <c r="T3" i="7"/>
  <c r="O13" i="7"/>
  <c r="O9" i="7"/>
  <c r="O8" i="7"/>
  <c r="O7" i="7"/>
  <c r="O6" i="7"/>
  <c r="P5" i="7"/>
  <c r="O5" i="7"/>
  <c r="Q54" i="6"/>
  <c r="P54" i="6"/>
  <c r="O54" i="6"/>
  <c r="N54" i="6"/>
  <c r="M54" i="6"/>
  <c r="L54" i="6"/>
  <c r="R25" i="5"/>
  <c r="V25" i="5"/>
  <c r="U25" i="5"/>
  <c r="T25" i="5"/>
  <c r="S25" i="5"/>
  <c r="Q25" i="5"/>
  <c r="P25" i="5"/>
  <c r="O25" i="5"/>
  <c r="N25" i="5"/>
  <c r="M25" i="5"/>
  <c r="L25" i="5"/>
  <c r="K25" i="5"/>
  <c r="J25" i="5"/>
  <c r="I25" i="5"/>
  <c r="Q3" i="7" l="1"/>
  <c r="P8" i="7"/>
  <c r="N10" i="7"/>
  <c r="Q9" i="7"/>
  <c r="N5" i="7"/>
  <c r="Q13" i="7"/>
  <c r="Q12" i="7"/>
  <c r="P10" i="7"/>
  <c r="N3" i="7"/>
  <c r="P12" i="7"/>
  <c r="Q5" i="7"/>
  <c r="P6" i="7"/>
  <c r="O4" i="7"/>
  <c r="N12" i="7"/>
  <c r="P9" i="7"/>
  <c r="N6" i="7"/>
  <c r="N7" i="7"/>
  <c r="Q6" i="7"/>
  <c r="O10" i="7"/>
  <c r="Q4" i="7"/>
  <c r="O12" i="7"/>
  <c r="Q7" i="7"/>
  <c r="N9" i="7"/>
  <c r="O3" i="7"/>
  <c r="P3" i="7"/>
  <c r="Q11" i="7"/>
  <c r="P13" i="7"/>
  <c r="N4" i="7"/>
  <c r="P11" i="7"/>
  <c r="Q10" i="7"/>
  <c r="O11" i="7"/>
  <c r="N8" i="7"/>
  <c r="P4" i="7"/>
  <c r="N11" i="7"/>
  <c r="P7" i="7"/>
  <c r="Q8" i="7"/>
  <c r="N13" i="7"/>
  <c r="Q53" i="4" l="1"/>
  <c r="R45" i="4"/>
  <c r="AT23" i="1"/>
  <c r="AU23" i="1"/>
  <c r="AV23" i="1"/>
  <c r="AW23" i="1"/>
  <c r="AX23" i="1"/>
  <c r="AY23" i="1"/>
  <c r="AZ23" i="1"/>
  <c r="BA23" i="1"/>
  <c r="BB23" i="1"/>
  <c r="BC23" i="1"/>
  <c r="BD23" i="1"/>
  <c r="BE23" i="1"/>
  <c r="BF23" i="1"/>
  <c r="BG23" i="1"/>
  <c r="BH23" i="1"/>
  <c r="BI23" i="1"/>
  <c r="BJ23" i="1"/>
  <c r="BK23" i="1"/>
  <c r="AS23" i="1"/>
  <c r="J60" i="4"/>
  <c r="I60" i="4"/>
  <c r="H60" i="4"/>
  <c r="G60" i="4"/>
  <c r="F60" i="4"/>
  <c r="E60" i="4"/>
  <c r="D60" i="4"/>
  <c r="C60" i="4"/>
  <c r="B60" i="4"/>
  <c r="A60" i="4"/>
  <c r="P53" i="4"/>
  <c r="O53" i="4"/>
  <c r="N53" i="4"/>
  <c r="M53" i="4"/>
  <c r="L53" i="4"/>
  <c r="K53" i="4"/>
  <c r="J53" i="4"/>
  <c r="I53" i="4"/>
  <c r="H53" i="4"/>
  <c r="G53" i="4"/>
  <c r="F53" i="4"/>
  <c r="E53" i="4"/>
  <c r="D53" i="4"/>
  <c r="C53" i="4"/>
  <c r="B53" i="4"/>
  <c r="A53" i="4"/>
  <c r="Q45" i="4"/>
  <c r="P45" i="4"/>
  <c r="O45" i="4"/>
  <c r="N45" i="4"/>
  <c r="M45" i="4"/>
  <c r="L45" i="4"/>
  <c r="K45" i="4"/>
  <c r="J45" i="4"/>
  <c r="I45" i="4"/>
  <c r="H45" i="4"/>
  <c r="G45" i="4"/>
  <c r="F45" i="4"/>
  <c r="E45" i="4"/>
  <c r="D45" i="4"/>
  <c r="C45" i="4"/>
  <c r="B45" i="4"/>
  <c r="A45" i="4"/>
  <c r="T28" i="4"/>
  <c r="S28" i="4"/>
  <c r="R28" i="4"/>
  <c r="Q28" i="4"/>
  <c r="P28" i="4"/>
  <c r="O28" i="4"/>
  <c r="N28" i="4"/>
  <c r="M28" i="4"/>
  <c r="L28" i="4"/>
  <c r="K28" i="4"/>
  <c r="J28" i="4"/>
  <c r="I28" i="4"/>
  <c r="H28" i="4"/>
  <c r="G28" i="4"/>
  <c r="F28" i="4"/>
  <c r="E28" i="4"/>
  <c r="D28" i="4"/>
  <c r="C28" i="4"/>
  <c r="B28" i="4"/>
  <c r="A28" i="4"/>
</calcChain>
</file>

<file path=xl/sharedStrings.xml><?xml version="1.0" encoding="utf-8"?>
<sst xmlns="http://schemas.openxmlformats.org/spreadsheetml/2006/main" count="3008" uniqueCount="1304">
  <si>
    <t>start</t>
  </si>
  <si>
    <t>end</t>
  </si>
  <si>
    <t>date_survey</t>
  </si>
  <si>
    <t>deviceid</t>
  </si>
  <si>
    <t>audit</t>
  </si>
  <si>
    <t>audit_URL</t>
  </si>
  <si>
    <t>consent</t>
  </si>
  <si>
    <t>enumerator_id</t>
  </si>
  <si>
    <t>profile_note</t>
  </si>
  <si>
    <t>actor_name</t>
  </si>
  <si>
    <t>actor_type</t>
  </si>
  <si>
    <t>actor_type_other</t>
  </si>
  <si>
    <t>activity_type</t>
  </si>
  <si>
    <t>activity_type/evacuation</t>
  </si>
  <si>
    <t>activity_type/animal_rescue</t>
  </si>
  <si>
    <t>activity_type/first_responder</t>
  </si>
  <si>
    <t>activity_type/cash_assistance</t>
  </si>
  <si>
    <t>activity_type/distribution</t>
  </si>
  <si>
    <t>activity_type/rehabilitation_construction</t>
  </si>
  <si>
    <t>activity_type/general_population_services</t>
  </si>
  <si>
    <t>activity_type/idp_returnee_services</t>
  </si>
  <si>
    <t>activity_type/information_awareness</t>
  </si>
  <si>
    <t>activity_type/coordination</t>
  </si>
  <si>
    <t>activity_type/needs_assessment_monitoring</t>
  </si>
  <si>
    <t>activity_type/other</t>
  </si>
  <si>
    <t>activity_other</t>
  </si>
  <si>
    <t>cash_assistance_sector</t>
  </si>
  <si>
    <t>cash_assistance_sector/general_multipurpose</t>
  </si>
  <si>
    <t>cash_assistance_sector/rent_cash</t>
  </si>
  <si>
    <t>cash_assistance_sector/utilities_cash</t>
  </si>
  <si>
    <t>cash_assistance_sector/shelter_repair_cash</t>
  </si>
  <si>
    <t>cash_assistance_sector/healthcare_cash</t>
  </si>
  <si>
    <t>cash_assistance_sector/food_cash</t>
  </si>
  <si>
    <t>cash_assistance_sector/childcare_cash</t>
  </si>
  <si>
    <t>cash_assistance_sector/debt_cash</t>
  </si>
  <si>
    <t>cash_assistance_sector/other</t>
  </si>
  <si>
    <t>cash_assistance_modality</t>
  </si>
  <si>
    <t>cash_assistance_modality/cash_in_hand</t>
  </si>
  <si>
    <t>cash_assistance_modality/via_bank_transfer</t>
  </si>
  <si>
    <t>cash_assistance_modality/electronic_voucher</t>
  </si>
  <si>
    <t>cash_assistance_modality/paper_voucher</t>
  </si>
  <si>
    <t>cash_assistance_modality/mobile_money</t>
  </si>
  <si>
    <t>cash_assistance_modality/other</t>
  </si>
  <si>
    <t>distribution_type</t>
  </si>
  <si>
    <t>distribution_type/any_goods</t>
  </si>
  <si>
    <t>distribution_type/food</t>
  </si>
  <si>
    <t>distribution_type/water</t>
  </si>
  <si>
    <t>distribution_type/water_treatment</t>
  </si>
  <si>
    <t>distribution_type/general_hygiene_supplies</t>
  </si>
  <si>
    <t>distribution_type/cooking_supplies</t>
  </si>
  <si>
    <t>distribution_type/winterization_items</t>
  </si>
  <si>
    <t>distribution_type/clothing</t>
  </si>
  <si>
    <t>distribution_type/bedding</t>
  </si>
  <si>
    <t>distribution_type/fuel</t>
  </si>
  <si>
    <t>distribution_type/lighting_substitutes</t>
  </si>
  <si>
    <t>distribution_type/light_shelter_repair</t>
  </si>
  <si>
    <t>distribution_type/medicines</t>
  </si>
  <si>
    <t>distribution_type/assistive_devices_pwds</t>
  </si>
  <si>
    <t>distribution_type/baby_child_items</t>
  </si>
  <si>
    <t>distribution_type/education_supplies</t>
  </si>
  <si>
    <t>distribution_type/older_adult_items</t>
  </si>
  <si>
    <t>distribution_type/agriculture_inputs</t>
  </si>
  <si>
    <t>distribution_type/other</t>
  </si>
  <si>
    <t>general_services_type</t>
  </si>
  <si>
    <t>general_services_type/livelihood_services</t>
  </si>
  <si>
    <t>general_services_type/light_shelter_repair</t>
  </si>
  <si>
    <t>general_services_type/wash_repair</t>
  </si>
  <si>
    <t>general_services_type/housing_assistance</t>
  </si>
  <si>
    <t>general_services_type/healthcare_services</t>
  </si>
  <si>
    <t>general_services_type/home-based_services</t>
  </si>
  <si>
    <t>general_services_type/transportion_support</t>
  </si>
  <si>
    <t>general_services_type/education_services_children</t>
  </si>
  <si>
    <t>general_services_type/mental_health</t>
  </si>
  <si>
    <t>general_services_type/legal_assistance</t>
  </si>
  <si>
    <t>general_services_type/assistance_violence_gbv</t>
  </si>
  <si>
    <t>general_services_type/mine_victim_assistance</t>
  </si>
  <si>
    <t>general_services_type/demining</t>
  </si>
  <si>
    <t>general_services_type/veteran_support</t>
  </si>
  <si>
    <t>general_services_type/general_help_applying</t>
  </si>
  <si>
    <t>general_services_type/other_children_services</t>
  </si>
  <si>
    <t>general_services_type/other</t>
  </si>
  <si>
    <t>idp_returnee_services_type</t>
  </si>
  <si>
    <t>idp_returnee_services_type/livelihood_services</t>
  </si>
  <si>
    <t>idp_returnee_services_type/light_shelter_repair</t>
  </si>
  <si>
    <t>idp_returnee_services_type/wash_repair</t>
  </si>
  <si>
    <t>idp_returnee_services_type/housing_assistance</t>
  </si>
  <si>
    <t>idp_returnee_services_type/healthcare_services</t>
  </si>
  <si>
    <t>idp_returnee_services_type/home-based_services</t>
  </si>
  <si>
    <t>idp_returnee_services_type/transportion_support</t>
  </si>
  <si>
    <t>idp_returnee_services_type/education_services_children</t>
  </si>
  <si>
    <t>idp_returnee_services_type/mental_health</t>
  </si>
  <si>
    <t>idp_returnee_services_type/legal_assistance</t>
  </si>
  <si>
    <t>idp_returnee_services_type/assistance_violence_gbv</t>
  </si>
  <si>
    <t>idp_returnee_services_type/mine_victim_assistance</t>
  </si>
  <si>
    <t>idp_returnee_services_type/demining</t>
  </si>
  <si>
    <t>idp_returnee_services_type/general_help_applying</t>
  </si>
  <si>
    <t>idp_returnee_services_type/other_children_services</t>
  </si>
  <si>
    <t>idp_returnee_services_type/other</t>
  </si>
  <si>
    <t>awareness_information_type</t>
  </si>
  <si>
    <t>awareness_information_type/safe_air_alert_behavior</t>
  </si>
  <si>
    <t>awareness_information_type/mine_risk_education</t>
  </si>
  <si>
    <t>awareness_information_type/health_risk_education</t>
  </si>
  <si>
    <t>awareness_information_type/mental_risk_education</t>
  </si>
  <si>
    <t>awareness_information_type/dv_gbv_awareness</t>
  </si>
  <si>
    <t>awareness_information_type/rights_awareness</t>
  </si>
  <si>
    <t>awareness_information_type/general_hotline</t>
  </si>
  <si>
    <t>awareness_information_type/general_in_person</t>
  </si>
  <si>
    <t>awareness_information_type/other</t>
  </si>
  <si>
    <t>target_population</t>
  </si>
  <si>
    <t>target_population/general</t>
  </si>
  <si>
    <t>target_population/women</t>
  </si>
  <si>
    <t>target_population/men</t>
  </si>
  <si>
    <t>target_population/children_infant_young</t>
  </si>
  <si>
    <t>target_population/children_school_age</t>
  </si>
  <si>
    <t>target_population/veterans</t>
  </si>
  <si>
    <t>target_population/idps</t>
  </si>
  <si>
    <t>target_population/returnees</t>
  </si>
  <si>
    <t>target_population/older_persons</t>
  </si>
  <si>
    <t>target_population/roma</t>
  </si>
  <si>
    <t>target_population/people_with_disabilities</t>
  </si>
  <si>
    <t>target_population/lgbtiq</t>
  </si>
  <si>
    <t>target_population/other</t>
  </si>
  <si>
    <t>idp_returnee_services_error</t>
  </si>
  <si>
    <t>education_services_error</t>
  </si>
  <si>
    <t>transportation_services_error</t>
  </si>
  <si>
    <t>number_employees</t>
  </si>
  <si>
    <t>beneficiaries_known_yn</t>
  </si>
  <si>
    <t>number_beneficiary_households</t>
  </si>
  <si>
    <t>emergency_coverage_city_elsewhere</t>
  </si>
  <si>
    <t>emergency_oblast_coverage</t>
  </si>
  <si>
    <t>emergency_oblast_coverage/UA12</t>
  </si>
  <si>
    <t>emergency_oblast_coverage/UA14</t>
  </si>
  <si>
    <t>emergency_oblast_coverage/UA23</t>
  </si>
  <si>
    <t>emergency_oblast_coverage/UA65</t>
  </si>
  <si>
    <t>emergency_raion_coverage</t>
  </si>
  <si>
    <t>emergency_raion_coverage/UA1402</t>
  </si>
  <si>
    <t>emergency_raion_coverage/UA1404</t>
  </si>
  <si>
    <t>emergency_raion_coverage/UA1412</t>
  </si>
  <si>
    <t>emergency_raion_coverage/UA1416</t>
  </si>
  <si>
    <t>emergency_raion_coverage/UA2304</t>
  </si>
  <si>
    <t>emergency_raion_coverage/UA2306</t>
  </si>
  <si>
    <t>emergency_raion_coverage/UA2310</t>
  </si>
  <si>
    <t>emergency_raion_coverage/UA6502</t>
  </si>
  <si>
    <t>emergency_raion_coverage/UA6506</t>
  </si>
  <si>
    <t>emergency_raion_coverage/UA6510</t>
  </si>
  <si>
    <t>emergency_raion_coverage/UA1202</t>
  </si>
  <si>
    <t>emergency_raion_coverage/UA1206</t>
  </si>
  <si>
    <t>emergency_raion_coverage/UA1204</t>
  </si>
  <si>
    <t>emergency_raion_coverage/UA1208</t>
  </si>
  <si>
    <t>emergency_raion_coverage/UA1212</t>
  </si>
  <si>
    <t>emergency_raion_coverage/UA1210</t>
  </si>
  <si>
    <t>emergency_raion_coverage/UA1214</t>
  </si>
  <si>
    <t>emergency_hromada_coverage</t>
  </si>
  <si>
    <t>emergency_hromada_coverage/UA1402001</t>
  </si>
  <si>
    <t>emergency_hromada_coverage/UA1402003</t>
  </si>
  <si>
    <t>emergency_hromada_coverage/UA1402007</t>
  </si>
  <si>
    <t>emergency_hromada_coverage/UA1402009</t>
  </si>
  <si>
    <t>emergency_hromada_coverage/UA1402011</t>
  </si>
  <si>
    <t>emergency_hromada_coverage/UA1402013</t>
  </si>
  <si>
    <t>emergency_hromada_coverage/UA1404001</t>
  </si>
  <si>
    <t>emergency_hromada_coverage/UA1404005</t>
  </si>
  <si>
    <t>emergency_hromada_coverage/UA1404007</t>
  </si>
  <si>
    <t>emergency_hromada_coverage/UA1404013</t>
  </si>
  <si>
    <t>emergency_hromada_coverage/UA1412001</t>
  </si>
  <si>
    <t>emergency_hromada_coverage/UA1412003</t>
  </si>
  <si>
    <t>emergency_hromada_coverage/UA1412005</t>
  </si>
  <si>
    <t>emergency_hromada_coverage/UA1412007</t>
  </si>
  <si>
    <t>emergency_hromada_coverage/UA1412009</t>
  </si>
  <si>
    <t>emergency_hromada_coverage/UA1412011</t>
  </si>
  <si>
    <t>emergency_hromada_coverage/UA1412013</t>
  </si>
  <si>
    <t>emergency_hromada_coverage/UA1412015</t>
  </si>
  <si>
    <t>emergency_hromada_coverage/UA1412017</t>
  </si>
  <si>
    <t>emergency_hromada_coverage/UA1412019</t>
  </si>
  <si>
    <t>emergency_hromada_coverage/UA1412021</t>
  </si>
  <si>
    <t>emergency_hromada_coverage/UA1412023</t>
  </si>
  <si>
    <t>emergency_hromada_coverage/UA1416001</t>
  </si>
  <si>
    <t>emergency_hromada_coverage/UA1416003</t>
  </si>
  <si>
    <t>emergency_hromada_coverage/UA1416005</t>
  </si>
  <si>
    <t>emergency_hromada_coverage/UA1416007</t>
  </si>
  <si>
    <t>emergency_hromada_coverage/UA1416009</t>
  </si>
  <si>
    <t>emergency_hromada_coverage/UA1416011</t>
  </si>
  <si>
    <t>emergency_hromada_coverage/UA1416013</t>
  </si>
  <si>
    <t>emergency_hromada_coverage/UA1416015</t>
  </si>
  <si>
    <t>emergency_hromada_coverage/UA1416017</t>
  </si>
  <si>
    <t>emergency_hromada_coverage/UA1416019</t>
  </si>
  <si>
    <t>emergency_hromada_coverage/UA1416021</t>
  </si>
  <si>
    <t>emergency_hromada_coverage/UA1416023</t>
  </si>
  <si>
    <t>emergency_hromada_coverage/UA1416025</t>
  </si>
  <si>
    <t>emergency_hromada_coverage/UA1416027</t>
  </si>
  <si>
    <t>emergency_hromada_coverage/UA2304003</t>
  </si>
  <si>
    <t>emergency_hromada_coverage/UA2304021</t>
  </si>
  <si>
    <t>emergency_hromada_coverage/UA2306001</t>
  </si>
  <si>
    <t>emergency_hromada_coverage/UA2306003</t>
  </si>
  <si>
    <t>emergency_hromada_coverage/UA2306005</t>
  </si>
  <si>
    <t>emergency_hromada_coverage/UA2306007</t>
  </si>
  <si>
    <t>emergency_hromada_coverage/UA2306009</t>
  </si>
  <si>
    <t>emergency_hromada_coverage/UA2306011</t>
  </si>
  <si>
    <t>emergency_hromada_coverage/UA2306013</t>
  </si>
  <si>
    <t>emergency_hromada_coverage/UA2306015</t>
  </si>
  <si>
    <t>emergency_hromada_coverage/UA2306017</t>
  </si>
  <si>
    <t>emergency_hromada_coverage/UA2306019</t>
  </si>
  <si>
    <t>emergency_hromada_coverage/UA2306021</t>
  </si>
  <si>
    <t>emergency_hromada_coverage/UA2306023</t>
  </si>
  <si>
    <t>emergency_hromada_coverage/UA2306025</t>
  </si>
  <si>
    <t>emergency_hromada_coverage/UA2306027</t>
  </si>
  <si>
    <t>emergency_hromada_coverage/UA2306029</t>
  </si>
  <si>
    <t>emergency_hromada_coverage/UA2306031</t>
  </si>
  <si>
    <t>emergency_hromada_coverage/UA2306033</t>
  </si>
  <si>
    <t>emergency_hromada_coverage/UA2310003</t>
  </si>
  <si>
    <t>emergency_hromada_coverage/UA2310007</t>
  </si>
  <si>
    <t>emergency_hromada_coverage/UA2310011</t>
  </si>
  <si>
    <t>emergency_hromada_coverage/UA2310013</t>
  </si>
  <si>
    <t>emergency_hromada_coverage/UA2310017</t>
  </si>
  <si>
    <t>emergency_hromada_coverage/UA2310019</t>
  </si>
  <si>
    <t>emergency_hromada_coverage/UA2310021</t>
  </si>
  <si>
    <t>emergency_hromada_coverage/UA2310027</t>
  </si>
  <si>
    <t>emergency_hromada_coverage/UA6502001</t>
  </si>
  <si>
    <t>emergency_hromada_coverage/UA6502003</t>
  </si>
  <si>
    <t>emergency_hromada_coverage/UA6502005</t>
  </si>
  <si>
    <t>emergency_hromada_coverage/UA6502007</t>
  </si>
  <si>
    <t>emergency_hromada_coverage/UA6502009</t>
  </si>
  <si>
    <t>emergency_hromada_coverage/UA6502011</t>
  </si>
  <si>
    <t>emergency_hromada_coverage/UA6502013</t>
  </si>
  <si>
    <t>emergency_hromada_coverage/UA6502015</t>
  </si>
  <si>
    <t>emergency_hromada_coverage/UA6502017</t>
  </si>
  <si>
    <t>emergency_hromada_coverage/UA6502019</t>
  </si>
  <si>
    <t>emergency_hromada_coverage/UA6502021</t>
  </si>
  <si>
    <t>emergency_hromada_coverage/UA6506017</t>
  </si>
  <si>
    <t>emergency_hromada_coverage/UA6510001</t>
  </si>
  <si>
    <t>emergency_hromada_coverage/UA6510007</t>
  </si>
  <si>
    <t>emergency_hromada_coverage/UA6510009</t>
  </si>
  <si>
    <t>emergency_hromada_coverage/UA6510013</t>
  </si>
  <si>
    <t>emergency_hromada_coverage/UA6510015</t>
  </si>
  <si>
    <t>emergency_hromada_coverage/UA6510017</t>
  </si>
  <si>
    <t>emergency_hromada_coverage/UA1202001</t>
  </si>
  <si>
    <t>emergency_hromada_coverage/UA1206017</t>
  </si>
  <si>
    <t>emergency_hromada_coverage/UA1204015</t>
  </si>
  <si>
    <t>emergency_hromada_coverage/UA1208005</t>
  </si>
  <si>
    <t>emergency_hromada_coverage/UA1212007</t>
  </si>
  <si>
    <t>emergency_hromada_coverage/UA1210007</t>
  </si>
  <si>
    <t>emergency_hromada_coverage/UA1204011</t>
  </si>
  <si>
    <t>emergency_hromada_coverage/UA1208001</t>
  </si>
  <si>
    <t>emergency_hromada_coverage/UA1208009</t>
  </si>
  <si>
    <t>emergency_hromada_coverage/UA1214031</t>
  </si>
  <si>
    <t>emergency_hromada_coverage/UA1214021</t>
  </si>
  <si>
    <t>emergency_hromada_coverage/UA1212009</t>
  </si>
  <si>
    <t>emergency_hromada_coverage/UA1204009</t>
  </si>
  <si>
    <t>emergency_hromada_coverage/UA1202021</t>
  </si>
  <si>
    <t>emergency_hromada_coverage/UA1204021</t>
  </si>
  <si>
    <t>emergency_hromada_coverage/UA1204005</t>
  </si>
  <si>
    <t>emergency_hromada_coverage/UA1202025</t>
  </si>
  <si>
    <t>emergency_hromada_coverage/UA1206001</t>
  </si>
  <si>
    <t>emergency_hromada_coverage/UA1206013</t>
  </si>
  <si>
    <t>emergency_hromada_coverage/UA1214003</t>
  </si>
  <si>
    <t>emergency_hromada_coverage/UA1214025</t>
  </si>
  <si>
    <t>emergency_hromada_coverage/UA1204003</t>
  </si>
  <si>
    <t>emergency_hromada_coverage/UA1210009</t>
  </si>
  <si>
    <t>emergency_hromada_coverage/UA1206029</t>
  </si>
  <si>
    <t>emergency_hromada_coverage/UA1202017</t>
  </si>
  <si>
    <t>emergency_hromada_coverage/UA1214011</t>
  </si>
  <si>
    <t>emergency_hromada_coverage/UA1202027</t>
  </si>
  <si>
    <t>emergency_hromada_coverage/UA1202031</t>
  </si>
  <si>
    <t>emergency_hromada_coverage/UA1214015</t>
  </si>
  <si>
    <t>emergency_hromada_coverage/UA1206019</t>
  </si>
  <si>
    <t>emergency_hromada_coverage/UA1214023</t>
  </si>
  <si>
    <t>emergency_hromada_coverage/UA1208013</t>
  </si>
  <si>
    <t>emergency_hromada_coverage/UA1206027</t>
  </si>
  <si>
    <t>emergency_hromada_coverage/UA1210005</t>
  </si>
  <si>
    <t>emergency_hromada_coverage/UA1208015</t>
  </si>
  <si>
    <t>emergency_hromada_coverage/UA1210013</t>
  </si>
  <si>
    <t>emergency_hromada_coverage/UA1210001</t>
  </si>
  <si>
    <t>emergency_hromada_coverage/UA1214017</t>
  </si>
  <si>
    <t>emergency_hromada_coverage/UA1212001</t>
  </si>
  <si>
    <t>emergency_hromada_coverage/UA1210011</t>
  </si>
  <si>
    <t>emergency_hromada_coverage/UA1214013</t>
  </si>
  <si>
    <t>emergency_hromada_coverage/UA1202013</t>
  </si>
  <si>
    <t>emergency_hromada_coverage/UA1202019</t>
  </si>
  <si>
    <t>emergency_hromada_coverage/UA1202029</t>
  </si>
  <si>
    <t>emergency_hromada_coverage/UA1212005</t>
  </si>
  <si>
    <t>emergency_hromada_coverage/UA1202011</t>
  </si>
  <si>
    <t>emergency_hromada_coverage/UA1206009</t>
  </si>
  <si>
    <t>emergency_hromada_coverage/UA1206021</t>
  </si>
  <si>
    <t>emergency_hromada_coverage/UA1204017</t>
  </si>
  <si>
    <t>emergency_hromada_coverage/UA1212003</t>
  </si>
  <si>
    <t>emergency_hromada_coverage/UA1208003</t>
  </si>
  <si>
    <t>emergency_hromada_coverage/UA1206025</t>
  </si>
  <si>
    <t>emergency_hromada_coverage/UA1214007</t>
  </si>
  <si>
    <t>emergency_hromada_coverage/UA1208011</t>
  </si>
  <si>
    <t>emergency_hromada_coverage/UA1214019</t>
  </si>
  <si>
    <t>emergency_hromada_coverage/UA1210003</t>
  </si>
  <si>
    <t>emergency_hromada_coverage/UA1204001</t>
  </si>
  <si>
    <t>emergency_hromada_coverage/UA1204023</t>
  </si>
  <si>
    <t>emergency_hromada_coverage/UA1202005</t>
  </si>
  <si>
    <t>emergency_hromada_coverage/UA1202003</t>
  </si>
  <si>
    <t>emergency_hromada_coverage/UA1214035</t>
  </si>
  <si>
    <t>emergency_hromada_coverage/UA1204007</t>
  </si>
  <si>
    <t>emergency_hromada_coverage/UA1212013</t>
  </si>
  <si>
    <t>emergency_hromada_coverage/UA1214033</t>
  </si>
  <si>
    <t>emergency_hromada_coverage/UA1208007</t>
  </si>
  <si>
    <t>emergency_hromada_coverage/UA1214005</t>
  </si>
  <si>
    <t>emergency_hromada_coverage/UA1202033</t>
  </si>
  <si>
    <t>emergency_hromada_coverage/UA1204019</t>
  </si>
  <si>
    <t>emergency_hromada_coverage/UA1202009</t>
  </si>
  <si>
    <t>emergency_hromada_coverage/UA1202015</t>
  </si>
  <si>
    <t>emergency_hromada_coverage/UA1214027</t>
  </si>
  <si>
    <t>emergency_hromada_coverage/UA1214029</t>
  </si>
  <si>
    <t>emergency_hromada_coverage/UA1214037</t>
  </si>
  <si>
    <t>emergency_hromada_coverage/UA1206007</t>
  </si>
  <si>
    <t>emergency_hromada_coverage/UA1212011</t>
  </si>
  <si>
    <t>emergency_hromada_coverage/UA1210015</t>
  </si>
  <si>
    <t>emergency_hromada_coverage/UA1206005</t>
  </si>
  <si>
    <t>emergency_hromada_coverage/UA1206003</t>
  </si>
  <si>
    <t>emergency_hromada_coverage/UA1204013</t>
  </si>
  <si>
    <t>emergency_hromada_coverage/UA1214001</t>
  </si>
  <si>
    <t>emergency_hromada_coverage/UA1214009</t>
  </si>
  <si>
    <t>emergency_hromada_coverage/UA1202007</t>
  </si>
  <si>
    <t>emergency_hromada_coverage/UA1202023</t>
  </si>
  <si>
    <t>emergency_hromada_coverage/UA1206015</t>
  </si>
  <si>
    <t>emergency_hromada_coverage/UA1206011</t>
  </si>
  <si>
    <t>emergency_hromada_coverage/UA1206023</t>
  </si>
  <si>
    <t>coordination_yn</t>
  </si>
  <si>
    <t>coordination_mechanism</t>
  </si>
  <si>
    <t>coordination_mechanism/ocha_gcm</t>
  </si>
  <si>
    <t>coordination_mechanism/other_in_person</t>
  </si>
  <si>
    <t>coordination_mechanism/other_virtual</t>
  </si>
  <si>
    <t>coordination_mechanism/other_hybrid</t>
  </si>
  <si>
    <t>coordination_mechanism/social_media</t>
  </si>
  <si>
    <t>coordination_mechanism/messaging_app</t>
  </si>
  <si>
    <t>coordination_mechanism/informal</t>
  </si>
  <si>
    <t>coordination_mechanism/other</t>
  </si>
  <si>
    <t>coordination_mechanism_other</t>
  </si>
  <si>
    <t>coordination_mechanism_main</t>
  </si>
  <si>
    <t>coord_mech_main_location</t>
  </si>
  <si>
    <t>coordination_actors_involved</t>
  </si>
  <si>
    <t>coordination_actors_involved/nngo</t>
  </si>
  <si>
    <t>coordination_actors_involved/cso</t>
  </si>
  <si>
    <t>coordination_actors_involved/volunteer</t>
  </si>
  <si>
    <t>coordination_actors_involved/local_authorities</t>
  </si>
  <si>
    <t>coordination_actors_involved/un_ingos</t>
  </si>
  <si>
    <t>coordination_actors_involved/other</t>
  </si>
  <si>
    <t>coordination_frequency</t>
  </si>
  <si>
    <t>coord_fp_orgs</t>
  </si>
  <si>
    <t>external_coord_contact_onhand</t>
  </si>
  <si>
    <t>external_coord_contact_modality</t>
  </si>
  <si>
    <t>external_coord_contact_modality/phone_number</t>
  </si>
  <si>
    <t>external_coord_contact_modality/e_mail</t>
  </si>
  <si>
    <t>external_coord_contact_email</t>
  </si>
  <si>
    <t>GCM_aware</t>
  </si>
  <si>
    <t>evac_capacity</t>
  </si>
  <si>
    <t>livelihood_capacity</t>
  </si>
  <si>
    <t>shelter_capacity</t>
  </si>
  <si>
    <t>nfi_capacity</t>
  </si>
  <si>
    <t>wash_capacity</t>
  </si>
  <si>
    <t>health_capacity</t>
  </si>
  <si>
    <t>mental_health_capacity</t>
  </si>
  <si>
    <t>education_capacity</t>
  </si>
  <si>
    <t>food_capacity</t>
  </si>
  <si>
    <t>social_protection_capacity</t>
  </si>
  <si>
    <t>group_unmet_prot_needs</t>
  </si>
  <si>
    <t>group_unmet_prot_needs/general</t>
  </si>
  <si>
    <t>group_unmet_prot_needs/women</t>
  </si>
  <si>
    <t>group_unmet_prot_needs/men</t>
  </si>
  <si>
    <t>group_unmet_prot_needs/children_infant_young</t>
  </si>
  <si>
    <t>group_unmet_prot_needs/children_school_age</t>
  </si>
  <si>
    <t>group_unmet_prot_needs/veterans</t>
  </si>
  <si>
    <t>group_unmet_prot_needs/idps</t>
  </si>
  <si>
    <t>group_unmet_prot_needs/returnees</t>
  </si>
  <si>
    <t>group_unmet_prot_needs/older_persons</t>
  </si>
  <si>
    <t>group_unmet_prot_needs/roma</t>
  </si>
  <si>
    <t>group_unmet_prot_needs/people_with_disabilities</t>
  </si>
  <si>
    <t>group_unmet_prot_needs/lgbtiq</t>
  </si>
  <si>
    <t>group_unmet_prot_needs/other</t>
  </si>
  <si>
    <t>group_prot_needs_other</t>
  </si>
  <si>
    <t>assistance_information_capacity</t>
  </si>
  <si>
    <t>local_priority_areas</t>
  </si>
  <si>
    <t>local_priority_areas/drinking_water</t>
  </si>
  <si>
    <t>local_priority_areas/food</t>
  </si>
  <si>
    <t>local_priority_areas/baby_products</t>
  </si>
  <si>
    <t>local_priority_areas/provide_accommodation</t>
  </si>
  <si>
    <t>local_priority_areas/rent_support</t>
  </si>
  <si>
    <t>local_priority_areas/repair_of_accommodation</t>
  </si>
  <si>
    <t>local_priority_areas/healthcare</t>
  </si>
  <si>
    <t>local_priority_areas/provision_of_medicines</t>
  </si>
  <si>
    <t>local_priority_areas/hygiene_nfis</t>
  </si>
  <si>
    <t>local_priority_areas/wash_facilities</t>
  </si>
  <si>
    <t>local_priority_areas/cooking_facilities</t>
  </si>
  <si>
    <t>local_priority_areas/clothing</t>
  </si>
  <si>
    <t>local_priority_areas/bedding_blankets</t>
  </si>
  <si>
    <t>local_priority_areas/fuel_for_mechanics</t>
  </si>
  <si>
    <t>local_priority_areas/fuel_for_heating</t>
  </si>
  <si>
    <t>local_priority_areas/winterization_shelter</t>
  </si>
  <si>
    <t>local_priority_areas/seeds_agricultural_inputs</t>
  </si>
  <si>
    <t>local_priority_areas/livelihoods_support_employment</t>
  </si>
  <si>
    <t>local_priority_areas/financial_assistance_to_repay_debt</t>
  </si>
  <si>
    <t>local_priority_areas/education_for_children_under_18</t>
  </si>
  <si>
    <t>local_priority_areas/psychosocial_support</t>
  </si>
  <si>
    <t>local_priority_areas/support_vaw_survivors</t>
  </si>
  <si>
    <t>local_priority_areas/legal_services</t>
  </si>
  <si>
    <t>local_priority_areas/assistive_devices_pwd</t>
  </si>
  <si>
    <t>local_priority_areas/home_based_care</t>
  </si>
  <si>
    <t>local_priority_areas/explosive_ordnance_risk_education</t>
  </si>
  <si>
    <t>local_priority_areas/demining_mine_victim_asst</t>
  </si>
  <si>
    <t>local_priority_areas/individual_counselling_and_orientation</t>
  </si>
  <si>
    <t>local_priority_areas/administrative_registration_assistance</t>
  </si>
  <si>
    <t>local_priority_areas/child_care_services</t>
  </si>
  <si>
    <t>local_priority_areas/assistance_for_evacuation</t>
  </si>
  <si>
    <t>local_priority_areas/assistance_with_transportation</t>
  </si>
  <si>
    <t>local_priority_areas/other</t>
  </si>
  <si>
    <t>local_priority_areas/dont_know</t>
  </si>
  <si>
    <t>local_priority_areas/prefer_not_to_answer</t>
  </si>
  <si>
    <t>local_priority_areas/none</t>
  </si>
  <si>
    <t>local_priority_areas_other</t>
  </si>
  <si>
    <t>international_support_local</t>
  </si>
  <si>
    <t>fine_without_international</t>
  </si>
  <si>
    <t>cso_receiving_support</t>
  </si>
  <si>
    <t>intl_support_satisfaction</t>
  </si>
  <si>
    <t>org_to_beneficiary_comms</t>
  </si>
  <si>
    <t>org_to_beneficiary_comms/face_to_face_at_home_beneficiary</t>
  </si>
  <si>
    <t>org_to_beneficiary_comms/face_to_face_in_office</t>
  </si>
  <si>
    <t>org_to_beneficiary_comms/phone_call</t>
  </si>
  <si>
    <t>org_to_beneficiary_comms/sms</t>
  </si>
  <si>
    <t>org_to_beneficiary_comms/whatsapp</t>
  </si>
  <si>
    <t>org_to_beneficiary_comms/telegram</t>
  </si>
  <si>
    <t>org_to_beneficiary_comms/viber</t>
  </si>
  <si>
    <t>org_to_beneficiary_comms/signal</t>
  </si>
  <si>
    <t>org_to_beneficiary_comms/instagram</t>
  </si>
  <si>
    <t>org_to_beneficiary_comms/facebook</t>
  </si>
  <si>
    <t>org_to_beneficiary_comms/letter</t>
  </si>
  <si>
    <t>org_to_beneficiary_comms/tweet</t>
  </si>
  <si>
    <t>org_to_beneficiary_comms/tv</t>
  </si>
  <si>
    <t>org_to_beneficiary_comms/newspaper_magazines</t>
  </si>
  <si>
    <t>org_to_beneficiary_comms/billboard_posters</t>
  </si>
  <si>
    <t>org_to_beneficiary_comms/leaflets</t>
  </si>
  <si>
    <t>org_to_beneficiary_comms/email</t>
  </si>
  <si>
    <t>org_to_beneficiary_comms/other</t>
  </si>
  <si>
    <t>org_to_beneficiary_comms_other</t>
  </si>
  <si>
    <t>sufficient_resources_yn</t>
  </si>
  <si>
    <t>six_month_gap</t>
  </si>
  <si>
    <t>six_month_gap/funding</t>
  </si>
  <si>
    <t>six_month_gap/human_resources</t>
  </si>
  <si>
    <t>six_month_gap/vehicles</t>
  </si>
  <si>
    <t>six_month_gap/fuel</t>
  </si>
  <si>
    <t>six_month_gap/equipment</t>
  </si>
  <si>
    <t>six_month_gap/office_utilities</t>
  </si>
  <si>
    <t>six_month_gap/material_supplies_beneficiaries</t>
  </si>
  <si>
    <t>six_month_gap/idp_housing</t>
  </si>
  <si>
    <t>six_month_gap/premises</t>
  </si>
  <si>
    <t>six_month_gap/information_expertise</t>
  </si>
  <si>
    <t>six_month_gap/other</t>
  </si>
  <si>
    <t>six_month_gap/none</t>
  </si>
  <si>
    <t>gap_other</t>
  </si>
  <si>
    <t>hr_missing_proportion</t>
  </si>
  <si>
    <t>hr_barriers</t>
  </si>
  <si>
    <t>hr_barriers_other</t>
  </si>
  <si>
    <t>vehicle_gap_type</t>
  </si>
  <si>
    <t>vehicle_gap_type/car</t>
  </si>
  <si>
    <t>vehicle_gap_type/van_bus</t>
  </si>
  <si>
    <t>vehicle_gap_type/truck_suv</t>
  </si>
  <si>
    <t>vehicle_gap_type/cargo_truck</t>
  </si>
  <si>
    <t>vehicle_gap_type/specialised_vehicle</t>
  </si>
  <si>
    <t>vehicle_gap_type/armored_car</t>
  </si>
  <si>
    <t>vehicle_gap_type/other</t>
  </si>
  <si>
    <t>equipment_gap_type</t>
  </si>
  <si>
    <t>equipment_gap_type/safety_sec_equip</t>
  </si>
  <si>
    <t>equipment_gap_type/office_com_equip</t>
  </si>
  <si>
    <t>equipment_gap_type/medical_equip</t>
  </si>
  <si>
    <t>equipment_gap_type/educ_equip</t>
  </si>
  <si>
    <t>equipment_gap_type/warehouse_equipment</t>
  </si>
  <si>
    <t>equipment_gap_type/other</t>
  </si>
  <si>
    <t>equipment_gap_other</t>
  </si>
  <si>
    <t>in_kind_gap</t>
  </si>
  <si>
    <t>in_kind_gap/food</t>
  </si>
  <si>
    <t>in_kind_gap/water_hygiene_items</t>
  </si>
  <si>
    <t>in_kind_gap/general_hygiene_supplies</t>
  </si>
  <si>
    <t>in_kind_gap/cooking_supplies</t>
  </si>
  <si>
    <t>in_kind_gap/fuel</t>
  </si>
  <si>
    <t>in_kind_gap/light_shelter_repair</t>
  </si>
  <si>
    <t>in_kind_gap/medicines</t>
  </si>
  <si>
    <t>in_kind_gap/assistive_devices_pwds</t>
  </si>
  <si>
    <t>in_kind_gap/education_toys</t>
  </si>
  <si>
    <t>in_kind_gap/agriculture_inputs</t>
  </si>
  <si>
    <t>in_kind_gap/other</t>
  </si>
  <si>
    <t>premises_gap_type</t>
  </si>
  <si>
    <t>premises_gap_type/office_space</t>
  </si>
  <si>
    <t>premises_gap_type/space_activities</t>
  </si>
  <si>
    <t>premises_gap_type/storage_space</t>
  </si>
  <si>
    <t>premises_gap_type/transportation_space</t>
  </si>
  <si>
    <t>premises_gap_type/other</t>
  </si>
  <si>
    <t>expertise_gap_type</t>
  </si>
  <si>
    <t>expertise_gap_type/technical_expertise</t>
  </si>
  <si>
    <t>expertise_gap_type/financial_expertise</t>
  </si>
  <si>
    <t>expertise_gap_type/coord_systems_expertise</t>
  </si>
  <si>
    <t>expertise_gap_type/liaison_expertise</t>
  </si>
  <si>
    <t>expertise_gap_type/security_expertise</t>
  </si>
  <si>
    <t>expertise_gap_type/first_aid_training</t>
  </si>
  <si>
    <t>expertise_gap_type/mental_health_support_staff</t>
  </si>
  <si>
    <t>expertise_gap_solution</t>
  </si>
  <si>
    <t>expertise_gap_solution/trainings</t>
  </si>
  <si>
    <t>expertise_gap_solution/continuous_support</t>
  </si>
  <si>
    <t>expertise_gap_solution/full_time_staff</t>
  </si>
  <si>
    <t>expertise_gap_solution/staff_funding</t>
  </si>
  <si>
    <t>expertise_gap_solution/recruitment_support</t>
  </si>
  <si>
    <t>expertise_gap_solution/dont_know</t>
  </si>
  <si>
    <t>current_gap</t>
  </si>
  <si>
    <t>current_gap/funding</t>
  </si>
  <si>
    <t>current_gap/human_resources</t>
  </si>
  <si>
    <t>current_gap/vehicles</t>
  </si>
  <si>
    <t>current_gap/fuel</t>
  </si>
  <si>
    <t>current_gap/equipment</t>
  </si>
  <si>
    <t>current_gap/office_utilities</t>
  </si>
  <si>
    <t>current_gap/material_supplies_beneficiaries</t>
  </si>
  <si>
    <t>current_gap/idp_housing</t>
  </si>
  <si>
    <t>current_gap/premises</t>
  </si>
  <si>
    <t>current_gap/information_expertise</t>
  </si>
  <si>
    <t>current_gap/other</t>
  </si>
  <si>
    <t>current_gap/none</t>
  </si>
  <si>
    <t>urgent_current_gap</t>
  </si>
  <si>
    <t>gaps_can_address</t>
  </si>
  <si>
    <t>gaps_can_address/human_resources</t>
  </si>
  <si>
    <t>gaps_can_address/vehicles</t>
  </si>
  <si>
    <t>gaps_can_address/fuel</t>
  </si>
  <si>
    <t>gaps_can_address/equipment</t>
  </si>
  <si>
    <t>gaps_can_address/office_utilities</t>
  </si>
  <si>
    <t>gaps_can_address/material_supplies_beneficiaries</t>
  </si>
  <si>
    <t>gaps_can_address/idp_housing</t>
  </si>
  <si>
    <t>gaps_can_address/premises</t>
  </si>
  <si>
    <t>gaps_can_address/information_expertise</t>
  </si>
  <si>
    <t>gaps_can_address/other</t>
  </si>
  <si>
    <t>gaps_can_address/none</t>
  </si>
  <si>
    <t>gaps_cannot_secure</t>
  </si>
  <si>
    <t>gaps_cannot_secure/human_resources</t>
  </si>
  <si>
    <t>gaps_cannot_secure/vehicles</t>
  </si>
  <si>
    <t>gaps_cannot_secure/fuel</t>
  </si>
  <si>
    <t>gaps_cannot_secure/equipment</t>
  </si>
  <si>
    <t>gaps_cannot_secure/office_utilities</t>
  </si>
  <si>
    <t>gaps_cannot_secure/material_supplies_beneficiaries</t>
  </si>
  <si>
    <t>gaps_cannot_secure/idp_housing</t>
  </si>
  <si>
    <t>gaps_cannot_secure/premises</t>
  </si>
  <si>
    <t>gaps_cannot_secure/information_expertise</t>
  </si>
  <si>
    <t>gaps_cannot_secure/other</t>
  </si>
  <si>
    <t>gaps_cannot_secure/none</t>
  </si>
  <si>
    <t>funding_needs_range</t>
  </si>
  <si>
    <t>needs_sharing_permission</t>
  </si>
  <si>
    <t>newly_accessible_responder_yn</t>
  </si>
  <si>
    <t>newly_accessible_activities</t>
  </si>
  <si>
    <t>newly_accessible_activities/prefer_not_say</t>
  </si>
  <si>
    <t>newly_accessible_activities/don’t_know</t>
  </si>
  <si>
    <t>newly_accessible_activities/evacuation</t>
  </si>
  <si>
    <t>newly_accessible_activities/first_responder</t>
  </si>
  <si>
    <t>newly_accessible_activities/cash_assistance</t>
  </si>
  <si>
    <t>newly_accessible_activities/distribution</t>
  </si>
  <si>
    <t>newly_accessible_activities/rehabilitation_construction</t>
  </si>
  <si>
    <t>newly_accessible_activities/general_population_services</t>
  </si>
  <si>
    <t>newly_accessible_activities/idp_services</t>
  </si>
  <si>
    <t>newly_accessible_activities/information_awareness</t>
  </si>
  <si>
    <t>newly_accessible_activities/coordination</t>
  </si>
  <si>
    <t>newly_accessible_activities/needs_assessment_monitoring</t>
  </si>
  <si>
    <t>newly_accessible_activities/other</t>
  </si>
  <si>
    <t>ngca_responder_yn</t>
  </si>
  <si>
    <t>ngca_link_yn</t>
  </si>
  <si>
    <t>contact_follow_up_yn</t>
  </si>
  <si>
    <t>follow_up_external_yn</t>
  </si>
  <si>
    <t>contact_note</t>
  </si>
  <si>
    <t>snowball_org_yn</t>
  </si>
  <si>
    <t>snowball_org_name</t>
  </si>
  <si>
    <t>snowball_org_contact_yn</t>
  </si>
  <si>
    <t>snowball_org_fp_name</t>
  </si>
  <si>
    <t>snowball_org_fp_phone</t>
  </si>
  <si>
    <t>mailing_list_yn</t>
  </si>
  <si>
    <t>final_note</t>
  </si>
  <si>
    <t>enum_comment</t>
  </si>
  <si>
    <t>_id</t>
  </si>
  <si>
    <t>_uuid</t>
  </si>
  <si>
    <t>_submission_time</t>
  </si>
  <si>
    <t>_validation_status</t>
  </si>
  <si>
    <t>_notes</t>
  </si>
  <si>
    <t>_status</t>
  </si>
  <si>
    <t>_submitted_by</t>
  </si>
  <si>
    <t>__version__</t>
  </si>
  <si>
    <t>_tags</t>
  </si>
  <si>
    <t>_index</t>
  </si>
  <si>
    <t>collect:nOJZz9vWpV9z2DUg</t>
  </si>
  <si>
    <t>audit.csv</t>
  </si>
  <si>
    <t>yes</t>
  </si>
  <si>
    <t>enum_3</t>
  </si>
  <si>
    <t>nngo</t>
  </si>
  <si>
    <t>general_multipurpose</t>
  </si>
  <si>
    <t>via_bank_transfer</t>
  </si>
  <si>
    <t>general</t>
  </si>
  <si>
    <t>city_other_areas</t>
  </si>
  <si>
    <t>other_in_person other_virtual</t>
  </si>
  <si>
    <t>other_in_person</t>
  </si>
  <si>
    <t>cso</t>
  </si>
  <si>
    <t>no_cannot_share</t>
  </si>
  <si>
    <t>partial_not_all_needs</t>
  </si>
  <si>
    <t>very_satisfied</t>
  </si>
  <si>
    <t>no</t>
  </si>
  <si>
    <t>funding</t>
  </si>
  <si>
    <t>material_supplies_beneficiaries</t>
  </si>
  <si>
    <t>less_than_5000</t>
  </si>
  <si>
    <t>submitted_via_web</t>
  </si>
  <si>
    <t>severo_1</t>
  </si>
  <si>
    <t>vPsnTSw8unGrZYsB7xr2AN</t>
  </si>
  <si>
    <t>dv_gbv_awareness general_in_person</t>
  </si>
  <si>
    <t>neither_well_nor_poorly</t>
  </si>
  <si>
    <t>fairly_well</t>
  </si>
  <si>
    <t>satisfied</t>
  </si>
  <si>
    <t>office_com_equip</t>
  </si>
  <si>
    <t>office_space</t>
  </si>
  <si>
    <t>dont_know</t>
  </si>
  <si>
    <t>ee-eu.kobotoolbox.org:TPegddCNc1JPhBJy</t>
  </si>
  <si>
    <t>enum_4</t>
  </si>
  <si>
    <t>evacuation distribution needs_assessment_monitoring</t>
  </si>
  <si>
    <t>general_hygiene_supplies light_shelter_repair</t>
  </si>
  <si>
    <t>UA1402 UA1404 UA1412 UA1416 UA2304 UA2306 UA2310 UA6502 UA6506 UA6510 UA1202 UA1206</t>
  </si>
  <si>
    <t>UA1402001 UA1412009 UA2306007 UA6502001 UA6510015 UA1202001 UA1206017</t>
  </si>
  <si>
    <t>other_in_person other_virtual messaging_app</t>
  </si>
  <si>
    <t>other_virtual</t>
  </si>
  <si>
    <t>nngo cso volunteer local_authorities</t>
  </si>
  <si>
    <t>new_needs_consistent</t>
  </si>
  <si>
    <t>somewhat_well</t>
  </si>
  <si>
    <t>very_well</t>
  </si>
  <si>
    <t>food fuel_for_heating livelihoods_support_employment</t>
  </si>
  <si>
    <t>face_to_face_in_office instagram facebook</t>
  </si>
  <si>
    <t>evacuation first_responder general_population_services needs_assessment_monitoring</t>
  </si>
  <si>
    <t>1388b11e-dbc6-43a8-96ee-c13302d9a283</t>
  </si>
  <si>
    <t>rehabilitation_construction needs_assessment_monitoring</t>
  </si>
  <si>
    <t>idps</t>
  </si>
  <si>
    <t>UA2306</t>
  </si>
  <si>
    <t>UA2306007</t>
  </si>
  <si>
    <t>other_virtual messaging_app</t>
  </si>
  <si>
    <t>cso volunteer</t>
  </si>
  <si>
    <t>provide_accommodation rent_support healthcare</t>
  </si>
  <si>
    <t>face_to_face_in_office facebook email</t>
  </si>
  <si>
    <t>548ed606-3df6-49c3-bb4e-4a2ab1d32f37</t>
  </si>
  <si>
    <t>distribution</t>
  </si>
  <si>
    <t>food</t>
  </si>
  <si>
    <t>city_only</t>
  </si>
  <si>
    <t>other_in_person other_virtual informal</t>
  </si>
  <si>
    <t>cso volunteer local_authorities</t>
  </si>
  <si>
    <t>rent_support livelihoods_support_employment education_for_children_under_18</t>
  </si>
  <si>
    <t>yes_all</t>
  </si>
  <si>
    <t>face_to_face_in_office facebook</t>
  </si>
  <si>
    <t>funding material_supplies_beneficiaries</t>
  </si>
  <si>
    <t>human_resources</t>
  </si>
  <si>
    <t>b4ca3d71-f02f-463a-b34f-8cefa03a7ec7</t>
  </si>
  <si>
    <t>ee-eu.kobotoolbox.org:ysDm5TlQf5z8PliX</t>
  </si>
  <si>
    <t>Help Ukraine</t>
  </si>
  <si>
    <t>distribution general_population_services needs_assessment_monitoring</t>
  </si>
  <si>
    <t>food general_hygiene_supplies medicines</t>
  </si>
  <si>
    <t>healthcare_services</t>
  </si>
  <si>
    <t>UA1402 UA6510</t>
  </si>
  <si>
    <t>UA1402001 UA6510015</t>
  </si>
  <si>
    <t>ocha_gcm other_in_person other_virtual social_media</t>
  </si>
  <si>
    <t>nngo cso volunteer</t>
  </si>
  <si>
    <t>provide_accommodation rent_support livelihoods_support_employment</t>
  </si>
  <si>
    <t>74aa5486-51fc-426e-ae06-048d0f6e5edc</t>
  </si>
  <si>
    <t>https://kc-eu.kobotoolbox.org/media/original?media_file=reach_global%2Fattachments%2Ffd41e3f82f0c4b09b26a72bb0b8e45ec%2F1d48f1b4-a8a1-4585-ae47-d37db15aec72%2Faudit.csv</t>
  </si>
  <si>
    <t>cash_assistance general_population_services other</t>
  </si>
  <si>
    <t>mental_health</t>
  </si>
  <si>
    <t>children_infant_young children_school_age</t>
  </si>
  <si>
    <t>UA1206</t>
  </si>
  <si>
    <t>UA1206019</t>
  </si>
  <si>
    <t>other_in_person ocha_gcm other_virtual</t>
  </si>
  <si>
    <t>nngo cso un_ingos</t>
  </si>
  <si>
    <t>no_such_needs</t>
  </si>
  <si>
    <t>financial_assistance_to_repay_debt other food</t>
  </si>
  <si>
    <t>telegram facebook phone_call</t>
  </si>
  <si>
    <t>evacuation</t>
  </si>
  <si>
    <t>1d48f1b4-a8a1-4585-ae47-d37db15aec72</t>
  </si>
  <si>
    <t>https://kc-eu.kobotoolbox.org/media/original?media_file=reach_global%2Fattachments%2Ffd41e3f82f0c4b09b26a72bb0b8e45ec%2F86baeb74-007e-4e37-8efd-0d63f636b438%2Faudit.csv</t>
  </si>
  <si>
    <t>clothing bedding food water medicines baby_child_items older_adult_items</t>
  </si>
  <si>
    <t>UA1208 UA1206</t>
  </si>
  <si>
    <t>UA1208005 UA1206017</t>
  </si>
  <si>
    <t>food provision_of_medicines hygiene_nfis</t>
  </si>
  <si>
    <t>instagram phone_call telegram</t>
  </si>
  <si>
    <t>evacuation coordination</t>
  </si>
  <si>
    <t>86baeb74-007e-4e37-8efd-0d63f636b438</t>
  </si>
  <si>
    <t>https://kc-eu.kobotoolbox.org/media/original?media_file=reach_global%2Fattachments%2Ffd41e3f82f0c4b09b26a72bb0b8e45ec%2F4a2ad5a6-b7f7-46e1-bce0-e8ef764ec179%2Faudit.csv</t>
  </si>
  <si>
    <t>general_population_services information_awareness distribution</t>
  </si>
  <si>
    <t>general_hygiene_supplies water clothing baby_child_items</t>
  </si>
  <si>
    <t>education_services_children assistance_violence_gbv</t>
  </si>
  <si>
    <t>UA1206017 UA1206011 UA1206007 UA1206019</t>
  </si>
  <si>
    <t>ocha_gcm</t>
  </si>
  <si>
    <t>rent_support education_for_children_under_18 livelihoods_support_employment</t>
  </si>
  <si>
    <t>face_to_face_in_office telegram phone_call</t>
  </si>
  <si>
    <t>premises funding</t>
  </si>
  <si>
    <t>space_activities</t>
  </si>
  <si>
    <t>premises</t>
  </si>
  <si>
    <t>office_utilities</t>
  </si>
  <si>
    <t>general_population_services</t>
  </si>
  <si>
    <t>4a2ad5a6-b7f7-46e1-bce0-e8ef764ec179</t>
  </si>
  <si>
    <t>https://kc-eu.kobotoolbox.org/media/original?media_file=reach_global%2Fattachments%2Ffd41e3f82f0c4b09b26a72bb0b8e45ec%2F1bb4a1f7-22dd-4b54-9cc2-328e91f4d139%2Faudit.csv</t>
  </si>
  <si>
    <t>distribution general_population_services idp_returnee_services</t>
  </si>
  <si>
    <t>clothing winterization_items</t>
  </si>
  <si>
    <t>general_help_applying</t>
  </si>
  <si>
    <t>housing_assistance</t>
  </si>
  <si>
    <t>UA6510 UA1402</t>
  </si>
  <si>
    <t>UA6510015 UA6510017</t>
  </si>
  <si>
    <t>healthcare livelihoods_support_employment financial_assistance_to_repay_debt</t>
  </si>
  <si>
    <t>facebook phone_call</t>
  </si>
  <si>
    <t>vehicles other equipment</t>
  </si>
  <si>
    <t>van_bus</t>
  </si>
  <si>
    <t>vehicles office_utilities</t>
  </si>
  <si>
    <t>other</t>
  </si>
  <si>
    <t>1bb4a1f7-22dd-4b54-9cc2-328e91f4d139</t>
  </si>
  <si>
    <t>food general_hygiene_supplies clothing</t>
  </si>
  <si>
    <t>UA6510</t>
  </si>
  <si>
    <t>UA6510015</t>
  </si>
  <si>
    <t>ocha_gcm other_in_person other_virtual</t>
  </si>
  <si>
    <t>9b2b92b1-7b94-4907-9a9d-917db7e7bb10</t>
  </si>
  <si>
    <t>food general_hygiene_supplies education_supplies</t>
  </si>
  <si>
    <t>UA1206017</t>
  </si>
  <si>
    <t>Ukraine-Hilfe Berlin</t>
  </si>
  <si>
    <t>baby_products rent_support livelihoods_support_employment</t>
  </si>
  <si>
    <t>face_to_face_at_home_beneficiary face_to_face_in_office facebook</t>
  </si>
  <si>
    <t>9b936d18-329b-4bb8-9af6-51abb34b2edd</t>
  </si>
  <si>
    <t>distribution rehabilitation_construction general_population_services</t>
  </si>
  <si>
    <t>light_shelter_repair mental_health</t>
  </si>
  <si>
    <t>women idps people_with_disabilities</t>
  </si>
  <si>
    <t>other_in_person other_virtual social_media</t>
  </si>
  <si>
    <t>provide_accommodation rent_support assistive_devices_pwd</t>
  </si>
  <si>
    <t>face_to_face_at_home_beneficiary phone_call facebook</t>
  </si>
  <si>
    <t>c9a6f676-1c6a-4f39-9419-f7e1b0d33fda</t>
  </si>
  <si>
    <t>distribution general_population_services</t>
  </si>
  <si>
    <t>food water general_hygiene_supplies clothing bedding medicines assistive_devices_pwds older_adult_items</t>
  </si>
  <si>
    <t>healthcare_services transportion_support mental_health</t>
  </si>
  <si>
    <t>UA6510 UA1202 UA1206</t>
  </si>
  <si>
    <t>UA6510015 UA1206001 UA1206027 UA1206007</t>
  </si>
  <si>
    <t>volunteer local_authorities</t>
  </si>
  <si>
    <t>rent_support fuel_for_heating education_for_children_under_18</t>
  </si>
  <si>
    <t>49be9836-38e8-4583-ab69-b75a43d8180e</t>
  </si>
  <si>
    <t>volunteer</t>
  </si>
  <si>
    <t>volunteer un_ingos</t>
  </si>
  <si>
    <t>provide_accommodation healthcare assistive_devices_pwd</t>
  </si>
  <si>
    <t>face_to_face_in_office</t>
  </si>
  <si>
    <t>funding office_utilities premises</t>
  </si>
  <si>
    <t>office_utilities premises</t>
  </si>
  <si>
    <t>none</t>
  </si>
  <si>
    <t>a4b90de3-8a32-4180-8123-0269b6b4b9f7</t>
  </si>
  <si>
    <t>education_services_children mental_health</t>
  </si>
  <si>
    <t>provide_accommodation clothing livelihoods_support_employment</t>
  </si>
  <si>
    <t>a936580d-d480-4ab0-bcff-a29d521bbdca</t>
  </si>
  <si>
    <t>evacuation animal_rescue distribution</t>
  </si>
  <si>
    <t>food water general_hygiene_supplies bedding light_shelter_repair medicines</t>
  </si>
  <si>
    <t>UA1402 UA2306</t>
  </si>
  <si>
    <t>UA1402001 UA2306007</t>
  </si>
  <si>
    <t>no_please_follow_up</t>
  </si>
  <si>
    <t>provide_accommodation hygiene_nfis winterization_shelter</t>
  </si>
  <si>
    <t>face_to_face_in_office phone_call facebook</t>
  </si>
  <si>
    <t>evacuation first_responder distribution</t>
  </si>
  <si>
    <t>9c594c91-d952-40b0-8593-93711c93c5a5</t>
  </si>
  <si>
    <t>first_responder distribution general_population_services idp_returnee_services</t>
  </si>
  <si>
    <t>water clothing</t>
  </si>
  <si>
    <t>light_shelter_repair healthcare_services education_services_children mental_health legal_assistance mine_victim_assistance other_children_services</t>
  </si>
  <si>
    <t>healthcare_services education_services_children mental_health legal_assistance mine_victim_assistance</t>
  </si>
  <si>
    <t>UA2306 UA1202 UA1206</t>
  </si>
  <si>
    <t>UA2306007 UA1202001 UA1206017</t>
  </si>
  <si>
    <t>baby_products provide_accommodation livelihoods_support_employment</t>
  </si>
  <si>
    <t>3f4c4784-912a-43b6-98b9-f6a694b9bd33</t>
  </si>
  <si>
    <t>ee-eu.kobotoolbox.org:aXdilbyEbdOAGXUM</t>
  </si>
  <si>
    <t>evacuation distribution</t>
  </si>
  <si>
    <t>food water general_hygiene_supplies bedding</t>
  </si>
  <si>
    <t>yes_can_share_now</t>
  </si>
  <si>
    <t>phone_number</t>
  </si>
  <si>
    <t>provide_accommodation hygiene_nfis livelihoods_support_employment</t>
  </si>
  <si>
    <t>28e59849-a142-43dc-a73d-c7689461e57a</t>
  </si>
  <si>
    <t>https://kc-eu.kobotoolbox.org/media/original?media_file=reach_global%2Fattachments%2Ffd41e3f82f0c4b09b26a72bb0b8e45ec%2F32424012-9236-440d-9dea-4561d4b9ec64%2Faudit.csv</t>
  </si>
  <si>
    <t>food general_hygiene_supplies</t>
  </si>
  <si>
    <t>older_persons</t>
  </si>
  <si>
    <t>UA1206017 UA1206025 UA1206027</t>
  </si>
  <si>
    <t>informal</t>
  </si>
  <si>
    <t>volunteer cso</t>
  </si>
  <si>
    <t>child_care_services hygiene_nfis food</t>
  </si>
  <si>
    <t>face_to_face_in_office facebook phone_call</t>
  </si>
  <si>
    <t>material_supplies_beneficiaries funding premises information_expertise equipment fuel</t>
  </si>
  <si>
    <t>safety_sec_equip</t>
  </si>
  <si>
    <t>food general_hygiene_supplies cooking_supplies</t>
  </si>
  <si>
    <t>financial_expertise coord_systems_expertise liaison_expertise security_expertise mental_health_support_staff</t>
  </si>
  <si>
    <t>trainings</t>
  </si>
  <si>
    <t>funding equipment material_supplies_beneficiaries premises information_expertise</t>
  </si>
  <si>
    <t>premises fuel equipment</t>
  </si>
  <si>
    <t>equipment information_expertise material_supplies_beneficiaries</t>
  </si>
  <si>
    <t>32424012-9236-440d-9dea-4561d4b9ec64</t>
  </si>
  <si>
    <t>https://kc-eu.kobotoolbox.org/media/original?media_file=reach_global%2Fattachments%2Ffd41e3f82f0c4b09b26a72bb0b8e45ec%2F259290c3-ad3d-481d-ad29-4c3a3361ea74%2Faudit.csv</t>
  </si>
  <si>
    <t>distribution coordination</t>
  </si>
  <si>
    <t>food general_hygiene_supplies clothing bedding older_adult_items baby_child_items</t>
  </si>
  <si>
    <t>other_areas_change</t>
  </si>
  <si>
    <t>UA6510 UA6502 UA1412</t>
  </si>
  <si>
    <t>UA6510015 UA1412023</t>
  </si>
  <si>
    <t>volunteer cso local_authorities nngo</t>
  </si>
  <si>
    <t>hygiene_nfis other</t>
  </si>
  <si>
    <t>funding fuel material_supplies_beneficiaries other</t>
  </si>
  <si>
    <t>other education_toys general_hygiene_supplies cooking_supplies</t>
  </si>
  <si>
    <t>funding fuel material_supplies_beneficiaries</t>
  </si>
  <si>
    <t>fuel other</t>
  </si>
  <si>
    <t>259290c3-ad3d-481d-ad29-4c3a3361ea74</t>
  </si>
  <si>
    <t>https://kc-eu.kobotoolbox.org/media/original?media_file=reach_global%2Fattachments%2Ffd41e3f82f0c4b09b26a72bb0b8e45ec%2F73d63fc1-2d85-4028-b532-d810626ff55e%2Faudit.csv</t>
  </si>
  <si>
    <t>distribution other general_population_services</t>
  </si>
  <si>
    <t>general_hygiene_supplies food clothing winterization_items</t>
  </si>
  <si>
    <t>other idps</t>
  </si>
  <si>
    <t>hygiene_nfis financial_assistance_to_repay_debt provision_of_medicines</t>
  </si>
  <si>
    <t>face_to_face_in_office phone_call</t>
  </si>
  <si>
    <t>office_utilities material_supplies_beneficiaries equipment</t>
  </si>
  <si>
    <t>equipment office_utilities material_supplies_beneficiaries</t>
  </si>
  <si>
    <t>equipment office_utilities</t>
  </si>
  <si>
    <t>73d63fc1-2d85-4028-b532-d810626ff55e</t>
  </si>
  <si>
    <t>https://kc-eu.kobotoolbox.org/media/original?media_file=reach_global%2Fattachments%2Ffd41e3f82f0c4b09b26a72bb0b8e45ec%2F711afb11-11fe-4a9a-8b23-f0e739261aab%2Faudit.csv</t>
  </si>
  <si>
    <t>distribution general_population_services information_awareness coordination</t>
  </si>
  <si>
    <t>general_hygiene_supplies winterization_items baby_child_items food</t>
  </si>
  <si>
    <t>mental_health legal_assistance assistance_violence_gbv</t>
  </si>
  <si>
    <t>mental_risk_education dv_gbv_awareness rights_awareness</t>
  </si>
  <si>
    <t>other_in_person ocha_gcm</t>
  </si>
  <si>
    <t>food hygiene_nfis other</t>
  </si>
  <si>
    <t>phone_call facebook face_to_face_in_office</t>
  </si>
  <si>
    <t>other human_resources funding material_supplies_beneficiaries</t>
  </si>
  <si>
    <t>less_than_24_per</t>
  </si>
  <si>
    <t>required_skills_absent</t>
  </si>
  <si>
    <t>human_resources other</t>
  </si>
  <si>
    <t>other material_supplies_beneficiaries</t>
  </si>
  <si>
    <t>human_resources material_supplies_beneficiaries</t>
  </si>
  <si>
    <t>711afb11-11fe-4a9a-8b23-f0e739261aab</t>
  </si>
  <si>
    <t>NGO "Proliska/Snowdrop"</t>
  </si>
  <si>
    <t>NGO "450 Kryvyi Rih"</t>
  </si>
  <si>
    <t>NGO "PUBLIC INITIATIVE "KRYVBAS VOLUNTEERS""</t>
  </si>
  <si>
    <t>NGO "Slavic heart"</t>
  </si>
  <si>
    <t>CF "OUR MISSION"</t>
  </si>
  <si>
    <t>NGO "Women's Hundred"</t>
  </si>
  <si>
    <t>NGO "Grandmother Battalion"</t>
  </si>
  <si>
    <t>NGO "Ukraine is united"</t>
  </si>
  <si>
    <t>NGO "Rotary Club Kryvyi Rih"</t>
  </si>
  <si>
    <t>NGO "Association of Responsible Citizens"</t>
  </si>
  <si>
    <t>NGO "Dobra Sprava/ Good cause"</t>
  </si>
  <si>
    <t>NGO "United Hearts Foundation"</t>
  </si>
  <si>
    <t>NGO "Smile UA"</t>
  </si>
  <si>
    <t>CF "Peace and kindness"</t>
  </si>
  <si>
    <t>CF "Strength and honour"</t>
  </si>
  <si>
    <t>NGO "Zarichny humanitarian hub"</t>
  </si>
  <si>
    <t>CF "Fund of Good Deeds"</t>
  </si>
  <si>
    <t>NGO "Choice - New Generation of Ukraine"</t>
  </si>
  <si>
    <t>NGO "Aegis-Center"</t>
  </si>
  <si>
    <t>Rehabilitation center for people who are in serious condition (people who take drugs or alcohol)</t>
  </si>
  <si>
    <t>Assistance to families of children with autism</t>
  </si>
  <si>
    <t>Psychological support of children. Space for children. Center for accompanying children</t>
  </si>
  <si>
    <t>in the office</t>
  </si>
  <si>
    <t>In the city youth council or in a city hotel</t>
  </si>
  <si>
    <t>The city of Kryvyi Rih</t>
  </si>
  <si>
    <t>NGO "Right to protection"</t>
  </si>
  <si>
    <t>does not have a specific</t>
  </si>
  <si>
    <t>Red cross</t>
  </si>
  <si>
    <t>OCHA, local authority</t>
  </si>
  <si>
    <t>OCHA, Danish Refugee Council</t>
  </si>
  <si>
    <t>Vostok SOS</t>
  </si>
  <si>
    <t>Shelter help</t>
  </si>
  <si>
    <t>NGO "Our mission"</t>
  </si>
  <si>
    <t>Autism unity</t>
  </si>
  <si>
    <t>Terdezon</t>
  </si>
  <si>
    <t>NGO "450 Kryvyi Rih", CF "Strength and honour"</t>
  </si>
  <si>
    <t>Polish humanitarian organisation</t>
  </si>
  <si>
    <t>NGO "Ternivska Unity"</t>
  </si>
  <si>
    <t>There is none</t>
  </si>
  <si>
    <t>There is no such organisation</t>
  </si>
  <si>
    <t>They have a coalition that organizes such meetings</t>
  </si>
  <si>
    <t>Grants for small business</t>
  </si>
  <si>
    <t>Professional orientation space for IDPs. Coordination with city residents (so that NGOs and CFs communicate with the population)</t>
  </si>
  <si>
    <t>Integration for IDPs</t>
  </si>
  <si>
    <t>Support with roof repair</t>
  </si>
  <si>
    <t>Advertising of the organization</t>
  </si>
  <si>
    <t>Windows restore support, generator</t>
  </si>
  <si>
    <t>Benignity gang</t>
  </si>
  <si>
    <t>Shelter Help</t>
  </si>
  <si>
    <t>"Urban City" Development Agency</t>
  </si>
  <si>
    <t>I will add the e-mail of the focal point to the table, and the respondent will also share the NGOs working in the city, but later</t>
  </si>
  <si>
    <t>I will send an e-mail later and I will write it in the table (tracker)</t>
  </si>
  <si>
    <t>They assist in various areas using people's applications (was sending humanitarian aid by post)
In another, about the needs of the organisation (currently was speaking about candy or toys for children during holidays)</t>
  </si>
  <si>
    <t>They only support IDPs (with accommodation and humanitarian aid) and people with addictions (drugs, alcohol)
He does not have an e-mail (according to his answer)
Currently, they assist only in Kryvyi Rih, but in six months they plan to deal with Evacuation</t>
  </si>
  <si>
    <t>She provided information that covered the Dnipropetrovska oblast.
But then she said that they were working with Kherson, but did not answer a clarifying question about Kherson city.
It was difficult to communicate with her. It is very difficult to communicate as she thinks that this survey will be fruitless. It also took a very long time to persuade her to take this survey.</t>
  </si>
  <si>
    <t>general_population_services other</t>
  </si>
  <si>
    <t>housing_assistance education_services_children</t>
  </si>
  <si>
    <t>ACTIVITIES BY COUNT</t>
  </si>
  <si>
    <t>Загальний підсумок</t>
  </si>
  <si>
    <t>Row Labels</t>
  </si>
  <si>
    <t>Кількість з activity_type/evacuation</t>
  </si>
  <si>
    <t>Кількість з activity_type/animal_rescue</t>
  </si>
  <si>
    <t>Кількість з activity_type/first_responder</t>
  </si>
  <si>
    <t>Кількість з activity_type/cash_assistance</t>
  </si>
  <si>
    <t>Кількість з activity_type/distribution</t>
  </si>
  <si>
    <t>Кількість з activity_type/rehabilitation_construction</t>
  </si>
  <si>
    <t>Кількість з activity_type/general_population_services</t>
  </si>
  <si>
    <t>Кількість з activity_type/idp_returnee_services</t>
  </si>
  <si>
    <t>Кількість з activity_type/information_awareness</t>
  </si>
  <si>
    <t>Кількість з activity_type/coordination</t>
  </si>
  <si>
    <t>Кількість з activity_type/needs_assessment_monitoring</t>
  </si>
  <si>
    <t>Кількість з activity_type/other</t>
  </si>
  <si>
    <t>ACTIVITIES BY ACTOR, including oblasts of coverage (note: assumes all activities done are done in all reported oblasts of coverage, which may not be the case)</t>
  </si>
  <si>
    <t>Dnipropetrovska</t>
  </si>
  <si>
    <t>Zaporizka</t>
  </si>
  <si>
    <t>Khersonska</t>
  </si>
  <si>
    <t>Dnipropetrovska Donetska Zaporizka Khersonska</t>
  </si>
  <si>
    <t>Donetska Khersonska</t>
  </si>
  <si>
    <t xml:space="preserve">Dnipropetrovska Zaporizka </t>
  </si>
  <si>
    <t>Dnipropetrovska Khersonska</t>
  </si>
  <si>
    <t xml:space="preserve">Donetska Zaporizka </t>
  </si>
  <si>
    <t>Dnipropetrovska Donetska Khersonska</t>
  </si>
  <si>
    <t>(пусто)</t>
  </si>
  <si>
    <t>Кількість з distribution_type/any_goods</t>
  </si>
  <si>
    <t>No organizations involved in distribution said they distributed whatever they are asked without specialization</t>
  </si>
  <si>
    <t>Distribution Type</t>
  </si>
  <si>
    <t>Name of group/organization</t>
  </si>
  <si>
    <t>Any asked</t>
  </si>
  <si>
    <t>Food (including condiments used for cooking such as cooking oil)</t>
  </si>
  <si>
    <t>Water</t>
  </si>
  <si>
    <t>Water treatment supplies</t>
  </si>
  <si>
    <t>General hygiene supplies (soap, shampoo, feminine hygiene supplies, etc.)</t>
  </si>
  <si>
    <t>Non-food cooking supplies (stoves or other cooking devices, pots and pans, etc.)</t>
  </si>
  <si>
    <t>Specific focus on winterization items (winter clothing and accessories, heating, and/or bedding and other items for colder weather)</t>
  </si>
  <si>
    <t>Clothing (not limited to winter clothing and accessories)</t>
  </si>
  <si>
    <t>Bedding/blankets (any season)</t>
  </si>
  <si>
    <t>Fuel (for heating/electricity substitute/transportation)</t>
  </si>
  <si>
    <t>Other electricity/lighting substitutes (battery-powered or solar lamps, etc)</t>
  </si>
  <si>
    <t>Light shelter repair supplies (OSB board, tarps, etc.)</t>
  </si>
  <si>
    <t>Medicines</t>
  </si>
  <si>
    <t>Assistive devices for people with disabilities and/or limited mobility</t>
  </si>
  <si>
    <t>Goods specific to babies or children (diapers, baby food, toys)</t>
  </si>
  <si>
    <t>Education materials (textbooks or learning materials, writing or art supplies, etc.)</t>
  </si>
  <si>
    <t>Adult diapers or other goods specific to older adults (other than assistive devices for people with disabilities)</t>
  </si>
  <si>
    <t>Agricultural inputs (seeds, farming equipment, etc.)</t>
  </si>
  <si>
    <t>Other</t>
  </si>
  <si>
    <t>General Services Type</t>
  </si>
  <si>
    <t>Livelihoods/employment support services (i.e. training, job search assistance, etc.)</t>
  </si>
  <si>
    <t>Light shelter repair</t>
  </si>
  <si>
    <t>Repair/installment of bathing, shower, toilet facilities, including hot water</t>
  </si>
  <si>
    <t>Housing assistance (not exclusive to displaced people or people with inadequate/damaged shelters)</t>
  </si>
  <si>
    <t>Healthcare services</t>
  </si>
  <si>
    <t>Home-based care for older people OR people with limited mobility</t>
  </si>
  <si>
    <t>Transportation services for older people or people with limited mobility</t>
  </si>
  <si>
    <t>Education services for children under 18</t>
  </si>
  <si>
    <t>Mental health/psychosocial support services</t>
  </si>
  <si>
    <t>Legal assistance, including any kind of legal documentation support</t>
  </si>
  <si>
    <t>Assistance for survivors of domestic violence, violence against women, etc.</t>
  </si>
  <si>
    <t>Mine victim assistance</t>
  </si>
  <si>
    <t>De-mining services</t>
  </si>
  <si>
    <t>Services targeting veterans specifically</t>
  </si>
  <si>
    <t>General assistance connecting people to or helping them apply for available aid/resources</t>
  </si>
  <si>
    <t>IDP and Returnee Services Type</t>
  </si>
  <si>
    <t>Light shelter repair (i.e. for returnees or displaced people with damages to their shelter in displacement)</t>
  </si>
  <si>
    <t>Housing assistance</t>
  </si>
  <si>
    <t>General assistance connecting people to or helping them apply for aid/resources specifically available for displaced households</t>
  </si>
  <si>
    <t>awareness and education on safe air alert behavior or bomb shelter access</t>
  </si>
  <si>
    <t>mine risk awareness/education</t>
  </si>
  <si>
    <t>health and nutrition awareness/education (including risk communication for diseases)</t>
  </si>
  <si>
    <t>mental health awareness/education</t>
  </si>
  <si>
    <t>awareness and education for violence against women, domestic violence, etc.</t>
  </si>
  <si>
    <t>information and awareness of legal rights (including but not limited to HLP and legal remedy rights)</t>
  </si>
  <si>
    <t>general information-sharing on aid/resources available using hotline or phone-based referral system</t>
  </si>
  <si>
    <t>general in-person information-sharing on aid/resources available</t>
  </si>
  <si>
    <t>Other support for children (camps, children-friendly spaces etc,)</t>
  </si>
  <si>
    <t>Кількість з number_employees</t>
  </si>
  <si>
    <t>11-25 employees</t>
  </si>
  <si>
    <t>1-10 employees</t>
  </si>
  <si>
    <t>51-100 employees</t>
  </si>
  <si>
    <t>26-50 employees</t>
  </si>
  <si>
    <t>101-500 employees</t>
  </si>
  <si>
    <t>over 500 employees</t>
  </si>
  <si>
    <t>Сума з number_beneficiary_households</t>
  </si>
  <si>
    <t>Кількість з beneficiaries_known_yn</t>
  </si>
  <si>
    <t>Which of the following groups do you mainly target with your activities? Listen to all answers and then select no more than four.</t>
  </si>
  <si>
    <t>general population affected by the conflict</t>
  </si>
  <si>
    <t>women</t>
  </si>
  <si>
    <t>men</t>
  </si>
  <si>
    <t>infant and young children (approximately 0-5)</t>
  </si>
  <si>
    <t>school-aged children or teenagers (approximately 6-17)</t>
  </si>
  <si>
    <t>veterans</t>
  </si>
  <si>
    <t>IDPs (currently displaced people)</t>
  </si>
  <si>
    <t>returnees (including those returned from other countries and from within Ukraine)</t>
  </si>
  <si>
    <t>Roma or ethnic minority groups</t>
  </si>
  <si>
    <t>People with disabilities (not exclusive to veterans)</t>
  </si>
  <si>
    <t>LGBTIQ+</t>
  </si>
  <si>
    <t>Older persons (60+)</t>
  </si>
  <si>
    <t>Coordination Contacts - Internal (self-described)</t>
  </si>
  <si>
    <t>What is the coordination focal point's name?</t>
  </si>
  <si>
    <t>What is the coordination focal point's phone number?</t>
  </si>
  <si>
    <t>No</t>
  </si>
  <si>
    <t>Yes</t>
  </si>
  <si>
    <t>In general, would your organisation be willing to be contacted by other international organizations interested in coordinating to avoid duplicating your work, OR assisting your organisation with the needs you've described?</t>
  </si>
  <si>
    <t>Are you able and willing to provide that focal point's name and contact information at this time?</t>
  </si>
  <si>
    <t>What is the coordination focal point's e-mail address?</t>
  </si>
  <si>
    <t>Local authorities</t>
  </si>
  <si>
    <t>Which organisation(s) act as the primary focal point(s) for the main mechanism for coordinating the response, if any?</t>
  </si>
  <si>
    <t>Кількість з coordination_yn</t>
  </si>
  <si>
    <t>Кількість з coordination_mechanism/ocha_gcm</t>
  </si>
  <si>
    <t>Кількість з coordination_mechanism/other_in_person</t>
  </si>
  <si>
    <t>Кількість з coordination_mechanism/other_virtual</t>
  </si>
  <si>
    <t>Кількість з coordination_mechanism/other_hybrid</t>
  </si>
  <si>
    <t>Кількість з coordination_mechanism/social_media</t>
  </si>
  <si>
    <t>Кількість з coordination_mechanism/messaging_app</t>
  </si>
  <si>
    <t>Кількість з coordination_mechanism/informal</t>
  </si>
  <si>
    <t>Кількість з coordination_mechanism/other</t>
  </si>
  <si>
    <t>Mechanism (select multiple)</t>
  </si>
  <si>
    <t>Number of CSOs reporting</t>
  </si>
  <si>
    <t>other virtual meetings</t>
  </si>
  <si>
    <t>informal verbal</t>
  </si>
  <si>
    <t>group or channel on social media</t>
  </si>
  <si>
    <t>other in-person meetings</t>
  </si>
  <si>
    <t>group or channel on messaging app</t>
  </si>
  <si>
    <t>OCHA GCM</t>
  </si>
  <si>
    <t>other hybrid meetings</t>
  </si>
  <si>
    <t>Кількість з coordination_frequency</t>
  </si>
  <si>
    <t xml:space="preserve">Are you willing to be contacted by REACH for follow-up from this assessment, including for more qualitative information on your organisation's needs? </t>
  </si>
  <si>
    <t>Кількість з contact_follow_up_yn</t>
  </si>
  <si>
    <t>Are you aware of the General coordination meeting run by OCHA?</t>
  </si>
  <si>
    <t>Кількість з GCM_aware</t>
  </si>
  <si>
    <t>Which of the following types of actors are usually involved?</t>
  </si>
  <si>
    <t>National Non-governmental Organisation</t>
  </si>
  <si>
    <t>Civil Society Organisation</t>
  </si>
  <si>
    <t>Volunteer/activist group</t>
  </si>
  <si>
    <t>UN and/or International Non-governmental Organisation</t>
  </si>
  <si>
    <t>Кількість з evac_capacity</t>
  </si>
  <si>
    <t>Кількість з livelihood_capacity</t>
  </si>
  <si>
    <t>Кількість з shelter_capacity</t>
  </si>
  <si>
    <t>Кількість з nfi_capacity</t>
  </si>
  <si>
    <t>Кількість з wash_capacity</t>
  </si>
  <si>
    <t>Кількість з health_capacity</t>
  </si>
  <si>
    <t>Кількість з mental_health_capacity</t>
  </si>
  <si>
    <t>Кількість з education_capacity</t>
  </si>
  <si>
    <t>Кількість з food_capacity</t>
  </si>
  <si>
    <t>Кількість з social_protection_capacity</t>
  </si>
  <si>
    <t>Кількість з assistance_information_capacity</t>
  </si>
  <si>
    <t>LOCAL CAPACITY SUMMARY TABLE</t>
  </si>
  <si>
    <t>Very well</t>
  </si>
  <si>
    <t>Fairly well</t>
  </si>
  <si>
    <t>Somewhat well</t>
  </si>
  <si>
    <t>Neither well nor poorly</t>
  </si>
  <si>
    <t>Somewhat poorly</t>
  </si>
  <si>
    <t>Fairly poorly</t>
  </si>
  <si>
    <t>Very poorly</t>
  </si>
  <si>
    <t>We don't have this need</t>
  </si>
  <si>
    <t>Very well + Fairly well</t>
  </si>
  <si>
    <t>Fairly poorly + very poorly</t>
  </si>
  <si>
    <t>Somewhat, fairly, or very poorly</t>
  </si>
  <si>
    <t>neither well nor poorly+don't have this need</t>
  </si>
  <si>
    <t>WASH</t>
  </si>
  <si>
    <t>Healthcare</t>
  </si>
  <si>
    <t>Education</t>
  </si>
  <si>
    <t>Livelihoods</t>
  </si>
  <si>
    <t>Social protection</t>
  </si>
  <si>
    <t>Evacuation</t>
  </si>
  <si>
    <t>Shelter assistance</t>
  </si>
  <si>
    <t>NFIs</t>
  </si>
  <si>
    <t>Mental health</t>
  </si>
  <si>
    <t>Food/nutrition</t>
  </si>
  <si>
    <t>Information about assistance</t>
  </si>
  <si>
    <t>fairly/very poorly</t>
  </si>
  <si>
    <t>somewhat poorly</t>
  </si>
  <si>
    <t>nwnp-dhtn</t>
  </si>
  <si>
    <t>somewhat well</t>
  </si>
  <si>
    <t>fairly well</t>
  </si>
  <si>
    <t>very well</t>
  </si>
  <si>
    <t>For stacked tables:</t>
  </si>
  <si>
    <t>Сума з group_unmet_prot_needs/general</t>
  </si>
  <si>
    <t xml:space="preserve"> If you said some social protection needs remained, are there any groups in particular that have unmet needs currently?</t>
  </si>
  <si>
    <t>Сума з group_unmet_prot_needs/idps</t>
  </si>
  <si>
    <t>Сума з group_unmet_prot_needs/older_persons</t>
  </si>
  <si>
    <t>What are the main means by which YOUR organization communicates with the population you are intending to target for assistance? Select no more than 3</t>
  </si>
  <si>
    <t>Drinking water</t>
  </si>
  <si>
    <t>Food</t>
  </si>
  <si>
    <t>Baby products and/or baby food</t>
  </si>
  <si>
    <t>Provide accommodation</t>
  </si>
  <si>
    <t>Rent support</t>
  </si>
  <si>
    <t>Repair of inadequate/damaged accommodation</t>
  </si>
  <si>
    <t>Provision of medicines</t>
  </si>
  <si>
    <t>Hygiene NFIs (e.g. soap, sanitary pads)</t>
  </si>
  <si>
    <t>Wash facilities (repair / installment of bathing, shower, toilet including hot water)</t>
  </si>
  <si>
    <t>Cooking facilities</t>
  </si>
  <si>
    <t>Clothing (including winter clothes, coats, boots)</t>
  </si>
  <si>
    <t>Bedding /  blankets</t>
  </si>
  <si>
    <t>Fuel for mechanics (e.g. petrol, diesel)</t>
  </si>
  <si>
    <t>Fuel for heating (e.g. wood, coal, kerosene)</t>
  </si>
  <si>
    <t>Winterization shelter (heating source)</t>
  </si>
  <si>
    <t>Seeds or other agricultural inputs</t>
  </si>
  <si>
    <t>Livelihoods support / employment</t>
  </si>
  <si>
    <t>Financial assistance to repay debt</t>
  </si>
  <si>
    <t>Education for children under 18</t>
  </si>
  <si>
    <t>Psychosocial support</t>
  </si>
  <si>
    <t>Support for survivors of violence against women</t>
  </si>
  <si>
    <t>Legal services</t>
  </si>
  <si>
    <t>Assistive devices for persons with disabilities</t>
  </si>
  <si>
    <t>Home based care for older people or people with limited mobility</t>
  </si>
  <si>
    <t>Explosive Ordnance Risk Education to prevent mine injuries</t>
  </si>
  <si>
    <t>Demining/Mine Victim Assistance</t>
  </si>
  <si>
    <t>Individual counselling and orientation</t>
  </si>
  <si>
    <t>Administrative / registration assistance</t>
  </si>
  <si>
    <t>Child care services</t>
  </si>
  <si>
    <t>Assistance for evacuation</t>
  </si>
  <si>
    <t>Assistance with transportation</t>
  </si>
  <si>
    <t>Other (specify)</t>
  </si>
  <si>
    <t>Don't know</t>
  </si>
  <si>
    <t>Prefer not to answer</t>
  </si>
  <si>
    <t>None</t>
  </si>
  <si>
    <t>Face to face (at home) with the beneficiary</t>
  </si>
  <si>
    <t>Face to face in office/other venue of organization</t>
  </si>
  <si>
    <t>Phone call</t>
  </si>
  <si>
    <t>SMS</t>
  </si>
  <si>
    <t>WhatsApp</t>
  </si>
  <si>
    <t>Telegram</t>
  </si>
  <si>
    <t>Viber</t>
  </si>
  <si>
    <t>Signal</t>
  </si>
  <si>
    <t>Instagram</t>
  </si>
  <si>
    <t>Facebook</t>
  </si>
  <si>
    <t>Letter</t>
  </si>
  <si>
    <t>Tweet</t>
  </si>
  <si>
    <t>TV</t>
  </si>
  <si>
    <t>Newspaper, magazines</t>
  </si>
  <si>
    <t>Billboard, posters</t>
  </si>
  <si>
    <t>Leaflets</t>
  </si>
  <si>
    <t>E-Mail</t>
  </si>
  <si>
    <t>What do you consider to be the top 3 priority needs in the areas of response being coordinated out of Kryvyi Rih city?</t>
  </si>
  <si>
    <t>Top reported priorities (of 3)</t>
  </si>
  <si>
    <t># CSOs reporting priority</t>
  </si>
  <si>
    <t>Are Ukrainian actors receiving support from international actors for the priority needs in the areas of coverage being coordinated out of Kryvyi Rih city?</t>
  </si>
  <si>
    <t>Кількість з international_support_local</t>
  </si>
  <si>
    <t>Кількість з cso_receiving_support</t>
  </si>
  <si>
    <t>Is YOUR organisation receiving ANY support from international actors (including on needs other than the priority needs you just identified)?</t>
  </si>
  <si>
    <t>If yes, how satisfied has your organisation been with the support provided by any and all international actors providing it?</t>
  </si>
  <si>
    <t>Кількість з intl_support_satisfaction</t>
  </si>
  <si>
    <t>Note that CSOs could choose up to 3!</t>
  </si>
  <si>
    <t>Main communication means</t>
  </si>
  <si>
    <t># CSOs reporting means</t>
  </si>
  <si>
    <t>Not including major changes in the local situation, and factoring in the work of other organisations, do you feel that your organization has sufficient material, technical, and human resources to continue meeting the needs of your target population for the next 6 months ?</t>
  </si>
  <si>
    <t>Позначки рядків</t>
  </si>
  <si>
    <t>Кількість з sufficient_resources_yn</t>
  </si>
  <si>
    <t>Operational Needs Summary by CSO</t>
  </si>
  <si>
    <t>Sufficient resources y/n?</t>
  </si>
  <si>
    <t>(If no) For which of the following operational needs does your organization face a current gap OR anticipate a gap in the next 6 months, which you do not already have the ability to resolve?</t>
  </si>
  <si>
    <t>Funding, Material supplies intended to be given to beneficiaries</t>
  </si>
  <si>
    <t>Premises/space for conducting activities, Funding</t>
  </si>
  <si>
    <t>Vehicles for transportation (either for staff or for assisting population if activities include transporting civilians),  Equipment (not including vehicles), Other (Support with roof repair)</t>
  </si>
  <si>
    <t>Funding, Office utilities (internet or phone connection, electricity, heating, water/plumbing), Premises/space for conducting activities</t>
  </si>
  <si>
    <t>Material supplies intended to be given to beneficiaries, Funding, Premises/space for conducting activities, Information/knowledge/expertise in an unfamiliar topic, Equipment (not including vehicles), Fuel</t>
  </si>
  <si>
    <t>Funding, Fuel, Material supplies intended to be given to beneficiaries, Other (Advertising of the organization)</t>
  </si>
  <si>
    <t>Office utilities (internet or phone connection, electricity, heating, water/plumbing), Material supplies intended to be given to beneficiaries, Equipment (not including vehicles)</t>
  </si>
  <si>
    <t>Other (Windows restore support, generator), Labor/human resources (staff), Funding, Material supplies intended to be given to beneficiaries</t>
  </si>
  <si>
    <t>(If no/don't know) For which of the following operational needs does your organization face a current gap OR anticipate a gap in the next 6 months, which you do not already have the ability to resolve?</t>
  </si>
  <si>
    <t>Funding</t>
  </si>
  <si>
    <t>Labor/human resources (staff)</t>
  </si>
  <si>
    <t>Vehicles for transportation (either for staff or for assisting population if activities include transporting civilians)</t>
  </si>
  <si>
    <t>Fuel</t>
  </si>
  <si>
    <t>Equipment (not including vehicles)</t>
  </si>
  <si>
    <t>Office utilities (internet or phone connection, electricity, heating, water/plumbing)</t>
  </si>
  <si>
    <t>Material supplies intended to be given to beneficiaries</t>
  </si>
  <si>
    <t>Housing for displaced or unhoused beneficiaries</t>
  </si>
  <si>
    <t>Premises/space for conducting activities</t>
  </si>
  <si>
    <t>Information/knowledge/expertise in an unfamiliar topic</t>
  </si>
  <si>
    <t>We have no gaps or have the means to resolve any and all current or anticipated gaps</t>
  </si>
  <si>
    <t>Operational gaps</t>
  </si>
  <si>
    <t>If you said you did not have sufficent labor/human resources, what proportion of your full operating capacity/full scope of human resources needs are you missing?</t>
  </si>
  <si>
    <t>Кількість з hr_missing_proportion</t>
  </si>
  <si>
    <t>less than 25% of normal operating capacity (but more than 1-2 staff)</t>
  </si>
  <si>
    <t>If you said you did not have sufficent labor/human resources, what is the main barrier to accessing enough staff?</t>
  </si>
  <si>
    <t>Кількість з hr_barriers</t>
  </si>
  <si>
    <t>Staff with required skills have left/are not living in the area</t>
  </si>
  <si>
    <t>If you said you did not have (enough) vehicles, which type of vehicles do you not have enough of?</t>
  </si>
  <si>
    <t>cars</t>
  </si>
  <si>
    <t>van/bus (i.e. vehicle for transporting several staff or beneficiaries)</t>
  </si>
  <si>
    <t>trucks/SUVs (vehicles for transporting small-scale goods or able to drive in uneven terrain)</t>
  </si>
  <si>
    <t>cargo trucks (i.e. 10-tonne/20-tonne cargo trucks for transporting large amounts of goods)</t>
  </si>
  <si>
    <t>specialised vehicle (i.e. ambulance, heavy repair/construction, etc.)</t>
  </si>
  <si>
    <t>armored cars</t>
  </si>
  <si>
    <t>If you faced a gap in equipment, what type of equipment?</t>
  </si>
  <si>
    <t>Safety and security equipment (PPE, first aid kits, etc.)</t>
  </si>
  <si>
    <t>Office and communication equipment (i.e. computers, furniture, software, internet equipment, phones, etc.)</t>
  </si>
  <si>
    <t>Medical/health and nutrition equipment</t>
  </si>
  <si>
    <t>Education/classroom equipment other than supplies intended to be given to students (i.e. desks or chairs, chalkboards, etc.)</t>
  </si>
  <si>
    <t>warehouse equipment</t>
  </si>
  <si>
    <t>If you said you faced a gap in in-kind supplies/materials intended to be given directly to beneficiaries, for which do you need additional supplies?</t>
  </si>
  <si>
    <t>Water or water treatment supplies</t>
  </si>
  <si>
    <t>Hygiene supplies (soap, shampoo, feminine hygiene supplies, diapers for children or adults, etc.)</t>
  </si>
  <si>
    <t>Non-food items for the household (cooking equipment, clothing, bedding, solar lamps, etc.)</t>
  </si>
  <si>
    <t>Toys or education materials for children</t>
  </si>
  <si>
    <t>If you said you faced a gap in premises/operating space, what type of space do you not have enough of (including not having any)?</t>
  </si>
  <si>
    <t>Office space (space to work out of, plan activities in, meet non-beneficiaries, etc.)</t>
  </si>
  <si>
    <t>Space for activities with beneficiaries (classrooms, training centers, clinics, etc.)</t>
  </si>
  <si>
    <t>Storage space for goods (i.e. distribution storage/warehousing or similar)</t>
  </si>
  <si>
    <t>Parking space for vehicles</t>
  </si>
  <si>
    <t>Among the current gaps you noted, will any cause your organization to downscale their activities from what would otherwise be planned, within the next 2 months?</t>
  </si>
  <si>
    <t>Кількість з urgent_current_gap</t>
  </si>
  <si>
    <t>If you said you faced a gap in information or technical expertise, what type of information or expertise are you in need of?</t>
  </si>
  <si>
    <t>If you said you faced a gap in information or technical expertise, which of these modes of support would help resolve the issue?</t>
  </si>
  <si>
    <t>One training or a package of trainings</t>
  </si>
  <si>
    <t>Regular continuous support to our organisation from external experts in the gap area</t>
  </si>
  <si>
    <t>Full-time staff working within our organisation only (i.e. hiring new staff or seconded staff)</t>
  </si>
  <si>
    <t>Funding for full-time staff</t>
  </si>
  <si>
    <t>Support with recruitment</t>
  </si>
  <si>
    <t>Technical knowledge/expertise related to particular sectors (i.e. healthcare, water and sanitation, child development, etc.) for whom we are trying to meet beneficiary needs</t>
  </si>
  <si>
    <t>Financial reporting &amp; compliance</t>
  </si>
  <si>
    <t>Knowledge of coordination structures</t>
  </si>
  <si>
    <t>Knowledge on how to form and manage international partnerships</t>
  </si>
  <si>
    <t>Security / Mine and UXO awareness training or expertise</t>
  </si>
  <si>
    <t>First aid training for field staff</t>
  </si>
  <si>
    <t>Support from trained mental health professionals to provide support to staff</t>
  </si>
  <si>
    <t>Current gaps and downscale summary table (Among the current gaps you noted, will any cause your organization to downscale their activities from what would otherwise be planned, within the next 2 months?)</t>
  </si>
  <si>
    <t>Sufficient resources y/n</t>
  </si>
  <si>
    <t>Current gaps</t>
  </si>
  <si>
    <t>Downscale y/n?</t>
  </si>
  <si>
    <t>Vehicles for transportation (either for staff or for assisting population if activities include transporting civilians), Office utilities (internet or phone connection, electricity, heating, water/plumbing)</t>
  </si>
  <si>
    <t>Funding, Equipment (not including vehicles), Material supplies intended to be given to beneficiaries, Premises/space for conducting activities, Information/knowledge/expertise in an unfamiliar topic</t>
  </si>
  <si>
    <t>Funding, Fuel, Material supplies intended to be given to beneficiaries</t>
  </si>
  <si>
    <t>Equipment (not including vehicles), Office utilities (internet or phone connection, electricity, heating, water/plumbing), Material supplies intended to be given to beneficiaries</t>
  </si>
  <si>
    <t>Labor/human resources (staff), Other</t>
  </si>
  <si>
    <t>Among the gaps you previously noted other than funding (current or future), which would your organization be able to independently secure if you had the additional funding to afford them (i.e. they are available in the area or able to be brought to the area)?</t>
  </si>
  <si>
    <t>Among the gaps you noted other than funding (current or future), which are NOT available in the area and/or NOT able to be secured independently by your organization even if you had additional funds?</t>
  </si>
  <si>
    <t>What amount of funding you would need to meet the 6-month gaps you've described which COULD be secured independently by your organization if you had the money?</t>
  </si>
  <si>
    <t>Кількість з funding_needs_range</t>
  </si>
  <si>
    <t>5,001-10,000 USD</t>
  </si>
  <si>
    <t>10,001-35,000 USD</t>
  </si>
  <si>
    <t>35,001-60,000 USD</t>
  </si>
  <si>
    <t>Less than 5,000 USD</t>
  </si>
  <si>
    <t>Would you like information from this section, about your individual organisation's operational needs, to be de-anonymised (i.e. reported in reference to your specific organisation) and shared with external international response actors? If so, REACH would clearly state that your individual organisation has the operational needs you just discussed. Allowing this information to be shared with other actors may increase the likelihood of receiving support with these specific needs, but REACH cannot guarantee that it will lead to support.</t>
  </si>
  <si>
    <t>Кількість з needs_sharing_permission</t>
  </si>
  <si>
    <t>Кількість з newly_accessible_responder_yn</t>
  </si>
  <si>
    <t>Can you state for the record, what is the name of the organization, institution, or group you represent?</t>
  </si>
  <si>
    <t>Prefer not to say</t>
  </si>
  <si>
    <t>First responder assistance (emergency medical response, fire brigade, search and rescue, etc.)</t>
  </si>
  <si>
    <t>Cash assistance (including vouchers)</t>
  </si>
  <si>
    <t>Distribution of food, water, or goods/providing in-kind material support to the affected population</t>
  </si>
  <si>
    <t>Heavy shelter repair or rehabilitation (including electricity, internet, or plumbing repair) or other emergency/recovery-related construction services</t>
  </si>
  <si>
    <t>Service provision (i.e. healthcare, ecuation, employment assistance, domestic violence/violence against women services, legal services, etc.) for the general/affected population</t>
  </si>
  <si>
    <t>Service provision specific to displaced people, i.e. housing, resettling/integration assistance, etc.</t>
  </si>
  <si>
    <t>Awareness-raising (i.e. mine risk education, disease risk education, etc.) and general information-sharing (i.e. hotlines, in-person referrals, etc.)</t>
  </si>
  <si>
    <t>Coordination (i.e. bringing response actors together to decide who will respond where)</t>
  </si>
  <si>
    <t>Assessing or monitoring needs</t>
  </si>
  <si>
    <t>Total</t>
  </si>
  <si>
    <t>Name (UKR)</t>
  </si>
  <si>
    <t>Name (ENG)</t>
  </si>
  <si>
    <t>Activities (self-reported)</t>
  </si>
  <si>
    <t>ГО " Жіноча сотня "</t>
  </si>
  <si>
    <t>ГО "Об'єднання відповідальних громадян"</t>
  </si>
  <si>
    <t>ГО "Егіда-Центр"</t>
  </si>
  <si>
    <t>ГO "450 Кривий Ріг"</t>
  </si>
  <si>
    <t>ГO «ГРОМАДСЬКА ІНІЦІАТИВА „ВОЛОНТЕРИ КРИВБАСУ“»</t>
  </si>
  <si>
    <t>ГО "Слaв'янське серце"</t>
  </si>
  <si>
    <t>ГО "Батальйон Бабуся"</t>
  </si>
  <si>
    <t>ГО "Україна єдина"</t>
  </si>
  <si>
    <t>ГО "Ротарі Клуб Кривий Ріг"</t>
  </si>
  <si>
    <t>ГО "Фонд Обєднаних сердець"</t>
  </si>
  <si>
    <t>ГО "Посмішка ЮА"</t>
  </si>
  <si>
    <t>ГО "Проліска"</t>
  </si>
  <si>
    <t>БФ "НАША МІСІЯ"</t>
  </si>
  <si>
    <t>ГО "Добра Справа"</t>
  </si>
  <si>
    <t>ГО "Тернівська Єдність"</t>
  </si>
  <si>
    <t>БФ "Мира та добра"</t>
  </si>
  <si>
    <t>БФ "Сила та честь"</t>
  </si>
  <si>
    <t>ГО "Гуманітарний штаб Зарічний"</t>
  </si>
  <si>
    <t>БФ "Фонд Добрих Справ"</t>
  </si>
  <si>
    <t>ГО "Вибір - Нове Покоління України"</t>
  </si>
  <si>
    <t>Evacuation Distribution of food, water, or goods (including emergency shelter kits)/providing in-kind material support to the affected population Assessing or monitoring needs</t>
  </si>
  <si>
    <t>Heavy shelter repair or rehabilitation (including electricity, plumbing repair) or other emergency/recovery-related construction services Assessing or monitoring needs</t>
  </si>
  <si>
    <t>Distribution of food, water, or goods (including emergency shelter kits)/providing in-kind material support to the affected population</t>
  </si>
  <si>
    <t>Distribution of food, water, or goods (including emergency shelter kits)/providing in-kind material support to the affected population Service provision (i.e. healthcare, education and children's services, employment assistance, mental health services, domestic violence/violence against women services, protection and legal services, etc.) for the general/non-displaced population Assessing or monitoring needs</t>
  </si>
  <si>
    <t>Cash assistance (including vouchers) Service provision (i.e. healthcare, education and children's services, employment assistance, mental health services, domestic violence/violence against women services, protection and legal services, etc.) for the general/non-displaced population Other</t>
  </si>
  <si>
    <t>Service provision (i.e. healthcare, education and children's services, employment assistance, mental health services, domestic violence/violence against women services, protection and legal services, etc.) for the general/non-displaced population Awareness-raising (i.e. mine risk education, disease risk education, etc.) and general information-sharing (i.e. hotlines, in-person referrals, etc.) Distribution of food, water, or goods (including emergency shelter kits)/providing in-kind material support to the affected population</t>
  </si>
  <si>
    <t>Distribution of food, water, or goods (including emergency shelter kits)/providing in-kind material support to the affected population Service provision (i.e. healthcare, education and children's services, employment assistance, mental health services, domestic violence/violence against women services, protection and legal services, etc.) for the general/non-displaced population Service provision specific to displaced or formerly displaced (returnee) people, i.e. housing, resettling/integration assistance, etc.</t>
  </si>
  <si>
    <t>Distribution of food, water, or goods (including emergency shelter kits)/providing in-kind material support to the affected population Heavy shelter repair or rehabilitation (including electricity, plumbing repair) or other emergency/recovery-related construction services Service provision (i.e. healthcare, education and children's services, employment assistance, mental health services, domestic violence/violence against women services, protection and legal services, etc.) for the general/non-displaced population</t>
  </si>
  <si>
    <t>Distribution of food, water, or goods (including emergency shelter kits)/providing in-kind material support to the affected population Service provision (i.e. healthcare, education and children's services, employment assistance, mental health services, domestic violence/violence against women services, protection and legal services, etc.) for the general/non-displaced population</t>
  </si>
  <si>
    <t>Service provision (i.e. healthcare, education and children's services, employment assistance, mental health services, domestic violence/violence against women services, protection and legal services, etc.) for the general/non-displaced population Other</t>
  </si>
  <si>
    <t>Service provision (i.e. healthcare, education and children's services, employment assistance, mental health services, domestic violence/violence against women services, protection and legal services, etc.) for the general/non-displaced population</t>
  </si>
  <si>
    <t>Evacuation Animal rescue Distribution of food, water, or goods (including emergency shelter kits)/providing in-kind material support to the affected population</t>
  </si>
  <si>
    <t>First responder assistance (emergency medical response, fire brigade, search and rescue, etc.) Distribution of food, water, or goods (including emergency shelter kits)/providing in-kind material support to the affected population Service provision (i.e. healthcare, education and children's services, employment assistance, mental health services, domestic violence/violence against women services, protection and legal services, etc.) for the general/non-displaced population Service provision specific to displaced or formerly displaced (returnee) people, i.e. housing, resettling/integration assistance, etc.</t>
  </si>
  <si>
    <t>Evacuation Distribution of food, water, or goods (including emergency shelter kits)/providing in-kind material support to the affected population</t>
  </si>
  <si>
    <t>Distribution of food, water, or goods (including emergency shelter kits)/providing in-kind material support to the affected population Coordination (i.e. bringing response actors together to decide who will respond where)</t>
  </si>
  <si>
    <t>Distribution of food, water, or goods (including emergency shelter kits)/providing in-kind material support to the affected population Other Service provision (i.e. healthcare, education and children's services, employment assistance, mental health services, domestic violence/violence against women services, protection and legal services, etc.) for the general/non-displaced population</t>
  </si>
  <si>
    <t>Distribution of food, water, or goods (including emergency shelter kits)/providing in-kind material support to the affected population Service provision (i.e. healthcare, education and children's services, employment assistance, mental health services, domestic violence/violence against women services, protection and legal services, etc.) for the general/non-displaced population Awareness-raising (i.e. mine risk education, disease risk education, etc.) and general information-sharing (i.e. hotlines, in-person referrals, etc.) Coordination (i.e. bringing response actors together to decide who will respond where)</t>
  </si>
  <si>
    <t>Oleksandr</t>
  </si>
  <si>
    <t>Nina Ivanovna</t>
  </si>
  <si>
    <t>Anna</t>
  </si>
  <si>
    <t>Viktor</t>
  </si>
  <si>
    <t>Victoria</t>
  </si>
  <si>
    <t>Victor</t>
  </si>
  <si>
    <t>did not introduce herself</t>
  </si>
  <si>
    <t>Vladyslav</t>
  </si>
  <si>
    <t>Kateryna</t>
  </si>
  <si>
    <t>Konstantin Serhiyovych</t>
  </si>
  <si>
    <t>Olena Hryhorivna</t>
  </si>
  <si>
    <t>Nadiia Mykhailivna</t>
  </si>
  <si>
    <t>Aleksii</t>
  </si>
  <si>
    <t>Nataliia</t>
  </si>
  <si>
    <t>Alla</t>
  </si>
  <si>
    <t xml:space="preserve">Olha </t>
  </si>
  <si>
    <t>Dmytro Vitaliyovych</t>
  </si>
  <si>
    <t>Larysa</t>
  </si>
  <si>
    <t>private data</t>
  </si>
  <si>
    <t>animal_rescue</t>
  </si>
  <si>
    <t>first_responder</t>
  </si>
  <si>
    <t>cash_assistance</t>
  </si>
  <si>
    <t>rehabilitation_construction</t>
  </si>
  <si>
    <t>general_ population_services</t>
  </si>
  <si>
    <t>idp_returnee_services</t>
  </si>
  <si>
    <t>needs_ assessment_ monitoring</t>
  </si>
  <si>
    <t>coordination</t>
  </si>
  <si>
    <t>information_awareness</t>
  </si>
  <si>
    <t>Activities by actor in DNIPROPETROVSKA OBLAST</t>
  </si>
  <si>
    <t>Activities by actor in DONETSKA OBLAST</t>
  </si>
  <si>
    <t>Activities by actor in ZAPORIZKA OBLAST</t>
  </si>
  <si>
    <t>Activities by actor in KHERSONSKA OBLAST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</si>
</sst>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theme="1"/>
      <name val="Calibri"/>
      <family val="2"/>
      <scheme val="minor"/>
    </font>
    <font>
      <u/>
      <sz val="11"/>
      <color theme="10"/>
      <name val="Calibri"/>
      <family val="2"/>
    </font>
    <font>
      <sz val="11"/>
      <color theme="1"/>
      <name val="Calibri"/>
      <family val="2"/>
      <scheme val="minor"/>
    </font>
    <font>
      <b/>
      <sz val="11"/>
      <color theme="1"/>
      <name val="Calibri"/>
      <family val="2"/>
      <charset val="204"/>
      <scheme val="minor"/>
    </font>
    <font>
      <b/>
      <sz val="11"/>
      <color theme="1"/>
      <name val="Calibri"/>
      <family val="2"/>
      <scheme val="minor"/>
    </font>
    <font>
      <sz val="9"/>
      <color theme="1"/>
      <name val="Calibri"/>
      <family val="2"/>
      <scheme val="minor"/>
    </font>
    <font>
      <b/>
      <sz val="11"/>
      <color theme="0"/>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14999847407452621"/>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cellStyleXfs>
  <cellXfs count="59">
    <xf numFmtId="0" fontId="0" fillId="0" borderId="0" xfId="0"/>
    <xf numFmtId="164" fontId="0" fillId="0" borderId="0" xfId="0" applyNumberFormat="1"/>
    <xf numFmtId="0" fontId="1" fillId="0" borderId="0" xfId="1" applyAlignment="1" applyProtection="1"/>
    <xf numFmtId="0" fontId="4"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4" fillId="2" borderId="0" xfId="0" applyFont="1" applyFill="1"/>
    <xf numFmtId="0" fontId="0" fillId="0" borderId="0" xfId="0" applyAlignment="1">
      <alignment wrapText="1"/>
    </xf>
    <xf numFmtId="0" fontId="5"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xf numFmtId="0" fontId="0" fillId="0" borderId="0" xfId="0" pivotButton="1" applyAlignment="1">
      <alignment horizontal="center" vertical="center"/>
    </xf>
    <xf numFmtId="0" fontId="5" fillId="0" borderId="0" xfId="0" applyFont="1"/>
    <xf numFmtId="0" fontId="5" fillId="0" borderId="0" xfId="0" applyFont="1" applyAlignment="1">
      <alignment horizontal="center"/>
    </xf>
    <xf numFmtId="9" fontId="0" fillId="0" borderId="0" xfId="2" applyFont="1"/>
    <xf numFmtId="0" fontId="0" fillId="0" borderId="1" xfId="0" applyBorder="1"/>
    <xf numFmtId="0" fontId="0" fillId="0" borderId="5" xfId="0" applyBorder="1"/>
    <xf numFmtId="0" fontId="0" fillId="0" borderId="2" xfId="0" applyBorder="1"/>
    <xf numFmtId="0" fontId="0" fillId="0" borderId="3" xfId="0" applyBorder="1"/>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wrapText="1"/>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wrapText="1"/>
    </xf>
    <xf numFmtId="0" fontId="0" fillId="3" borderId="7" xfId="0" applyFill="1" applyBorder="1"/>
    <xf numFmtId="0" fontId="0" fillId="3" borderId="9" xfId="0" applyFill="1" applyBorder="1"/>
    <xf numFmtId="0" fontId="0" fillId="0" borderId="7" xfId="0" applyBorder="1"/>
    <xf numFmtId="0" fontId="0" fillId="0" borderId="9" xfId="0" applyBorder="1"/>
    <xf numFmtId="0" fontId="7" fillId="0" borderId="0" xfId="0" applyFont="1"/>
    <xf numFmtId="0" fontId="6" fillId="4" borderId="7" xfId="0" applyFont="1" applyFill="1" applyBorder="1" applyAlignment="1">
      <alignment wrapText="1"/>
    </xf>
    <xf numFmtId="0" fontId="6" fillId="4" borderId="8" xfId="0" applyFont="1" applyFill="1" applyBorder="1" applyAlignment="1">
      <alignment wrapText="1"/>
    </xf>
    <xf numFmtId="0" fontId="0" fillId="3" borderId="8" xfId="0" applyFill="1" applyBorder="1"/>
    <xf numFmtId="0" fontId="0" fillId="0" borderId="8" xfId="0" applyBorder="1"/>
    <xf numFmtId="0" fontId="4" fillId="0" borderId="0" xfId="0" applyFont="1"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xf>
    <xf numFmtId="0" fontId="0" fillId="0" borderId="0" xfId="0" pivotButton="1" applyAlignment="1">
      <alignment vertical="center"/>
    </xf>
    <xf numFmtId="0" fontId="3" fillId="3" borderId="7" xfId="0" applyFont="1" applyFill="1" applyBorder="1"/>
    <xf numFmtId="0" fontId="6" fillId="4" borderId="8" xfId="0" applyFont="1" applyFill="1" applyBorder="1" applyAlignment="1">
      <alignment horizontal="left"/>
    </xf>
    <xf numFmtId="0" fontId="6" fillId="4" borderId="8"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horizontal="center"/>
    </xf>
    <xf numFmtId="0" fontId="6" fillId="4" borderId="7" xfId="0" applyFont="1" applyFill="1" applyBorder="1" applyAlignment="1">
      <alignment horizontal="center" vertical="center" wrapText="1"/>
    </xf>
    <xf numFmtId="0" fontId="3" fillId="6" borderId="0" xfId="0" applyFont="1" applyFill="1"/>
    <xf numFmtId="0" fontId="4" fillId="0" borderId="0" xfId="0" applyFont="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xf>
  </cellXfs>
  <cellStyles count="3">
    <cellStyle name="Відсотковий" xfId="2" builtinId="5"/>
    <cellStyle name="Гіперпосилання" xfId="1" builtinId="8"/>
    <cellStyle name="Звичайний" xfId="0" builtinId="0"/>
  </cellStyles>
  <dxfs count="52">
    <dxf>
      <font>
        <b val="0"/>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family val="2"/>
        <scheme val="minor"/>
      </font>
    </dxf>
    <dxf>
      <alignment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left" vertical="center" textRotation="0" wrapText="1" indent="0" justifyLastLine="0" shrinkToFit="0" readingOrder="0"/>
    </dxf>
    <dxf>
      <alignment horizontal="center"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vertical="center"/>
    </dxf>
    <dxf>
      <alignment vertical="center"/>
    </dxf>
    <dxf>
      <alignment vertical="center"/>
    </dxf>
    <dxf>
      <alignment vertical="center"/>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solid">
          <fgColor indexed="64"/>
          <bgColor theme="9"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bottom" textRotation="0" indent="0" justifyLastLine="0" shrinkToFit="0" readingOrder="0"/>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1"/>
        <name val="Calibri"/>
        <family val="2"/>
        <scheme val="minor"/>
      </font>
      <alignment horizontal="general" vertical="bottom" textRotation="0" wrapText="1" indent="0" justifyLastLine="0" shrinkToFit="0" readingOrder="0"/>
    </dxf>
    <dxf>
      <alignment horizontal="center"/>
    </dxf>
    <dxf>
      <alignment horizontal="center"/>
    </dxf>
    <dxf>
      <alignment vertical="center"/>
    </dxf>
    <dxf>
      <alignment vertical="center"/>
    </dxf>
    <dxf>
      <alignment horizontal="center"/>
    </dxf>
    <dxf>
      <alignment horizontal="center"/>
    </dxf>
    <dxf>
      <alignment vertical="center"/>
    </dxf>
    <dxf>
      <alignment vertical="center"/>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259.764120717591" createdVersion="8" refreshedVersion="8" minRefreshableVersion="3" recordCount="21" xr:uid="{F7D4BE15-EDEC-4F59-B58C-ACB2745DEF1C}">
  <cacheSource type="worksheet">
    <worksheetSource ref="A1:VI22" sheet="UKR2312_Round2_LRAP_Survey_K..."/>
  </cacheSource>
  <cacheFields count="581">
    <cacheField name="start" numFmtId="164">
      <sharedItems containsSemiMixedTypes="0" containsNonDate="0" containsDate="1" containsString="0" minDate="2023-11-08T15:06:44" maxDate="2023-11-17T19:11:12"/>
    </cacheField>
    <cacheField name="end" numFmtId="164">
      <sharedItems containsSemiMixedTypes="0" containsNonDate="0" containsDate="1" containsString="0" minDate="2023-11-08T17:17:10" maxDate="2023-11-17T19:46:04"/>
    </cacheField>
    <cacheField name="date_survey" numFmtId="164">
      <sharedItems containsSemiMixedTypes="0" containsNonDate="0" containsDate="1" containsString="0" minDate="2023-11-08T00:00:00" maxDate="2023-11-18T00:00:00"/>
    </cacheField>
    <cacheField name="deviceid" numFmtId="0">
      <sharedItems/>
    </cacheField>
    <cacheField name="audit" numFmtId="0">
      <sharedItems containsBlank="1"/>
    </cacheField>
    <cacheField name="audit_URL" numFmtId="0">
      <sharedItems containsBlank="1"/>
    </cacheField>
    <cacheField name="consent" numFmtId="0">
      <sharedItems/>
    </cacheField>
    <cacheField name="enumerator_id" numFmtId="0">
      <sharedItems/>
    </cacheField>
    <cacheField name="profile_note" numFmtId="0">
      <sharedItems containsNonDate="0" containsString="0" containsBlank="1"/>
    </cacheField>
    <cacheField name="actor_name" numFmtId="0">
      <sharedItems count="22">
        <s v="NGO &quot;Proliska/Snowdrop&quot;"/>
        <s v="NGO &quot;450 Kryvyi Rih&quot;"/>
        <s v="NGO &quot;PUBLIC INITIATIVE &quot;KRYVBAS VOLUNTEERS&quot;&quot;"/>
        <s v="Help Ukraine"/>
        <s v="NGO &quot;Slavic heart&quot;"/>
        <s v="CF &quot;OUR MISSION&quot;"/>
        <s v="NGO &quot;Women's Hundred&quot;"/>
        <s v="NGO &quot;Grandmother Battalion&quot;"/>
        <s v="NGO &quot;Ukraine is united&quot;"/>
        <s v="NGO &quot;Rotary Club Kryvyi Rih&quot;"/>
        <s v="NGO &quot;Association of Responsible Citizens&quot;"/>
        <s v="NGO &quot;Dobra Sprava/ Good cause&quot;"/>
        <s v="NGO &quot;United Hearts Foundation&quot;"/>
        <s v="NGO &quot;Smile UA&quot;"/>
        <s v="NGO &quot;Ternivska Unity&quot;"/>
        <s v="CF &quot;Peace and kindness&quot;"/>
        <s v="CF &quot;Strength and honour&quot;"/>
        <s v="NGO &quot;Zarichny humanitarian hub&quot;"/>
        <s v="CF &quot;Fund of Good Deeds&quot;"/>
        <s v="NGO &quot;Choice - New Generation of Ukraine&quot;"/>
        <s v="NGO &quot;Aegis-Center&quot;"/>
        <s v="ТGO &quot;Ternivska Unity&quot;" u="1"/>
      </sharedItems>
    </cacheField>
    <cacheField name="actor_type" numFmtId="0">
      <sharedItems count="3">
        <s v="cso"/>
        <s v="nngo"/>
        <s v="volunteer"/>
      </sharedItems>
    </cacheField>
    <cacheField name="actor_type_other" numFmtId="0">
      <sharedItems containsNonDate="0" containsString="0" containsBlank="1"/>
    </cacheField>
    <cacheField name="activity_type" numFmtId="0">
      <sharedItems/>
    </cacheField>
    <cacheField name="activity_type/evacuation" numFmtId="0">
      <sharedItems containsSemiMixedTypes="0" containsString="0" containsNumber="1" containsInteger="1" minValue="0" maxValue="1" count="2">
        <n v="1"/>
        <n v="0"/>
      </sharedItems>
    </cacheField>
    <cacheField name="activity_type/animal_rescue" numFmtId="0">
      <sharedItems containsSemiMixedTypes="0" containsString="0" containsNumber="1" containsInteger="1" minValue="0" maxValue="1" count="2">
        <n v="0"/>
        <n v="1"/>
      </sharedItems>
    </cacheField>
    <cacheField name="activity_type/first_responder" numFmtId="0">
      <sharedItems containsSemiMixedTypes="0" containsString="0" containsNumber="1" containsInteger="1" minValue="0" maxValue="1" count="2">
        <n v="0"/>
        <n v="1"/>
      </sharedItems>
    </cacheField>
    <cacheField name="activity_type/cash_assistance" numFmtId="0">
      <sharedItems containsSemiMixedTypes="0" containsString="0" containsNumber="1" containsInteger="1" minValue="0" maxValue="1" count="2">
        <n v="0"/>
        <n v="1"/>
      </sharedItems>
    </cacheField>
    <cacheField name="activity_type/distribution" numFmtId="0">
      <sharedItems containsSemiMixedTypes="0" containsString="0" containsNumber="1" containsInteger="1" minValue="0" maxValue="1" count="2">
        <n v="1"/>
        <n v="0"/>
      </sharedItems>
    </cacheField>
    <cacheField name="activity_type/rehabilitation_construction" numFmtId="0">
      <sharedItems containsSemiMixedTypes="0" containsString="0" containsNumber="1" containsInteger="1" minValue="0" maxValue="1" count="2">
        <n v="0"/>
        <n v="1"/>
      </sharedItems>
    </cacheField>
    <cacheField name="activity_type/general_population_services" numFmtId="0">
      <sharedItems containsSemiMixedTypes="0" containsString="0" containsNumber="1" containsInteger="1" minValue="0" maxValue="1" count="2">
        <n v="0"/>
        <n v="1"/>
      </sharedItems>
    </cacheField>
    <cacheField name="activity_type/idp_returnee_services" numFmtId="0">
      <sharedItems containsSemiMixedTypes="0" containsString="0" containsNumber="1" containsInteger="1" minValue="0" maxValue="1" count="2">
        <n v="0"/>
        <n v="1"/>
      </sharedItems>
    </cacheField>
    <cacheField name="activity_type/information_awareness" numFmtId="0">
      <sharedItems containsSemiMixedTypes="0" containsString="0" containsNumber="1" containsInteger="1" minValue="0" maxValue="1" count="2">
        <n v="0"/>
        <n v="1"/>
      </sharedItems>
    </cacheField>
    <cacheField name="activity_type/coordination" numFmtId="0">
      <sharedItems containsSemiMixedTypes="0" containsString="0" containsNumber="1" containsInteger="1" minValue="0" maxValue="1" count="2">
        <n v="0"/>
        <n v="1"/>
      </sharedItems>
    </cacheField>
    <cacheField name="activity_type/needs_assessment_monitoring" numFmtId="0">
      <sharedItems containsSemiMixedTypes="0" containsString="0" containsNumber="1" containsInteger="1" minValue="0" maxValue="1" count="2">
        <n v="1"/>
        <n v="0"/>
      </sharedItems>
    </cacheField>
    <cacheField name="activity_type/other" numFmtId="0">
      <sharedItems containsSemiMixedTypes="0" containsString="0" containsNumber="1" containsInteger="1" minValue="0" maxValue="1" count="2">
        <n v="0"/>
        <n v="1"/>
      </sharedItems>
    </cacheField>
    <cacheField name="activity_other" numFmtId="0">
      <sharedItems containsBlank="1"/>
    </cacheField>
    <cacheField name="cash_assistance_sector" numFmtId="0">
      <sharedItems containsBlank="1"/>
    </cacheField>
    <cacheField name="cash_assistance_sector/general_multipurpose" numFmtId="0">
      <sharedItems containsString="0" containsBlank="1" containsNumber="1" containsInteger="1" minValue="1" maxValue="1"/>
    </cacheField>
    <cacheField name="cash_assistance_sector/rent_cash" numFmtId="0">
      <sharedItems containsString="0" containsBlank="1" containsNumber="1" containsInteger="1" minValue="0" maxValue="0"/>
    </cacheField>
    <cacheField name="cash_assistance_sector/utilities_cash" numFmtId="0">
      <sharedItems containsString="0" containsBlank="1" containsNumber="1" containsInteger="1" minValue="0" maxValue="0"/>
    </cacheField>
    <cacheField name="cash_assistance_sector/shelter_repair_cash" numFmtId="0">
      <sharedItems containsString="0" containsBlank="1" containsNumber="1" containsInteger="1" minValue="0" maxValue="0"/>
    </cacheField>
    <cacheField name="cash_assistance_sector/healthcare_cash" numFmtId="0">
      <sharedItems containsString="0" containsBlank="1" containsNumber="1" containsInteger="1" minValue="0" maxValue="0"/>
    </cacheField>
    <cacheField name="cash_assistance_sector/food_cash" numFmtId="0">
      <sharedItems containsString="0" containsBlank="1" containsNumber="1" containsInteger="1" minValue="0" maxValue="0"/>
    </cacheField>
    <cacheField name="cash_assistance_sector/childcare_cash" numFmtId="0">
      <sharedItems containsString="0" containsBlank="1" containsNumber="1" containsInteger="1" minValue="0" maxValue="0"/>
    </cacheField>
    <cacheField name="cash_assistance_sector/debt_cash" numFmtId="0">
      <sharedItems containsString="0" containsBlank="1" containsNumber="1" containsInteger="1" minValue="0" maxValue="0"/>
    </cacheField>
    <cacheField name="cash_assistance_sector/other" numFmtId="0">
      <sharedItems containsString="0" containsBlank="1" containsNumber="1" containsInteger="1" minValue="0" maxValue="0"/>
    </cacheField>
    <cacheField name="cash_assistance_modality" numFmtId="0">
      <sharedItems containsBlank="1"/>
    </cacheField>
    <cacheField name="cash_assistance_modality/cash_in_hand" numFmtId="0">
      <sharedItems containsString="0" containsBlank="1" containsNumber="1" containsInteger="1" minValue="0" maxValue="0"/>
    </cacheField>
    <cacheField name="cash_assistance_modality/via_bank_transfer" numFmtId="0">
      <sharedItems containsString="0" containsBlank="1" containsNumber="1" containsInteger="1" minValue="1" maxValue="1"/>
    </cacheField>
    <cacheField name="cash_assistance_modality/electronic_voucher" numFmtId="0">
      <sharedItems containsString="0" containsBlank="1" containsNumber="1" containsInteger="1" minValue="0" maxValue="0"/>
    </cacheField>
    <cacheField name="cash_assistance_modality/paper_voucher" numFmtId="0">
      <sharedItems containsString="0" containsBlank="1" containsNumber="1" containsInteger="1" minValue="0" maxValue="0"/>
    </cacheField>
    <cacheField name="cash_assistance_modality/mobile_money" numFmtId="0">
      <sharedItems containsString="0" containsBlank="1" containsNumber="1" containsInteger="1" minValue="0" maxValue="0"/>
    </cacheField>
    <cacheField name="cash_assistance_modality/other" numFmtId="0">
      <sharedItems containsString="0" containsBlank="1" containsNumber="1" containsInteger="1" minValue="0" maxValue="0"/>
    </cacheField>
    <cacheField name="distribution_type" numFmtId="0">
      <sharedItems containsBlank="1"/>
    </cacheField>
    <cacheField name="distribution_type/any_goods" numFmtId="0">
      <sharedItems containsString="0" containsBlank="1" containsNumber="1" containsInteger="1" minValue="0" maxValue="0" count="2">
        <n v="0"/>
        <m/>
      </sharedItems>
    </cacheField>
    <cacheField name="distribution_type/food" numFmtId="0">
      <sharedItems containsString="0" containsBlank="1" containsNumber="1" containsInteger="1" minValue="0" maxValue="1"/>
    </cacheField>
    <cacheField name="distribution_type/water" numFmtId="0">
      <sharedItems containsString="0" containsBlank="1" containsNumber="1" containsInteger="1" minValue="0" maxValue="1"/>
    </cacheField>
    <cacheField name="distribution_type/water_treatment" numFmtId="0">
      <sharedItems containsString="0" containsBlank="1" containsNumber="1" containsInteger="1" minValue="0" maxValue="0"/>
    </cacheField>
    <cacheField name="distribution_type/general_hygiene_supplies" numFmtId="0">
      <sharedItems containsString="0" containsBlank="1" containsNumber="1" containsInteger="1" minValue="0" maxValue="1"/>
    </cacheField>
    <cacheField name="distribution_type/cooking_supplies" numFmtId="0">
      <sharedItems containsString="0" containsBlank="1" containsNumber="1" containsInteger="1" minValue="0" maxValue="0"/>
    </cacheField>
    <cacheField name="distribution_type/winterization_items" numFmtId="0">
      <sharedItems containsString="0" containsBlank="1" containsNumber="1" containsInteger="1" minValue="0" maxValue="1"/>
    </cacheField>
    <cacheField name="distribution_type/clothing" numFmtId="0">
      <sharedItems containsString="0" containsBlank="1" containsNumber="1" containsInteger="1" minValue="0" maxValue="1"/>
    </cacheField>
    <cacheField name="distribution_type/bedding" numFmtId="0">
      <sharedItems containsString="0" containsBlank="1" containsNumber="1" containsInteger="1" minValue="0" maxValue="1"/>
    </cacheField>
    <cacheField name="distribution_type/fuel" numFmtId="0">
      <sharedItems containsString="0" containsBlank="1" containsNumber="1" containsInteger="1" minValue="0" maxValue="0"/>
    </cacheField>
    <cacheField name="distribution_type/lighting_substitutes" numFmtId="0">
      <sharedItems containsString="0" containsBlank="1" containsNumber="1" containsInteger="1" minValue="0" maxValue="0"/>
    </cacheField>
    <cacheField name="distribution_type/light_shelter_repair" numFmtId="0">
      <sharedItems containsString="0" containsBlank="1" containsNumber="1" containsInteger="1" minValue="0" maxValue="1"/>
    </cacheField>
    <cacheField name="distribution_type/medicines" numFmtId="0">
      <sharedItems containsString="0" containsBlank="1" containsNumber="1" containsInteger="1" minValue="0" maxValue="1"/>
    </cacheField>
    <cacheField name="distribution_type/assistive_devices_pwds" numFmtId="0">
      <sharedItems containsString="0" containsBlank="1" containsNumber="1" containsInteger="1" minValue="0" maxValue="1"/>
    </cacheField>
    <cacheField name="distribution_type/baby_child_items" numFmtId="0">
      <sharedItems containsString="0" containsBlank="1" containsNumber="1" containsInteger="1" minValue="0" maxValue="1"/>
    </cacheField>
    <cacheField name="distribution_type/education_supplies" numFmtId="0">
      <sharedItems containsString="0" containsBlank="1" containsNumber="1" containsInteger="1" minValue="0" maxValue="1"/>
    </cacheField>
    <cacheField name="distribution_type/older_adult_items" numFmtId="0">
      <sharedItems containsString="0" containsBlank="1" containsNumber="1" containsInteger="1" minValue="0" maxValue="1"/>
    </cacheField>
    <cacheField name="distribution_type/agriculture_inputs" numFmtId="0">
      <sharedItems containsString="0" containsBlank="1" containsNumber="1" containsInteger="1" minValue="0" maxValue="0"/>
    </cacheField>
    <cacheField name="distribution_type/other" numFmtId="0">
      <sharedItems containsString="0" containsBlank="1" containsNumber="1" containsInteger="1" minValue="0" maxValue="0"/>
    </cacheField>
    <cacheField name="general_services_type" numFmtId="0">
      <sharedItems containsBlank="1"/>
    </cacheField>
    <cacheField name="general_services_type/livelihood_services" numFmtId="0">
      <sharedItems containsString="0" containsBlank="1" containsNumber="1" containsInteger="1" minValue="0" maxValue="0"/>
    </cacheField>
    <cacheField name="general_services_type/light_shelter_repair" numFmtId="0">
      <sharedItems containsString="0" containsBlank="1" containsNumber="1" containsInteger="1" minValue="0" maxValue="1"/>
    </cacheField>
    <cacheField name="general_services_type/wash_repair" numFmtId="0">
      <sharedItems containsString="0" containsBlank="1" containsNumber="1" containsInteger="1" minValue="0" maxValue="0"/>
    </cacheField>
    <cacheField name="general_services_type/housing_assistance" numFmtId="0">
      <sharedItems containsString="0" containsBlank="1" containsNumber="1" containsInteger="1" minValue="0" maxValue="1"/>
    </cacheField>
    <cacheField name="general_services_type/healthcare_services" numFmtId="0">
      <sharedItems containsString="0" containsBlank="1" containsNumber="1" containsInteger="1" minValue="0" maxValue="1"/>
    </cacheField>
    <cacheField name="general_services_type/home-based_services" numFmtId="0">
      <sharedItems containsString="0" containsBlank="1" containsNumber="1" containsInteger="1" minValue="0" maxValue="0"/>
    </cacheField>
    <cacheField name="general_services_type/transportion_support" numFmtId="0">
      <sharedItems containsString="0" containsBlank="1" containsNumber="1" containsInteger="1" minValue="0" maxValue="1"/>
    </cacheField>
    <cacheField name="general_services_type/education_services_children" numFmtId="0">
      <sharedItems containsString="0" containsBlank="1" containsNumber="1" containsInteger="1" minValue="0" maxValue="1"/>
    </cacheField>
    <cacheField name="general_services_type/mental_health" numFmtId="0">
      <sharedItems containsString="0" containsBlank="1" containsNumber="1" containsInteger="1" minValue="0" maxValue="1"/>
    </cacheField>
    <cacheField name="general_services_type/legal_assistance" numFmtId="0">
      <sharedItems containsString="0" containsBlank="1" containsNumber="1" containsInteger="1" minValue="0" maxValue="1"/>
    </cacheField>
    <cacheField name="general_services_type/assistance_violence_gbv" numFmtId="0">
      <sharedItems containsString="0" containsBlank="1" containsNumber="1" containsInteger="1" minValue="0" maxValue="1"/>
    </cacheField>
    <cacheField name="general_services_type/mine_victim_assistance" numFmtId="0">
      <sharedItems containsString="0" containsBlank="1" containsNumber="1" containsInteger="1" minValue="0" maxValue="1"/>
    </cacheField>
    <cacheField name="general_services_type/demining" numFmtId="0">
      <sharedItems containsString="0" containsBlank="1" containsNumber="1" containsInteger="1" minValue="0" maxValue="0"/>
    </cacheField>
    <cacheField name="general_services_type/veteran_support" numFmtId="0">
      <sharedItems containsString="0" containsBlank="1" containsNumber="1" containsInteger="1" minValue="0" maxValue="0"/>
    </cacheField>
    <cacheField name="general_services_type/general_help_applying" numFmtId="0">
      <sharedItems containsString="0" containsBlank="1" containsNumber="1" containsInteger="1" minValue="0" maxValue="1"/>
    </cacheField>
    <cacheField name="general_services_type/other_children_services" numFmtId="0">
      <sharedItems containsString="0" containsBlank="1" containsNumber="1" containsInteger="1" minValue="0" maxValue="1"/>
    </cacheField>
    <cacheField name="general_services_type/other" numFmtId="0">
      <sharedItems containsString="0" containsBlank="1" containsNumber="1" containsInteger="1" minValue="0" maxValue="0"/>
    </cacheField>
    <cacheField name="idp_returnee_services_type" numFmtId="0">
      <sharedItems containsBlank="1"/>
    </cacheField>
    <cacheField name="idp_returnee_services_type/livelihood_services" numFmtId="0">
      <sharedItems containsString="0" containsBlank="1" containsNumber="1" containsInteger="1" minValue="0" maxValue="0"/>
    </cacheField>
    <cacheField name="idp_returnee_services_type/light_shelter_repair" numFmtId="0">
      <sharedItems containsString="0" containsBlank="1" containsNumber="1" containsInteger="1" minValue="0" maxValue="0"/>
    </cacheField>
    <cacheField name="idp_returnee_services_type/wash_repair" numFmtId="0">
      <sharedItems containsString="0" containsBlank="1" containsNumber="1" containsInteger="1" minValue="0" maxValue="0"/>
    </cacheField>
    <cacheField name="idp_returnee_services_type/housing_assistance" numFmtId="0">
      <sharedItems containsString="0" containsBlank="1" containsNumber="1" containsInteger="1" minValue="0" maxValue="1"/>
    </cacheField>
    <cacheField name="idp_returnee_services_type/healthcare_services" numFmtId="0">
      <sharedItems containsString="0" containsBlank="1" containsNumber="1" containsInteger="1" minValue="0" maxValue="1"/>
    </cacheField>
    <cacheField name="idp_returnee_services_type/home-based_services" numFmtId="0">
      <sharedItems containsString="0" containsBlank="1" containsNumber="1" containsInteger="1" minValue="0" maxValue="0"/>
    </cacheField>
    <cacheField name="idp_returnee_services_type/transportion_support" numFmtId="0">
      <sharedItems containsString="0" containsBlank="1" containsNumber="1" containsInteger="1" minValue="0" maxValue="0"/>
    </cacheField>
    <cacheField name="idp_returnee_services_type/education_services_children" numFmtId="0">
      <sharedItems containsString="0" containsBlank="1" containsNumber="1" containsInteger="1" minValue="0" maxValue="1"/>
    </cacheField>
    <cacheField name="idp_returnee_services_type/mental_health" numFmtId="0">
      <sharedItems containsString="0" containsBlank="1" containsNumber="1" containsInteger="1" minValue="0" maxValue="1"/>
    </cacheField>
    <cacheField name="idp_returnee_services_type/legal_assistance" numFmtId="0">
      <sharedItems containsString="0" containsBlank="1" containsNumber="1" containsInteger="1" minValue="0" maxValue="1"/>
    </cacheField>
    <cacheField name="idp_returnee_services_type/assistance_violence_gbv" numFmtId="0">
      <sharedItems containsString="0" containsBlank="1" containsNumber="1" containsInteger="1" minValue="0" maxValue="0"/>
    </cacheField>
    <cacheField name="idp_returnee_services_type/mine_victim_assistance" numFmtId="0">
      <sharedItems containsString="0" containsBlank="1" containsNumber="1" containsInteger="1" minValue="0" maxValue="1"/>
    </cacheField>
    <cacheField name="idp_returnee_services_type/demining" numFmtId="0">
      <sharedItems containsString="0" containsBlank="1" containsNumber="1" containsInteger="1" minValue="0" maxValue="0"/>
    </cacheField>
    <cacheField name="idp_returnee_services_type/general_help_applying" numFmtId="0">
      <sharedItems containsString="0" containsBlank="1" containsNumber="1" containsInteger="1" minValue="0" maxValue="0"/>
    </cacheField>
    <cacheField name="idp_returnee_services_type/other_children_services" numFmtId="0">
      <sharedItems containsString="0" containsBlank="1" containsNumber="1" containsInteger="1" minValue="0" maxValue="0"/>
    </cacheField>
    <cacheField name="idp_returnee_services_type/other" numFmtId="0">
      <sharedItems containsString="0" containsBlank="1" containsNumber="1" containsInteger="1" minValue="0" maxValue="0"/>
    </cacheField>
    <cacheField name="awareness_information_type" numFmtId="0">
      <sharedItems containsBlank="1"/>
    </cacheField>
    <cacheField name="awareness_information_type/safe_air_alert_behavior" numFmtId="0">
      <sharedItems containsString="0" containsBlank="1" containsNumber="1" containsInteger="1" minValue="0" maxValue="0"/>
    </cacheField>
    <cacheField name="awareness_information_type/mine_risk_education" numFmtId="0">
      <sharedItems containsString="0" containsBlank="1" containsNumber="1" containsInteger="1" minValue="0" maxValue="0"/>
    </cacheField>
    <cacheField name="awareness_information_type/health_risk_education" numFmtId="0">
      <sharedItems containsString="0" containsBlank="1" containsNumber="1" containsInteger="1" minValue="0" maxValue="0"/>
    </cacheField>
    <cacheField name="awareness_information_type/mental_risk_education" numFmtId="0">
      <sharedItems containsString="0" containsBlank="1" containsNumber="1" containsInteger="1" minValue="0" maxValue="1"/>
    </cacheField>
    <cacheField name="awareness_information_type/dv_gbv_awareness" numFmtId="0">
      <sharedItems containsString="0" containsBlank="1" containsNumber="1" containsInteger="1" minValue="1" maxValue="1"/>
    </cacheField>
    <cacheField name="awareness_information_type/rights_awareness" numFmtId="0">
      <sharedItems containsString="0" containsBlank="1" containsNumber="1" containsInteger="1" minValue="0" maxValue="1"/>
    </cacheField>
    <cacheField name="awareness_information_type/general_hotline" numFmtId="0">
      <sharedItems containsString="0" containsBlank="1" containsNumber="1" containsInteger="1" minValue="0" maxValue="0"/>
    </cacheField>
    <cacheField name="awareness_information_type/general_in_person" numFmtId="0">
      <sharedItems containsString="0" containsBlank="1" containsNumber="1" containsInteger="1" minValue="0" maxValue="1"/>
    </cacheField>
    <cacheField name="awareness_information_type/other" numFmtId="0">
      <sharedItems containsString="0" containsBlank="1" containsNumber="1" containsInteger="1" minValue="0" maxValue="0"/>
    </cacheField>
    <cacheField name="target_population" numFmtId="0">
      <sharedItems/>
    </cacheField>
    <cacheField name="target_population/general" numFmtId="0">
      <sharedItems containsSemiMixedTypes="0" containsString="0" containsNumber="1" containsInteger="1" minValue="0" maxValue="1"/>
    </cacheField>
    <cacheField name="target_population/women" numFmtId="0">
      <sharedItems containsSemiMixedTypes="0" containsString="0" containsNumber="1" containsInteger="1" minValue="0" maxValue="1"/>
    </cacheField>
    <cacheField name="target_population/men" numFmtId="0">
      <sharedItems containsSemiMixedTypes="0" containsString="0" containsNumber="1" containsInteger="1" minValue="0" maxValue="0"/>
    </cacheField>
    <cacheField name="target_population/children_infant_young" numFmtId="0">
      <sharedItems containsSemiMixedTypes="0" containsString="0" containsNumber="1" containsInteger="1" minValue="0" maxValue="1"/>
    </cacheField>
    <cacheField name="target_population/children_school_age" numFmtId="0">
      <sharedItems containsSemiMixedTypes="0" containsString="0" containsNumber="1" containsInteger="1" minValue="0" maxValue="1"/>
    </cacheField>
    <cacheField name="target_population/veterans" numFmtId="0">
      <sharedItems containsSemiMixedTypes="0" containsString="0" containsNumber="1" containsInteger="1" minValue="0" maxValue="0"/>
    </cacheField>
    <cacheField name="target_population/idps" numFmtId="0">
      <sharedItems containsSemiMixedTypes="0" containsString="0" containsNumber="1" containsInteger="1" minValue="0" maxValue="1"/>
    </cacheField>
    <cacheField name="target_population/returnees" numFmtId="0">
      <sharedItems containsSemiMixedTypes="0" containsString="0" containsNumber="1" containsInteger="1" minValue="0" maxValue="0"/>
    </cacheField>
    <cacheField name="target_population/older_persons" numFmtId="0">
      <sharedItems containsSemiMixedTypes="0" containsString="0" containsNumber="1" containsInteger="1" minValue="0" maxValue="1"/>
    </cacheField>
    <cacheField name="target_population/roma" numFmtId="0">
      <sharedItems containsSemiMixedTypes="0" containsString="0" containsNumber="1" containsInteger="1" minValue="0" maxValue="0"/>
    </cacheField>
    <cacheField name="target_population/people_with_disabilities" numFmtId="0">
      <sharedItems containsSemiMixedTypes="0" containsString="0" containsNumber="1" containsInteger="1" minValue="0" maxValue="1"/>
    </cacheField>
    <cacheField name="target_population/lgbtiq" numFmtId="0">
      <sharedItems containsSemiMixedTypes="0" containsString="0" containsNumber="1" containsInteger="1" minValue="0" maxValue="0"/>
    </cacheField>
    <cacheField name="target_population/other" numFmtId="0">
      <sharedItems containsSemiMixedTypes="0" containsString="0" containsNumber="1" containsInteger="1" minValue="0" maxValue="1"/>
    </cacheField>
    <cacheField name="idp_returnee_services_error" numFmtId="0">
      <sharedItems containsNonDate="0" containsString="0" containsBlank="1"/>
    </cacheField>
    <cacheField name="education_services_error" numFmtId="0">
      <sharedItems containsNonDate="0" containsString="0" containsBlank="1"/>
    </cacheField>
    <cacheField name="transportation_services_error" numFmtId="0">
      <sharedItems containsNonDate="0" containsString="0" containsBlank="1"/>
    </cacheField>
    <cacheField name="number_employees" numFmtId="0">
      <sharedItems containsMixedTypes="1" containsNumber="1" containsInteger="1" minValue="110" maxValue="101500" count="11">
        <s v="11-25 employees"/>
        <s v="1-10 employees"/>
        <s v="51-100 employees"/>
        <s v="26-50 employees"/>
        <s v="101-500 employees"/>
        <s v="over 500 employees"/>
        <n v="1125" u="1"/>
        <n v="110" u="1"/>
        <n v="51100" u="1"/>
        <n v="2650" u="1"/>
        <n v="101500" u="1"/>
      </sharedItems>
    </cacheField>
    <cacheField name="beneficiaries_known_yn" numFmtId="0">
      <sharedItems count="2">
        <s v="no"/>
        <s v="yes"/>
      </sharedItems>
    </cacheField>
    <cacheField name="number_beneficiary_households" numFmtId="0">
      <sharedItems containsString="0" containsBlank="1" containsNumber="1" containsInteger="1" minValue="45" maxValue="7000" count="10">
        <m/>
        <n v="2000"/>
        <n v="2500"/>
        <n v="300"/>
        <n v="1500"/>
        <n v="45"/>
        <n v="7000"/>
        <n v="350"/>
        <n v="500"/>
        <n v="3000"/>
      </sharedItems>
    </cacheField>
    <cacheField name="emergency_coverage_city_elsewhere" numFmtId="0">
      <sharedItems/>
    </cacheField>
    <cacheField name="emergency_oblast_coverage" numFmtId="0">
      <sharedItems count="19">
        <s v="Dnipropetrovska Donetska Zaporizka Khersonska"/>
        <s v="Zaporizka"/>
        <s v="Dnipropetrovska"/>
        <s v="Donetska Khersonska"/>
        <s v="Khersonska"/>
        <s v="Dnipropetrovska Zaporizka "/>
        <s v="Dnipropetrovska Khersonska"/>
        <s v="Donetska Zaporizka "/>
        <s v="Dnipropetrovska Donetska Khersonska"/>
        <s v="UA12 UA14 UA23 UA65" u="1"/>
        <s v="UA23" u="1"/>
        <s v="UA12" u="1"/>
        <s v="UA65 UA14" u="1"/>
        <s v="UA65" u="1"/>
        <s v="UA12 UA23" u="1"/>
        <s v="UA12 UA65" u="1"/>
        <s v="UA14 UA23" u="1"/>
        <s v="UA14 UA65" u="1"/>
        <s v="UA65 UA12 UA14" u="1"/>
      </sharedItems>
    </cacheField>
    <cacheField name="emergency_oblast_coverage/UA12" numFmtId="0">
      <sharedItems containsSemiMixedTypes="0" containsString="0" containsNumber="1" containsInteger="1" minValue="0" maxValue="1" count="2">
        <n v="1"/>
        <n v="0"/>
      </sharedItems>
    </cacheField>
    <cacheField name="emergency_oblast_coverage/UA14" numFmtId="0">
      <sharedItems containsSemiMixedTypes="0" containsString="0" containsNumber="1" containsInteger="1" minValue="0" maxValue="1" count="2">
        <n v="1"/>
        <n v="0"/>
      </sharedItems>
    </cacheField>
    <cacheField name="emergency_oblast_coverage/UA23" numFmtId="0">
      <sharedItems containsSemiMixedTypes="0" containsString="0" containsNumber="1" containsInteger="1" minValue="0" maxValue="1" count="2">
        <n v="1"/>
        <n v="0"/>
      </sharedItems>
    </cacheField>
    <cacheField name="emergency_oblast_coverage/UA65" numFmtId="0">
      <sharedItems containsSemiMixedTypes="0" containsString="0" containsNumber="1" containsInteger="1" minValue="0" maxValue="1" count="2">
        <n v="1"/>
        <n v="0"/>
      </sharedItems>
    </cacheField>
    <cacheField name="emergency_raion_coverage" numFmtId="0">
      <sharedItems/>
    </cacheField>
    <cacheField name="emergency_raion_coverage/UA1402" numFmtId="0">
      <sharedItems containsSemiMixedTypes="0" containsString="0" containsNumber="1" containsInteger="1" minValue="0" maxValue="1"/>
    </cacheField>
    <cacheField name="emergency_raion_coverage/UA1404" numFmtId="0">
      <sharedItems containsSemiMixedTypes="0" containsString="0" containsNumber="1" containsInteger="1" minValue="0" maxValue="1"/>
    </cacheField>
    <cacheField name="emergency_raion_coverage/UA1412" numFmtId="0">
      <sharedItems containsSemiMixedTypes="0" containsString="0" containsNumber="1" containsInteger="1" minValue="0" maxValue="1"/>
    </cacheField>
    <cacheField name="emergency_raion_coverage/UA1416" numFmtId="0">
      <sharedItems containsSemiMixedTypes="0" containsString="0" containsNumber="1" containsInteger="1" minValue="0" maxValue="1"/>
    </cacheField>
    <cacheField name="emergency_raion_coverage/UA2304" numFmtId="0">
      <sharedItems containsSemiMixedTypes="0" containsString="0" containsNumber="1" containsInteger="1" minValue="0" maxValue="1"/>
    </cacheField>
    <cacheField name="emergency_raion_coverage/UA2306" numFmtId="0">
      <sharedItems containsSemiMixedTypes="0" containsString="0" containsNumber="1" containsInteger="1" minValue="0" maxValue="1"/>
    </cacheField>
    <cacheField name="emergency_raion_coverage/UA2310" numFmtId="0">
      <sharedItems containsSemiMixedTypes="0" containsString="0" containsNumber="1" containsInteger="1" minValue="0" maxValue="1"/>
    </cacheField>
    <cacheField name="emergency_raion_coverage/UA6502" numFmtId="0">
      <sharedItems containsSemiMixedTypes="0" containsString="0" containsNumber="1" containsInteger="1" minValue="0" maxValue="1"/>
    </cacheField>
    <cacheField name="emergency_raion_coverage/UA6506" numFmtId="0">
      <sharedItems containsSemiMixedTypes="0" containsString="0" containsNumber="1" containsInteger="1" minValue="0" maxValue="1"/>
    </cacheField>
    <cacheField name="emergency_raion_coverage/UA6510" numFmtId="0">
      <sharedItems containsSemiMixedTypes="0" containsString="0" containsNumber="1" containsInteger="1" minValue="0" maxValue="1"/>
    </cacheField>
    <cacheField name="emergency_raion_coverage/UA1202" numFmtId="0">
      <sharedItems containsSemiMixedTypes="0" containsString="0" containsNumber="1" containsInteger="1" minValue="0" maxValue="1"/>
    </cacheField>
    <cacheField name="emergency_raion_coverage/UA1206" numFmtId="0">
      <sharedItems containsSemiMixedTypes="0" containsString="0" containsNumber="1" containsInteger="1" minValue="0" maxValue="1"/>
    </cacheField>
    <cacheField name="emergency_raion_coverage/UA1204" numFmtId="0">
      <sharedItems containsSemiMixedTypes="0" containsString="0" containsNumber="1" containsInteger="1" minValue="0" maxValue="0"/>
    </cacheField>
    <cacheField name="emergency_raion_coverage/UA1208" numFmtId="0">
      <sharedItems containsSemiMixedTypes="0" containsString="0" containsNumber="1" containsInteger="1" minValue="0" maxValue="1"/>
    </cacheField>
    <cacheField name="emergency_raion_coverage/UA1212" numFmtId="0">
      <sharedItems containsSemiMixedTypes="0" containsString="0" containsNumber="1" containsInteger="1" minValue="0" maxValue="0"/>
    </cacheField>
    <cacheField name="emergency_raion_coverage/UA1210" numFmtId="0">
      <sharedItems containsSemiMixedTypes="0" containsString="0" containsNumber="1" containsInteger="1" minValue="0" maxValue="0"/>
    </cacheField>
    <cacheField name="emergency_raion_coverage/UA1214" numFmtId="0">
      <sharedItems containsSemiMixedTypes="0" containsString="0" containsNumber="1" containsInteger="1" minValue="0" maxValue="0"/>
    </cacheField>
    <cacheField name="emergency_hromada_coverage" numFmtId="0">
      <sharedItems/>
    </cacheField>
    <cacheField name="emergency_hromada_coverage/UA1402001" numFmtId="0">
      <sharedItems containsSemiMixedTypes="0" containsString="0" containsNumber="1" containsInteger="1" minValue="0" maxValue="1"/>
    </cacheField>
    <cacheField name="emergency_hromada_coverage/UA1402003" numFmtId="0">
      <sharedItems containsSemiMixedTypes="0" containsString="0" containsNumber="1" containsInteger="1" minValue="0" maxValue="0"/>
    </cacheField>
    <cacheField name="emergency_hromada_coverage/UA1402007" numFmtId="0">
      <sharedItems containsSemiMixedTypes="0" containsString="0" containsNumber="1" containsInteger="1" minValue="0" maxValue="0"/>
    </cacheField>
    <cacheField name="emergency_hromada_coverage/UA1402009" numFmtId="0">
      <sharedItems containsSemiMixedTypes="0" containsString="0" containsNumber="1" containsInteger="1" minValue="0" maxValue="0"/>
    </cacheField>
    <cacheField name="emergency_hromada_coverage/UA1402011" numFmtId="0">
      <sharedItems containsSemiMixedTypes="0" containsString="0" containsNumber="1" containsInteger="1" minValue="0" maxValue="0"/>
    </cacheField>
    <cacheField name="emergency_hromada_coverage/UA1402013" numFmtId="0">
      <sharedItems containsSemiMixedTypes="0" containsString="0" containsNumber="1" containsInteger="1" minValue="0" maxValue="0"/>
    </cacheField>
    <cacheField name="emergency_hromada_coverage/UA1404001" numFmtId="0">
      <sharedItems containsSemiMixedTypes="0" containsString="0" containsNumber="1" containsInteger="1" minValue="0" maxValue="0"/>
    </cacheField>
    <cacheField name="emergency_hromada_coverage/UA1404005" numFmtId="0">
      <sharedItems containsSemiMixedTypes="0" containsString="0" containsNumber="1" containsInteger="1" minValue="0" maxValue="0"/>
    </cacheField>
    <cacheField name="emergency_hromada_coverage/UA1404007" numFmtId="0">
      <sharedItems containsSemiMixedTypes="0" containsString="0" containsNumber="1" containsInteger="1" minValue="0" maxValue="0"/>
    </cacheField>
    <cacheField name="emergency_hromada_coverage/UA1404013" numFmtId="0">
      <sharedItems containsSemiMixedTypes="0" containsString="0" containsNumber="1" containsInteger="1" minValue="0" maxValue="0"/>
    </cacheField>
    <cacheField name="emergency_hromada_coverage/UA1412001" numFmtId="0">
      <sharedItems containsSemiMixedTypes="0" containsString="0" containsNumber="1" containsInteger="1" minValue="0" maxValue="0"/>
    </cacheField>
    <cacheField name="emergency_hromada_coverage/UA1412003" numFmtId="0">
      <sharedItems containsSemiMixedTypes="0" containsString="0" containsNumber="1" containsInteger="1" minValue="0" maxValue="0"/>
    </cacheField>
    <cacheField name="emergency_hromada_coverage/UA1412005" numFmtId="0">
      <sharedItems containsSemiMixedTypes="0" containsString="0" containsNumber="1" containsInteger="1" minValue="0" maxValue="0"/>
    </cacheField>
    <cacheField name="emergency_hromada_coverage/UA1412007" numFmtId="0">
      <sharedItems containsSemiMixedTypes="0" containsString="0" containsNumber="1" containsInteger="1" minValue="0" maxValue="0"/>
    </cacheField>
    <cacheField name="emergency_hromada_coverage/UA1412009" numFmtId="0">
      <sharedItems containsSemiMixedTypes="0" containsString="0" containsNumber="1" containsInteger="1" minValue="0" maxValue="1"/>
    </cacheField>
    <cacheField name="emergency_hromada_coverage/UA1412011" numFmtId="0">
      <sharedItems containsSemiMixedTypes="0" containsString="0" containsNumber="1" containsInteger="1" minValue="0" maxValue="0"/>
    </cacheField>
    <cacheField name="emergency_hromada_coverage/UA1412013" numFmtId="0">
      <sharedItems containsSemiMixedTypes="0" containsString="0" containsNumber="1" containsInteger="1" minValue="0" maxValue="0"/>
    </cacheField>
    <cacheField name="emergency_hromada_coverage/UA1412015" numFmtId="0">
      <sharedItems containsSemiMixedTypes="0" containsString="0" containsNumber="1" containsInteger="1" minValue="0" maxValue="0"/>
    </cacheField>
    <cacheField name="emergency_hromada_coverage/UA1412017" numFmtId="0">
      <sharedItems containsSemiMixedTypes="0" containsString="0" containsNumber="1" containsInteger="1" minValue="0" maxValue="0"/>
    </cacheField>
    <cacheField name="emergency_hromada_coverage/UA1412019" numFmtId="0">
      <sharedItems containsSemiMixedTypes="0" containsString="0" containsNumber="1" containsInteger="1" minValue="0" maxValue="0"/>
    </cacheField>
    <cacheField name="emergency_hromada_coverage/UA1412021" numFmtId="0">
      <sharedItems containsSemiMixedTypes="0" containsString="0" containsNumber="1" containsInteger="1" minValue="0" maxValue="0"/>
    </cacheField>
    <cacheField name="emergency_hromada_coverage/UA1412023" numFmtId="0">
      <sharedItems containsSemiMixedTypes="0" containsString="0" containsNumber="1" containsInteger="1" minValue="0" maxValue="1"/>
    </cacheField>
    <cacheField name="emergency_hromada_coverage/UA1416001" numFmtId="0">
      <sharedItems containsSemiMixedTypes="0" containsString="0" containsNumber="1" containsInteger="1" minValue="0" maxValue="0"/>
    </cacheField>
    <cacheField name="emergency_hromada_coverage/UA1416003" numFmtId="0">
      <sharedItems containsSemiMixedTypes="0" containsString="0" containsNumber="1" containsInteger="1" minValue="0" maxValue="0"/>
    </cacheField>
    <cacheField name="emergency_hromada_coverage/UA1416005" numFmtId="0">
      <sharedItems containsSemiMixedTypes="0" containsString="0" containsNumber="1" containsInteger="1" minValue="0" maxValue="0"/>
    </cacheField>
    <cacheField name="emergency_hromada_coverage/UA1416007" numFmtId="0">
      <sharedItems containsSemiMixedTypes="0" containsString="0" containsNumber="1" containsInteger="1" minValue="0" maxValue="0"/>
    </cacheField>
    <cacheField name="emergency_hromada_coverage/UA1416009" numFmtId="0">
      <sharedItems containsSemiMixedTypes="0" containsString="0" containsNumber="1" containsInteger="1" minValue="0" maxValue="0"/>
    </cacheField>
    <cacheField name="emergency_hromada_coverage/UA1416011" numFmtId="0">
      <sharedItems containsSemiMixedTypes="0" containsString="0" containsNumber="1" containsInteger="1" minValue="0" maxValue="0"/>
    </cacheField>
    <cacheField name="emergency_hromada_coverage/UA1416013" numFmtId="0">
      <sharedItems containsSemiMixedTypes="0" containsString="0" containsNumber="1" containsInteger="1" minValue="0" maxValue="0"/>
    </cacheField>
    <cacheField name="emergency_hromada_coverage/UA1416015" numFmtId="0">
      <sharedItems containsSemiMixedTypes="0" containsString="0" containsNumber="1" containsInteger="1" minValue="0" maxValue="0"/>
    </cacheField>
    <cacheField name="emergency_hromada_coverage/UA1416017" numFmtId="0">
      <sharedItems containsSemiMixedTypes="0" containsString="0" containsNumber="1" containsInteger="1" minValue="0" maxValue="0"/>
    </cacheField>
    <cacheField name="emergency_hromada_coverage/UA1416019" numFmtId="0">
      <sharedItems containsSemiMixedTypes="0" containsString="0" containsNumber="1" containsInteger="1" minValue="0" maxValue="0"/>
    </cacheField>
    <cacheField name="emergency_hromada_coverage/UA1416021" numFmtId="0">
      <sharedItems containsSemiMixedTypes="0" containsString="0" containsNumber="1" containsInteger="1" minValue="0" maxValue="0"/>
    </cacheField>
    <cacheField name="emergency_hromada_coverage/UA1416023" numFmtId="0">
      <sharedItems containsSemiMixedTypes="0" containsString="0" containsNumber="1" containsInteger="1" minValue="0" maxValue="0"/>
    </cacheField>
    <cacheField name="emergency_hromada_coverage/UA1416025" numFmtId="0">
      <sharedItems containsSemiMixedTypes="0" containsString="0" containsNumber="1" containsInteger="1" minValue="0" maxValue="0"/>
    </cacheField>
    <cacheField name="emergency_hromada_coverage/UA1416027" numFmtId="0">
      <sharedItems containsSemiMixedTypes="0" containsString="0" containsNumber="1" containsInteger="1" minValue="0" maxValue="0"/>
    </cacheField>
    <cacheField name="emergency_hromada_coverage/UA2304003" numFmtId="0">
      <sharedItems containsSemiMixedTypes="0" containsString="0" containsNumber="1" containsInteger="1" minValue="0" maxValue="0"/>
    </cacheField>
    <cacheField name="emergency_hromada_coverage/UA2304021" numFmtId="0">
      <sharedItems containsSemiMixedTypes="0" containsString="0" containsNumber="1" containsInteger="1" minValue="0" maxValue="0"/>
    </cacheField>
    <cacheField name="emergency_hromada_coverage/UA2306001" numFmtId="0">
      <sharedItems containsSemiMixedTypes="0" containsString="0" containsNumber="1" containsInteger="1" minValue="0" maxValue="0"/>
    </cacheField>
    <cacheField name="emergency_hromada_coverage/UA2306003" numFmtId="0">
      <sharedItems containsSemiMixedTypes="0" containsString="0" containsNumber="1" containsInteger="1" minValue="0" maxValue="0"/>
    </cacheField>
    <cacheField name="emergency_hromada_coverage/UA2306005" numFmtId="0">
      <sharedItems containsSemiMixedTypes="0" containsString="0" containsNumber="1" containsInteger="1" minValue="0" maxValue="0"/>
    </cacheField>
    <cacheField name="emergency_hromada_coverage/UA2306007" numFmtId="0">
      <sharedItems containsSemiMixedTypes="0" containsString="0" containsNumber="1" containsInteger="1" minValue="0" maxValue="1"/>
    </cacheField>
    <cacheField name="emergency_hromada_coverage/UA2306009" numFmtId="0">
      <sharedItems containsSemiMixedTypes="0" containsString="0" containsNumber="1" containsInteger="1" minValue="0" maxValue="0"/>
    </cacheField>
    <cacheField name="emergency_hromada_coverage/UA2306011" numFmtId="0">
      <sharedItems containsSemiMixedTypes="0" containsString="0" containsNumber="1" containsInteger="1" minValue="0" maxValue="0"/>
    </cacheField>
    <cacheField name="emergency_hromada_coverage/UA2306013" numFmtId="0">
      <sharedItems containsSemiMixedTypes="0" containsString="0" containsNumber="1" containsInteger="1" minValue="0" maxValue="0"/>
    </cacheField>
    <cacheField name="emergency_hromada_coverage/UA2306015" numFmtId="0">
      <sharedItems containsSemiMixedTypes="0" containsString="0" containsNumber="1" containsInteger="1" minValue="0" maxValue="0"/>
    </cacheField>
    <cacheField name="emergency_hromada_coverage/UA2306017" numFmtId="0">
      <sharedItems containsSemiMixedTypes="0" containsString="0" containsNumber="1" containsInteger="1" minValue="0" maxValue="0"/>
    </cacheField>
    <cacheField name="emergency_hromada_coverage/UA2306019" numFmtId="0">
      <sharedItems containsSemiMixedTypes="0" containsString="0" containsNumber="1" containsInteger="1" minValue="0" maxValue="0"/>
    </cacheField>
    <cacheField name="emergency_hromada_coverage/UA2306021" numFmtId="0">
      <sharedItems containsSemiMixedTypes="0" containsString="0" containsNumber="1" containsInteger="1" minValue="0" maxValue="0"/>
    </cacheField>
    <cacheField name="emergency_hromada_coverage/UA2306023" numFmtId="0">
      <sharedItems containsSemiMixedTypes="0" containsString="0" containsNumber="1" containsInteger="1" minValue="0" maxValue="0"/>
    </cacheField>
    <cacheField name="emergency_hromada_coverage/UA2306025" numFmtId="0">
      <sharedItems containsSemiMixedTypes="0" containsString="0" containsNumber="1" containsInteger="1" minValue="0" maxValue="0"/>
    </cacheField>
    <cacheField name="emergency_hromada_coverage/UA2306027" numFmtId="0">
      <sharedItems containsSemiMixedTypes="0" containsString="0" containsNumber="1" containsInteger="1" minValue="0" maxValue="0"/>
    </cacheField>
    <cacheField name="emergency_hromada_coverage/UA2306029" numFmtId="0">
      <sharedItems containsSemiMixedTypes="0" containsString="0" containsNumber="1" containsInteger="1" minValue="0" maxValue="0"/>
    </cacheField>
    <cacheField name="emergency_hromada_coverage/UA2306031" numFmtId="0">
      <sharedItems containsSemiMixedTypes="0" containsString="0" containsNumber="1" containsInteger="1" minValue="0" maxValue="0"/>
    </cacheField>
    <cacheField name="emergency_hromada_coverage/UA2306033" numFmtId="0">
      <sharedItems containsSemiMixedTypes="0" containsString="0" containsNumber="1" containsInteger="1" minValue="0" maxValue="0"/>
    </cacheField>
    <cacheField name="emergency_hromada_coverage/UA2310003" numFmtId="0">
      <sharedItems containsSemiMixedTypes="0" containsString="0" containsNumber="1" containsInteger="1" minValue="0" maxValue="0"/>
    </cacheField>
    <cacheField name="emergency_hromada_coverage/UA2310007" numFmtId="0">
      <sharedItems containsSemiMixedTypes="0" containsString="0" containsNumber="1" containsInteger="1" minValue="0" maxValue="0"/>
    </cacheField>
    <cacheField name="emergency_hromada_coverage/UA2310011" numFmtId="0">
      <sharedItems containsSemiMixedTypes="0" containsString="0" containsNumber="1" containsInteger="1" minValue="0" maxValue="0"/>
    </cacheField>
    <cacheField name="emergency_hromada_coverage/UA2310013" numFmtId="0">
      <sharedItems containsSemiMixedTypes="0" containsString="0" containsNumber="1" containsInteger="1" minValue="0" maxValue="0"/>
    </cacheField>
    <cacheField name="emergency_hromada_coverage/UA2310017" numFmtId="0">
      <sharedItems containsSemiMixedTypes="0" containsString="0" containsNumber="1" containsInteger="1" minValue="0" maxValue="0"/>
    </cacheField>
    <cacheField name="emergency_hromada_coverage/UA2310019" numFmtId="0">
      <sharedItems containsSemiMixedTypes="0" containsString="0" containsNumber="1" containsInteger="1" minValue="0" maxValue="0"/>
    </cacheField>
    <cacheField name="emergency_hromada_coverage/UA2310021" numFmtId="0">
      <sharedItems containsSemiMixedTypes="0" containsString="0" containsNumber="1" containsInteger="1" minValue="0" maxValue="0"/>
    </cacheField>
    <cacheField name="emergency_hromada_coverage/UA2310027" numFmtId="0">
      <sharedItems containsSemiMixedTypes="0" containsString="0" containsNumber="1" containsInteger="1" minValue="0" maxValue="0"/>
    </cacheField>
    <cacheField name="emergency_hromada_coverage/UA6502001" numFmtId="0">
      <sharedItems containsSemiMixedTypes="0" containsString="0" containsNumber="1" containsInteger="1" minValue="0" maxValue="1"/>
    </cacheField>
    <cacheField name="emergency_hromada_coverage/UA6502003" numFmtId="0">
      <sharedItems containsSemiMixedTypes="0" containsString="0" containsNumber="1" containsInteger="1" minValue="0" maxValue="0"/>
    </cacheField>
    <cacheField name="emergency_hromada_coverage/UA6502005" numFmtId="0">
      <sharedItems containsSemiMixedTypes="0" containsString="0" containsNumber="1" containsInteger="1" minValue="0" maxValue="0"/>
    </cacheField>
    <cacheField name="emergency_hromada_coverage/UA6502007" numFmtId="0">
      <sharedItems containsSemiMixedTypes="0" containsString="0" containsNumber="1" containsInteger="1" minValue="0" maxValue="0"/>
    </cacheField>
    <cacheField name="emergency_hromada_coverage/UA6502009" numFmtId="0">
      <sharedItems containsSemiMixedTypes="0" containsString="0" containsNumber="1" containsInteger="1" minValue="0" maxValue="0"/>
    </cacheField>
    <cacheField name="emergency_hromada_coverage/UA6502011" numFmtId="0">
      <sharedItems containsSemiMixedTypes="0" containsString="0" containsNumber="1" containsInteger="1" minValue="0" maxValue="0"/>
    </cacheField>
    <cacheField name="emergency_hromada_coverage/UA6502013" numFmtId="0">
      <sharedItems containsSemiMixedTypes="0" containsString="0" containsNumber="1" containsInteger="1" minValue="0" maxValue="0"/>
    </cacheField>
    <cacheField name="emergency_hromada_coverage/UA6502015" numFmtId="0">
      <sharedItems containsSemiMixedTypes="0" containsString="0" containsNumber="1" containsInteger="1" minValue="0" maxValue="0"/>
    </cacheField>
    <cacheField name="emergency_hromada_coverage/UA6502017" numFmtId="0">
      <sharedItems containsSemiMixedTypes="0" containsString="0" containsNumber="1" containsInteger="1" minValue="0" maxValue="0"/>
    </cacheField>
    <cacheField name="emergency_hromada_coverage/UA6502019" numFmtId="0">
      <sharedItems containsSemiMixedTypes="0" containsString="0" containsNumber="1" containsInteger="1" minValue="0" maxValue="0"/>
    </cacheField>
    <cacheField name="emergency_hromada_coverage/UA6502021" numFmtId="0">
      <sharedItems containsSemiMixedTypes="0" containsString="0" containsNumber="1" containsInteger="1" minValue="0" maxValue="0"/>
    </cacheField>
    <cacheField name="emergency_hromada_coverage/UA6506017" numFmtId="0">
      <sharedItems containsSemiMixedTypes="0" containsString="0" containsNumber="1" containsInteger="1" minValue="0" maxValue="0"/>
    </cacheField>
    <cacheField name="emergency_hromada_coverage/UA6510001" numFmtId="0">
      <sharedItems containsSemiMixedTypes="0" containsString="0" containsNumber="1" containsInteger="1" minValue="0" maxValue="0"/>
    </cacheField>
    <cacheField name="emergency_hromada_coverage/UA6510007" numFmtId="0">
      <sharedItems containsSemiMixedTypes="0" containsString="0" containsNumber="1" containsInteger="1" minValue="0" maxValue="0"/>
    </cacheField>
    <cacheField name="emergency_hromada_coverage/UA6510009" numFmtId="0">
      <sharedItems containsSemiMixedTypes="0" containsString="0" containsNumber="1" containsInteger="1" minValue="0" maxValue="0"/>
    </cacheField>
    <cacheField name="emergency_hromada_coverage/UA6510013" numFmtId="0">
      <sharedItems containsSemiMixedTypes="0" containsString="0" containsNumber="1" containsInteger="1" minValue="0" maxValue="0"/>
    </cacheField>
    <cacheField name="emergency_hromada_coverage/UA6510015" numFmtId="0">
      <sharedItems containsSemiMixedTypes="0" containsString="0" containsNumber="1" containsInteger="1" minValue="0" maxValue="1"/>
    </cacheField>
    <cacheField name="emergency_hromada_coverage/UA6510017" numFmtId="0">
      <sharedItems containsSemiMixedTypes="0" containsString="0" containsNumber="1" containsInteger="1" minValue="0" maxValue="1"/>
    </cacheField>
    <cacheField name="emergency_hromada_coverage/UA1202001" numFmtId="0">
      <sharedItems containsSemiMixedTypes="0" containsString="0" containsNumber="1" containsInteger="1" minValue="0" maxValue="1"/>
    </cacheField>
    <cacheField name="emergency_hromada_coverage/UA1206017" numFmtId="0">
      <sharedItems containsSemiMixedTypes="0" containsString="0" containsNumber="1" containsInteger="1" minValue="0" maxValue="1"/>
    </cacheField>
    <cacheField name="emergency_hromada_coverage/UA1204015" numFmtId="0">
      <sharedItems containsSemiMixedTypes="0" containsString="0" containsNumber="1" containsInteger="1" minValue="0" maxValue="0"/>
    </cacheField>
    <cacheField name="emergency_hromada_coverage/UA1208005" numFmtId="0">
      <sharedItems containsSemiMixedTypes="0" containsString="0" containsNumber="1" containsInteger="1" minValue="0" maxValue="1"/>
    </cacheField>
    <cacheField name="emergency_hromada_coverage/UA1212007" numFmtId="0">
      <sharedItems containsSemiMixedTypes="0" containsString="0" containsNumber="1" containsInteger="1" minValue="0" maxValue="0"/>
    </cacheField>
    <cacheField name="emergency_hromada_coverage/UA1210007" numFmtId="0">
      <sharedItems containsSemiMixedTypes="0" containsString="0" containsNumber="1" containsInteger="1" minValue="0" maxValue="0"/>
    </cacheField>
    <cacheField name="emergency_hromada_coverage/UA1204011" numFmtId="0">
      <sharedItems containsSemiMixedTypes="0" containsString="0" containsNumber="1" containsInteger="1" minValue="0" maxValue="0"/>
    </cacheField>
    <cacheField name="emergency_hromada_coverage/UA1208001" numFmtId="0">
      <sharedItems containsSemiMixedTypes="0" containsString="0" containsNumber="1" containsInteger="1" minValue="0" maxValue="0"/>
    </cacheField>
    <cacheField name="emergency_hromada_coverage/UA1208009" numFmtId="0">
      <sharedItems containsSemiMixedTypes="0" containsString="0" containsNumber="1" containsInteger="1" minValue="0" maxValue="0"/>
    </cacheField>
    <cacheField name="emergency_hromada_coverage/UA1214031" numFmtId="0">
      <sharedItems containsSemiMixedTypes="0" containsString="0" containsNumber="1" containsInteger="1" minValue="0" maxValue="0"/>
    </cacheField>
    <cacheField name="emergency_hromada_coverage/UA1214021" numFmtId="0">
      <sharedItems containsSemiMixedTypes="0" containsString="0" containsNumber="1" containsInteger="1" minValue="0" maxValue="0"/>
    </cacheField>
    <cacheField name="emergency_hromada_coverage/UA1212009" numFmtId="0">
      <sharedItems containsSemiMixedTypes="0" containsString="0" containsNumber="1" containsInteger="1" minValue="0" maxValue="0"/>
    </cacheField>
    <cacheField name="emergency_hromada_coverage/UA1204009" numFmtId="0">
      <sharedItems containsSemiMixedTypes="0" containsString="0" containsNumber="1" containsInteger="1" minValue="0" maxValue="0"/>
    </cacheField>
    <cacheField name="emergency_hromada_coverage/UA1202021" numFmtId="0">
      <sharedItems containsSemiMixedTypes="0" containsString="0" containsNumber="1" containsInteger="1" minValue="0" maxValue="0"/>
    </cacheField>
    <cacheField name="emergency_hromada_coverage/UA1204021" numFmtId="0">
      <sharedItems containsSemiMixedTypes="0" containsString="0" containsNumber="1" containsInteger="1" minValue="0" maxValue="0"/>
    </cacheField>
    <cacheField name="emergency_hromada_coverage/UA1204005" numFmtId="0">
      <sharedItems containsSemiMixedTypes="0" containsString="0" containsNumber="1" containsInteger="1" minValue="0" maxValue="0"/>
    </cacheField>
    <cacheField name="emergency_hromada_coverage/UA1202025" numFmtId="0">
      <sharedItems containsSemiMixedTypes="0" containsString="0" containsNumber="1" containsInteger="1" minValue="0" maxValue="0"/>
    </cacheField>
    <cacheField name="emergency_hromada_coverage/UA1206001" numFmtId="0">
      <sharedItems containsSemiMixedTypes="0" containsString="0" containsNumber="1" containsInteger="1" minValue="0" maxValue="1"/>
    </cacheField>
    <cacheField name="emergency_hromada_coverage/UA1206013" numFmtId="0">
      <sharedItems containsSemiMixedTypes="0" containsString="0" containsNumber="1" containsInteger="1" minValue="0" maxValue="0"/>
    </cacheField>
    <cacheField name="emergency_hromada_coverage/UA1214003" numFmtId="0">
      <sharedItems containsSemiMixedTypes="0" containsString="0" containsNumber="1" containsInteger="1" minValue="0" maxValue="0"/>
    </cacheField>
    <cacheField name="emergency_hromada_coverage/UA1214025" numFmtId="0">
      <sharedItems containsSemiMixedTypes="0" containsString="0" containsNumber="1" containsInteger="1" minValue="0" maxValue="0"/>
    </cacheField>
    <cacheField name="emergency_hromada_coverage/UA1204003" numFmtId="0">
      <sharedItems containsSemiMixedTypes="0" containsString="0" containsNumber="1" containsInteger="1" minValue="0" maxValue="0"/>
    </cacheField>
    <cacheField name="emergency_hromada_coverage/UA1210009" numFmtId="0">
      <sharedItems containsSemiMixedTypes="0" containsString="0" containsNumber="1" containsInteger="1" minValue="0" maxValue="0"/>
    </cacheField>
    <cacheField name="emergency_hromada_coverage/UA1206029" numFmtId="0">
      <sharedItems containsSemiMixedTypes="0" containsString="0" containsNumber="1" containsInteger="1" minValue="0" maxValue="0"/>
    </cacheField>
    <cacheField name="emergency_hromada_coverage/UA1202017" numFmtId="0">
      <sharedItems containsSemiMixedTypes="0" containsString="0" containsNumber="1" containsInteger="1" minValue="0" maxValue="0"/>
    </cacheField>
    <cacheField name="emergency_hromada_coverage/UA1214011" numFmtId="0">
      <sharedItems containsSemiMixedTypes="0" containsString="0" containsNumber="1" containsInteger="1" minValue="0" maxValue="0"/>
    </cacheField>
    <cacheField name="emergency_hromada_coverage/UA1202027" numFmtId="0">
      <sharedItems containsSemiMixedTypes="0" containsString="0" containsNumber="1" containsInteger="1" minValue="0" maxValue="0"/>
    </cacheField>
    <cacheField name="emergency_hromada_coverage/UA1202031" numFmtId="0">
      <sharedItems containsSemiMixedTypes="0" containsString="0" containsNumber="1" containsInteger="1" minValue="0" maxValue="0"/>
    </cacheField>
    <cacheField name="emergency_hromada_coverage/UA1214015" numFmtId="0">
      <sharedItems containsSemiMixedTypes="0" containsString="0" containsNumber="1" containsInteger="1" minValue="0" maxValue="0"/>
    </cacheField>
    <cacheField name="emergency_hromada_coverage/UA1206019" numFmtId="0">
      <sharedItems containsSemiMixedTypes="0" containsString="0" containsNumber="1" containsInteger="1" minValue="0" maxValue="1"/>
    </cacheField>
    <cacheField name="emergency_hromada_coverage/UA1214023" numFmtId="0">
      <sharedItems containsSemiMixedTypes="0" containsString="0" containsNumber="1" containsInteger="1" minValue="0" maxValue="0"/>
    </cacheField>
    <cacheField name="emergency_hromada_coverage/UA1208013" numFmtId="0">
      <sharedItems containsSemiMixedTypes="0" containsString="0" containsNumber="1" containsInteger="1" minValue="0" maxValue="0"/>
    </cacheField>
    <cacheField name="emergency_hromada_coverage/UA1206027" numFmtId="0">
      <sharedItems containsSemiMixedTypes="0" containsString="0" containsNumber="1" containsInteger="1" minValue="0" maxValue="1"/>
    </cacheField>
    <cacheField name="emergency_hromada_coverage/UA1210005" numFmtId="0">
      <sharedItems containsSemiMixedTypes="0" containsString="0" containsNumber="1" containsInteger="1" minValue="0" maxValue="0"/>
    </cacheField>
    <cacheField name="emergency_hromada_coverage/UA1208015" numFmtId="0">
      <sharedItems containsSemiMixedTypes="0" containsString="0" containsNumber="1" containsInteger="1" minValue="0" maxValue="0"/>
    </cacheField>
    <cacheField name="emergency_hromada_coverage/UA1210013" numFmtId="0">
      <sharedItems containsSemiMixedTypes="0" containsString="0" containsNumber="1" containsInteger="1" minValue="0" maxValue="0"/>
    </cacheField>
    <cacheField name="emergency_hromada_coverage/UA1210001" numFmtId="0">
      <sharedItems containsSemiMixedTypes="0" containsString="0" containsNumber="1" containsInteger="1" minValue="0" maxValue="0"/>
    </cacheField>
    <cacheField name="emergency_hromada_coverage/UA1214017" numFmtId="0">
      <sharedItems containsSemiMixedTypes="0" containsString="0" containsNumber="1" containsInteger="1" minValue="0" maxValue="0"/>
    </cacheField>
    <cacheField name="emergency_hromada_coverage/UA1212001" numFmtId="0">
      <sharedItems containsSemiMixedTypes="0" containsString="0" containsNumber="1" containsInteger="1" minValue="0" maxValue="0"/>
    </cacheField>
    <cacheField name="emergency_hromada_coverage/UA1210011" numFmtId="0">
      <sharedItems containsSemiMixedTypes="0" containsString="0" containsNumber="1" containsInteger="1" minValue="0" maxValue="0"/>
    </cacheField>
    <cacheField name="emergency_hromada_coverage/UA1214013" numFmtId="0">
      <sharedItems containsSemiMixedTypes="0" containsString="0" containsNumber="1" containsInteger="1" minValue="0" maxValue="0"/>
    </cacheField>
    <cacheField name="emergency_hromada_coverage/UA1202013" numFmtId="0">
      <sharedItems containsSemiMixedTypes="0" containsString="0" containsNumber="1" containsInteger="1" minValue="0" maxValue="0"/>
    </cacheField>
    <cacheField name="emergency_hromada_coverage/UA1202019" numFmtId="0">
      <sharedItems containsSemiMixedTypes="0" containsString="0" containsNumber="1" containsInteger="1" minValue="0" maxValue="0"/>
    </cacheField>
    <cacheField name="emergency_hromada_coverage/UA1202029" numFmtId="0">
      <sharedItems containsSemiMixedTypes="0" containsString="0" containsNumber="1" containsInteger="1" minValue="0" maxValue="0"/>
    </cacheField>
    <cacheField name="emergency_hromada_coverage/UA1212005" numFmtId="0">
      <sharedItems containsSemiMixedTypes="0" containsString="0" containsNumber="1" containsInteger="1" minValue="0" maxValue="0"/>
    </cacheField>
    <cacheField name="emergency_hromada_coverage/UA1202011" numFmtId="0">
      <sharedItems containsSemiMixedTypes="0" containsString="0" containsNumber="1" containsInteger="1" minValue="0" maxValue="0"/>
    </cacheField>
    <cacheField name="emergency_hromada_coverage/UA1206009" numFmtId="0">
      <sharedItems containsSemiMixedTypes="0" containsString="0" containsNumber="1" containsInteger="1" minValue="0" maxValue="0"/>
    </cacheField>
    <cacheField name="emergency_hromada_coverage/UA1206021" numFmtId="0">
      <sharedItems containsSemiMixedTypes="0" containsString="0" containsNumber="1" containsInteger="1" minValue="0" maxValue="0"/>
    </cacheField>
    <cacheField name="emergency_hromada_coverage/UA1204017" numFmtId="0">
      <sharedItems containsSemiMixedTypes="0" containsString="0" containsNumber="1" containsInteger="1" minValue="0" maxValue="0"/>
    </cacheField>
    <cacheField name="emergency_hromada_coverage/UA1212003" numFmtId="0">
      <sharedItems containsSemiMixedTypes="0" containsString="0" containsNumber="1" containsInteger="1" minValue="0" maxValue="0"/>
    </cacheField>
    <cacheField name="emergency_hromada_coverage/UA1208003" numFmtId="0">
      <sharedItems containsSemiMixedTypes="0" containsString="0" containsNumber="1" containsInteger="1" minValue="0" maxValue="0"/>
    </cacheField>
    <cacheField name="emergency_hromada_coverage/UA1206025" numFmtId="0">
      <sharedItems containsSemiMixedTypes="0" containsString="0" containsNumber="1" containsInteger="1" minValue="0" maxValue="1"/>
    </cacheField>
    <cacheField name="emergency_hromada_coverage/UA1214007" numFmtId="0">
      <sharedItems containsSemiMixedTypes="0" containsString="0" containsNumber="1" containsInteger="1" minValue="0" maxValue="0"/>
    </cacheField>
    <cacheField name="emergency_hromada_coverage/UA1208011" numFmtId="0">
      <sharedItems containsSemiMixedTypes="0" containsString="0" containsNumber="1" containsInteger="1" minValue="0" maxValue="0"/>
    </cacheField>
    <cacheField name="emergency_hromada_coverage/UA1214019" numFmtId="0">
      <sharedItems containsSemiMixedTypes="0" containsString="0" containsNumber="1" containsInteger="1" minValue="0" maxValue="0"/>
    </cacheField>
    <cacheField name="emergency_hromada_coverage/UA1210003" numFmtId="0">
      <sharedItems containsSemiMixedTypes="0" containsString="0" containsNumber="1" containsInteger="1" minValue="0" maxValue="0"/>
    </cacheField>
    <cacheField name="emergency_hromada_coverage/UA1204001" numFmtId="0">
      <sharedItems containsSemiMixedTypes="0" containsString="0" containsNumber="1" containsInteger="1" minValue="0" maxValue="0"/>
    </cacheField>
    <cacheField name="emergency_hromada_coverage/UA1204023" numFmtId="0">
      <sharedItems containsSemiMixedTypes="0" containsString="0" containsNumber="1" containsInteger="1" minValue="0" maxValue="0"/>
    </cacheField>
    <cacheField name="emergency_hromada_coverage/UA1202005" numFmtId="0">
      <sharedItems containsSemiMixedTypes="0" containsString="0" containsNumber="1" containsInteger="1" minValue="0" maxValue="0"/>
    </cacheField>
    <cacheField name="emergency_hromada_coverage/UA1202003" numFmtId="0">
      <sharedItems containsSemiMixedTypes="0" containsString="0" containsNumber="1" containsInteger="1" minValue="0" maxValue="0"/>
    </cacheField>
    <cacheField name="emergency_hromada_coverage/UA1214035" numFmtId="0">
      <sharedItems containsSemiMixedTypes="0" containsString="0" containsNumber="1" containsInteger="1" minValue="0" maxValue="0"/>
    </cacheField>
    <cacheField name="emergency_hromada_coverage/UA1204007" numFmtId="0">
      <sharedItems containsSemiMixedTypes="0" containsString="0" containsNumber="1" containsInteger="1" minValue="0" maxValue="0"/>
    </cacheField>
    <cacheField name="emergency_hromada_coverage/UA1212013" numFmtId="0">
      <sharedItems containsSemiMixedTypes="0" containsString="0" containsNumber="1" containsInteger="1" minValue="0" maxValue="0"/>
    </cacheField>
    <cacheField name="emergency_hromada_coverage/UA1214033" numFmtId="0">
      <sharedItems containsSemiMixedTypes="0" containsString="0" containsNumber="1" containsInteger="1" minValue="0" maxValue="0"/>
    </cacheField>
    <cacheField name="emergency_hromada_coverage/UA1208007" numFmtId="0">
      <sharedItems containsSemiMixedTypes="0" containsString="0" containsNumber="1" containsInteger="1" minValue="0" maxValue="0"/>
    </cacheField>
    <cacheField name="emergency_hromada_coverage/UA1214005" numFmtId="0">
      <sharedItems containsSemiMixedTypes="0" containsString="0" containsNumber="1" containsInteger="1" minValue="0" maxValue="0"/>
    </cacheField>
    <cacheField name="emergency_hromada_coverage/UA1202033" numFmtId="0">
      <sharedItems containsSemiMixedTypes="0" containsString="0" containsNumber="1" containsInteger="1" minValue="0" maxValue="0"/>
    </cacheField>
    <cacheField name="emergency_hromada_coverage/UA1204019" numFmtId="0">
      <sharedItems containsSemiMixedTypes="0" containsString="0" containsNumber="1" containsInteger="1" minValue="0" maxValue="0"/>
    </cacheField>
    <cacheField name="emergency_hromada_coverage/UA1202009" numFmtId="0">
      <sharedItems containsSemiMixedTypes="0" containsString="0" containsNumber="1" containsInteger="1" minValue="0" maxValue="0"/>
    </cacheField>
    <cacheField name="emergency_hromada_coverage/UA1202015" numFmtId="0">
      <sharedItems containsSemiMixedTypes="0" containsString="0" containsNumber="1" containsInteger="1" minValue="0" maxValue="0"/>
    </cacheField>
    <cacheField name="emergency_hromada_coverage/UA1214027" numFmtId="0">
      <sharedItems containsSemiMixedTypes="0" containsString="0" containsNumber="1" containsInteger="1" minValue="0" maxValue="0"/>
    </cacheField>
    <cacheField name="emergency_hromada_coverage/UA1214029" numFmtId="0">
      <sharedItems containsSemiMixedTypes="0" containsString="0" containsNumber="1" containsInteger="1" minValue="0" maxValue="0"/>
    </cacheField>
    <cacheField name="emergency_hromada_coverage/UA1214037" numFmtId="0">
      <sharedItems containsSemiMixedTypes="0" containsString="0" containsNumber="1" containsInteger="1" minValue="0" maxValue="0"/>
    </cacheField>
    <cacheField name="emergency_hromada_coverage/UA1206007" numFmtId="0">
      <sharedItems containsSemiMixedTypes="0" containsString="0" containsNumber="1" containsInteger="1" minValue="0" maxValue="1"/>
    </cacheField>
    <cacheField name="emergency_hromada_coverage/UA1212011" numFmtId="0">
      <sharedItems containsSemiMixedTypes="0" containsString="0" containsNumber="1" containsInteger="1" minValue="0" maxValue="0"/>
    </cacheField>
    <cacheField name="emergency_hromada_coverage/UA1210015" numFmtId="0">
      <sharedItems containsSemiMixedTypes="0" containsString="0" containsNumber="1" containsInteger="1" minValue="0" maxValue="0"/>
    </cacheField>
    <cacheField name="emergency_hromada_coverage/UA1206005" numFmtId="0">
      <sharedItems containsSemiMixedTypes="0" containsString="0" containsNumber="1" containsInteger="1" minValue="0" maxValue="0"/>
    </cacheField>
    <cacheField name="emergency_hromada_coverage/UA1206003" numFmtId="0">
      <sharedItems containsSemiMixedTypes="0" containsString="0" containsNumber="1" containsInteger="1" minValue="0" maxValue="0"/>
    </cacheField>
    <cacheField name="emergency_hromada_coverage/UA1204013" numFmtId="0">
      <sharedItems containsSemiMixedTypes="0" containsString="0" containsNumber="1" containsInteger="1" minValue="0" maxValue="0"/>
    </cacheField>
    <cacheField name="emergency_hromada_coverage/UA1214001" numFmtId="0">
      <sharedItems containsSemiMixedTypes="0" containsString="0" containsNumber="1" containsInteger="1" minValue="0" maxValue="0"/>
    </cacheField>
    <cacheField name="emergency_hromada_coverage/UA1214009" numFmtId="0">
      <sharedItems containsSemiMixedTypes="0" containsString="0" containsNumber="1" containsInteger="1" minValue="0" maxValue="0"/>
    </cacheField>
    <cacheField name="emergency_hromada_coverage/UA1202007" numFmtId="0">
      <sharedItems containsSemiMixedTypes="0" containsString="0" containsNumber="1" containsInteger="1" minValue="0" maxValue="0"/>
    </cacheField>
    <cacheField name="emergency_hromada_coverage/UA1202023" numFmtId="0">
      <sharedItems containsSemiMixedTypes="0" containsString="0" containsNumber="1" containsInteger="1" minValue="0" maxValue="0"/>
    </cacheField>
    <cacheField name="emergency_hromada_coverage/UA1206015" numFmtId="0">
      <sharedItems containsSemiMixedTypes="0" containsString="0" containsNumber="1" containsInteger="1" minValue="0" maxValue="0"/>
    </cacheField>
    <cacheField name="emergency_hromada_coverage/UA1206011" numFmtId="0">
      <sharedItems containsSemiMixedTypes="0" containsString="0" containsNumber="1" containsInteger="1" minValue="0" maxValue="1"/>
    </cacheField>
    <cacheField name="emergency_hromada_coverage/UA1206023" numFmtId="0">
      <sharedItems containsSemiMixedTypes="0" containsString="0" containsNumber="1" containsInteger="1" minValue="0" maxValue="0"/>
    </cacheField>
    <cacheField name="coordination_yn" numFmtId="0">
      <sharedItems count="2">
        <s v="yes"/>
        <s v="no"/>
      </sharedItems>
    </cacheField>
    <cacheField name="coordination_mechanism" numFmtId="0">
      <sharedItems containsBlank="1"/>
    </cacheField>
    <cacheField name="coordination_mechanism/ocha_gcm" numFmtId="0">
      <sharedItems containsString="0" containsBlank="1" containsNumber="1" containsInteger="1" minValue="0" maxValue="1" count="3">
        <n v="0"/>
        <n v="1"/>
        <m/>
      </sharedItems>
    </cacheField>
    <cacheField name="coordination_mechanism/other_in_person" numFmtId="0">
      <sharedItems containsString="0" containsBlank="1" containsNumber="1" containsInteger="1" minValue="0" maxValue="1" count="3">
        <n v="1"/>
        <n v="0"/>
        <m/>
      </sharedItems>
    </cacheField>
    <cacheField name="coordination_mechanism/other_virtual" numFmtId="0">
      <sharedItems containsString="0" containsBlank="1" containsNumber="1" containsInteger="1" minValue="0" maxValue="1" count="3">
        <n v="1"/>
        <m/>
        <n v="0"/>
      </sharedItems>
    </cacheField>
    <cacheField name="coordination_mechanism/other_hybrid" numFmtId="0">
      <sharedItems containsString="0" containsBlank="1" containsNumber="1" containsInteger="1" minValue="0" maxValue="0" count="2">
        <n v="0"/>
        <m/>
      </sharedItems>
    </cacheField>
    <cacheField name="coordination_mechanism/social_media" numFmtId="0">
      <sharedItems containsString="0" containsBlank="1" containsNumber="1" containsInteger="1" minValue="0" maxValue="1" count="3">
        <n v="0"/>
        <n v="1"/>
        <m/>
      </sharedItems>
    </cacheField>
    <cacheField name="coordination_mechanism/messaging_app" numFmtId="0">
      <sharedItems containsString="0" containsBlank="1" containsNumber="1" containsInteger="1" minValue="0" maxValue="1" count="3">
        <n v="1"/>
        <n v="0"/>
        <m/>
      </sharedItems>
    </cacheField>
    <cacheField name="coordination_mechanism/informal" numFmtId="0">
      <sharedItems containsString="0" containsBlank="1" containsNumber="1" containsInteger="1" minValue="0" maxValue="1" count="3">
        <n v="0"/>
        <n v="1"/>
        <m/>
      </sharedItems>
    </cacheField>
    <cacheField name="coordination_mechanism/other" numFmtId="0">
      <sharedItems containsString="0" containsBlank="1" containsNumber="1" containsInteger="1" minValue="0" maxValue="0" count="2">
        <n v="0"/>
        <m/>
      </sharedItems>
    </cacheField>
    <cacheField name="coordination_mechanism_other" numFmtId="0">
      <sharedItems containsNonDate="0" containsString="0" containsBlank="1"/>
    </cacheField>
    <cacheField name="coordination_mechanism_main" numFmtId="0">
      <sharedItems containsBlank="1" count="5">
        <s v="other_virtual"/>
        <s v="other_in_person"/>
        <m/>
        <s v="ocha_gcm"/>
        <s v="informal"/>
      </sharedItems>
    </cacheField>
    <cacheField name="coord_mech_main_location" numFmtId="0">
      <sharedItems containsBlank="1" count="4">
        <m/>
        <s v="in the office"/>
        <s v="In the city youth council or in a city hotel"/>
        <s v="The city of Kryvyi Rih"/>
      </sharedItems>
    </cacheField>
    <cacheField name="coordination_actors_involved" numFmtId="0">
      <sharedItems containsBlank="1"/>
    </cacheField>
    <cacheField name="coordination_actors_involved/nngo" numFmtId="0">
      <sharedItems containsString="0" containsBlank="1" containsNumber="1" containsInteger="1" minValue="0" maxValue="1"/>
    </cacheField>
    <cacheField name="coordination_actors_involved/cso" numFmtId="0">
      <sharedItems containsString="0" containsBlank="1" containsNumber="1" containsInteger="1" minValue="0" maxValue="1"/>
    </cacheField>
    <cacheField name="coordination_actors_involved/volunteer" numFmtId="0">
      <sharedItems containsString="0" containsBlank="1" containsNumber="1" containsInteger="1" minValue="0" maxValue="1"/>
    </cacheField>
    <cacheField name="coordination_actors_involved/local_authorities" numFmtId="0">
      <sharedItems containsString="0" containsBlank="1" containsNumber="1" containsInteger="1" minValue="0" maxValue="1"/>
    </cacheField>
    <cacheField name="coordination_actors_involved/un_ingos" numFmtId="0">
      <sharedItems containsString="0" containsBlank="1" containsNumber="1" containsInteger="1" minValue="0" maxValue="1"/>
    </cacheField>
    <cacheField name="coordination_actors_involved/other" numFmtId="0">
      <sharedItems containsString="0" containsBlank="1" containsNumber="1" containsInteger="1" minValue="0" maxValue="0"/>
    </cacheField>
    <cacheField name="coordination_frequency" numFmtId="0">
      <sharedItems containsBlank="1" count="2">
        <s v="new_needs_consistent"/>
        <m/>
      </sharedItems>
    </cacheField>
    <cacheField name="coord_fp_orgs" numFmtId="0">
      <sharedItems containsBlank="1"/>
    </cacheField>
    <cacheField name="external_coord_contact_onhand" numFmtId="0">
      <sharedItems containsBlank="1"/>
    </cacheField>
    <cacheField name="external_coord_contact_modality" numFmtId="0">
      <sharedItems containsBlank="1"/>
    </cacheField>
    <cacheField name="external_coord_contact_modality/phone_number" numFmtId="0">
      <sharedItems containsString="0" containsBlank="1" containsNumber="1" containsInteger="1" minValue="1" maxValue="1"/>
    </cacheField>
    <cacheField name="external_coord_contact_modality/e_mail" numFmtId="0">
      <sharedItems containsString="0" containsBlank="1" containsNumber="1" containsInteger="1" minValue="0" maxValue="0"/>
    </cacheField>
    <cacheField name="external_coord_contact_email" numFmtId="0">
      <sharedItems containsNonDate="0" containsString="0" containsBlank="1"/>
    </cacheField>
    <cacheField name="GCM_aware" numFmtId="0">
      <sharedItems containsBlank="1" count="3">
        <s v="yes"/>
        <s v="no"/>
        <m/>
      </sharedItems>
    </cacheField>
    <cacheField name="evac_capacity" numFmtId="0">
      <sharedItems count="4">
        <s v="somewhat_well"/>
        <s v="fairly_well"/>
        <s v="no_such_needs"/>
        <s v="very_well"/>
      </sharedItems>
    </cacheField>
    <cacheField name="livelihood_capacity" numFmtId="0">
      <sharedItems count="3">
        <s v="somewhat_well"/>
        <s v="fairly_well"/>
        <s v="very_well"/>
      </sharedItems>
    </cacheField>
    <cacheField name="shelter_capacity" numFmtId="0">
      <sharedItems count="4">
        <s v="somewhat_well"/>
        <s v="fairly_well"/>
        <s v="neither_well_nor_poorly"/>
        <s v="very_well"/>
      </sharedItems>
    </cacheField>
    <cacheField name="nfi_capacity" numFmtId="0">
      <sharedItems count="3">
        <s v="fairly_well"/>
        <s v="neither_well_nor_poorly"/>
        <s v="very_well"/>
      </sharedItems>
    </cacheField>
    <cacheField name="wash_capacity" numFmtId="0">
      <sharedItems count="3">
        <s v="somewhat_well"/>
        <s v="fairly_well"/>
        <s v="very_well"/>
      </sharedItems>
    </cacheField>
    <cacheField name="health_capacity" numFmtId="0">
      <sharedItems count="4">
        <s v="fairly_well"/>
        <s v="neither_well_nor_poorly"/>
        <s v="somewhat_well"/>
        <s v="very_well"/>
      </sharedItems>
    </cacheField>
    <cacheField name="mental_health_capacity" numFmtId="0">
      <sharedItems count="4">
        <s v="very_well"/>
        <s v="fairly_well"/>
        <s v="somewhat_well"/>
        <s v="neither_well_nor_poorly"/>
      </sharedItems>
    </cacheField>
    <cacheField name="education_capacity" numFmtId="0">
      <sharedItems count="3">
        <s v="fairly_well"/>
        <s v="neither_well_nor_poorly"/>
        <s v="very_well"/>
      </sharedItems>
    </cacheField>
    <cacheField name="food_capacity" numFmtId="0">
      <sharedItems count="4">
        <s v="fairly_well"/>
        <s v="very_well"/>
        <s v="somewhat_well"/>
        <s v="neither_well_nor_poorly"/>
      </sharedItems>
    </cacheField>
    <cacheField name="social_protection_capacity" numFmtId="0">
      <sharedItems count="3">
        <s v="somewhat_well"/>
        <s v="very_well"/>
        <s v="fairly_well"/>
      </sharedItems>
    </cacheField>
    <cacheField name="group_unmet_prot_needs" numFmtId="0">
      <sharedItems containsBlank="1"/>
    </cacheField>
    <cacheField name="group_unmet_prot_needs/general" numFmtId="0">
      <sharedItems containsString="0" containsBlank="1" containsNumber="1" containsInteger="1" minValue="0" maxValue="1" count="3">
        <n v="1"/>
        <m/>
        <n v="0"/>
      </sharedItems>
    </cacheField>
    <cacheField name="group_unmet_prot_needs/women" numFmtId="0">
      <sharedItems containsString="0" containsBlank="1" containsNumber="1" containsInteger="1" minValue="0" maxValue="0"/>
    </cacheField>
    <cacheField name="group_unmet_prot_needs/men" numFmtId="0">
      <sharedItems containsString="0" containsBlank="1" containsNumber="1" containsInteger="1" minValue="0" maxValue="0"/>
    </cacheField>
    <cacheField name="group_unmet_prot_needs/children_infant_young" numFmtId="0">
      <sharedItems containsString="0" containsBlank="1" containsNumber="1" containsInteger="1" minValue="0" maxValue="0"/>
    </cacheField>
    <cacheField name="group_unmet_prot_needs/children_school_age" numFmtId="0">
      <sharedItems containsString="0" containsBlank="1" containsNumber="1" containsInteger="1" minValue="0" maxValue="0"/>
    </cacheField>
    <cacheField name="group_unmet_prot_needs/veterans" numFmtId="0">
      <sharedItems containsString="0" containsBlank="1" containsNumber="1" containsInteger="1" minValue="0" maxValue="0"/>
    </cacheField>
    <cacheField name="group_unmet_prot_needs/idps" numFmtId="0">
      <sharedItems containsString="0" containsBlank="1" containsNumber="1" containsInteger="1" minValue="0" maxValue="1" count="3">
        <n v="0"/>
        <m/>
        <n v="1"/>
      </sharedItems>
    </cacheField>
    <cacheField name="group_unmet_prot_needs/returnees" numFmtId="0">
      <sharedItems containsString="0" containsBlank="1" containsNumber="1" containsInteger="1" minValue="0" maxValue="0"/>
    </cacheField>
    <cacheField name="group_unmet_prot_needs/older_persons" numFmtId="0">
      <sharedItems containsString="0" containsBlank="1" containsNumber="1" containsInteger="1" minValue="0" maxValue="1" count="3">
        <n v="0"/>
        <m/>
        <n v="1"/>
      </sharedItems>
    </cacheField>
    <cacheField name="group_unmet_prot_needs/roma" numFmtId="0">
      <sharedItems containsString="0" containsBlank="1" containsNumber="1" containsInteger="1" minValue="0" maxValue="0"/>
    </cacheField>
    <cacheField name="group_unmet_prot_needs/people_with_disabilities" numFmtId="0">
      <sharedItems containsString="0" containsBlank="1" containsNumber="1" containsInteger="1" minValue="0" maxValue="0"/>
    </cacheField>
    <cacheField name="group_unmet_prot_needs/lgbtiq" numFmtId="0">
      <sharedItems containsString="0" containsBlank="1" containsNumber="1" containsInteger="1" minValue="0" maxValue="0"/>
    </cacheField>
    <cacheField name="group_unmet_prot_needs/other" numFmtId="0">
      <sharedItems containsString="0" containsBlank="1" containsNumber="1" containsInteger="1" minValue="0" maxValue="0"/>
    </cacheField>
    <cacheField name="group_prot_needs_other" numFmtId="0">
      <sharedItems containsNonDate="0" containsString="0" containsBlank="1"/>
    </cacheField>
    <cacheField name="assistance_information_capacity" numFmtId="0">
      <sharedItems count="2">
        <s v="very_well"/>
        <s v="fairly_well"/>
      </sharedItems>
    </cacheField>
    <cacheField name="local_priority_areas" numFmtId="0">
      <sharedItems/>
    </cacheField>
    <cacheField name="local_priority_areas/drinking_water" numFmtId="0">
      <sharedItems containsSemiMixedTypes="0" containsString="0" containsNumber="1" containsInteger="1" minValue="0" maxValue="0"/>
    </cacheField>
    <cacheField name="local_priority_areas/food" numFmtId="0">
      <sharedItems containsSemiMixedTypes="0" containsString="0" containsNumber="1" containsInteger="1" minValue="0" maxValue="1"/>
    </cacheField>
    <cacheField name="local_priority_areas/baby_products" numFmtId="0">
      <sharedItems containsSemiMixedTypes="0" containsString="0" containsNumber="1" containsInteger="1" minValue="0" maxValue="1"/>
    </cacheField>
    <cacheField name="local_priority_areas/provide_accommodation" numFmtId="0">
      <sharedItems containsSemiMixedTypes="0" containsString="0" containsNumber="1" containsInteger="1" minValue="0" maxValue="1"/>
    </cacheField>
    <cacheField name="local_priority_areas/rent_support" numFmtId="0">
      <sharedItems containsSemiMixedTypes="0" containsString="0" containsNumber="1" containsInteger="1" minValue="0" maxValue="1"/>
    </cacheField>
    <cacheField name="local_priority_areas/repair_of_accommodation" numFmtId="0">
      <sharedItems containsSemiMixedTypes="0" containsString="0" containsNumber="1" containsInteger="1" minValue="0" maxValue="0"/>
    </cacheField>
    <cacheField name="local_priority_areas/healthcare" numFmtId="0">
      <sharedItems containsSemiMixedTypes="0" containsString="0" containsNumber="1" containsInteger="1" minValue="0" maxValue="1"/>
    </cacheField>
    <cacheField name="local_priority_areas/provision_of_medicines" numFmtId="0">
      <sharedItems containsSemiMixedTypes="0" containsString="0" containsNumber="1" containsInteger="1" minValue="0" maxValue="1"/>
    </cacheField>
    <cacheField name="local_priority_areas/hygiene_nfis" numFmtId="0">
      <sharedItems containsSemiMixedTypes="0" containsString="0" containsNumber="1" containsInteger="1" minValue="0" maxValue="1"/>
    </cacheField>
    <cacheField name="local_priority_areas/wash_facilities" numFmtId="0">
      <sharedItems containsSemiMixedTypes="0" containsString="0" containsNumber="1" containsInteger="1" minValue="0" maxValue="0"/>
    </cacheField>
    <cacheField name="local_priority_areas/cooking_facilities" numFmtId="0">
      <sharedItems containsSemiMixedTypes="0" containsString="0" containsNumber="1" containsInteger="1" minValue="0" maxValue="0"/>
    </cacheField>
    <cacheField name="local_priority_areas/clothing" numFmtId="0">
      <sharedItems containsSemiMixedTypes="0" containsString="0" containsNumber="1" containsInteger="1" minValue="0" maxValue="1"/>
    </cacheField>
    <cacheField name="local_priority_areas/bedding_blankets" numFmtId="0">
      <sharedItems containsSemiMixedTypes="0" containsString="0" containsNumber="1" containsInteger="1" minValue="0" maxValue="0"/>
    </cacheField>
    <cacheField name="local_priority_areas/fuel_for_mechanics" numFmtId="0">
      <sharedItems containsSemiMixedTypes="0" containsString="0" containsNumber="1" containsInteger="1" minValue="0" maxValue="0"/>
    </cacheField>
    <cacheField name="local_priority_areas/fuel_for_heating" numFmtId="0">
      <sharedItems containsSemiMixedTypes="0" containsString="0" containsNumber="1" containsInteger="1" minValue="0" maxValue="1"/>
    </cacheField>
    <cacheField name="local_priority_areas/winterization_shelter" numFmtId="0">
      <sharedItems containsSemiMixedTypes="0" containsString="0" containsNumber="1" containsInteger="1" minValue="0" maxValue="1"/>
    </cacheField>
    <cacheField name="local_priority_areas/seeds_agricultural_inputs" numFmtId="0">
      <sharedItems containsSemiMixedTypes="0" containsString="0" containsNumber="1" containsInteger="1" minValue="0" maxValue="0"/>
    </cacheField>
    <cacheField name="local_priority_areas/livelihoods_support_employment" numFmtId="0">
      <sharedItems containsSemiMixedTypes="0" containsString="0" containsNumber="1" containsInteger="1" minValue="0" maxValue="1"/>
    </cacheField>
    <cacheField name="local_priority_areas/financial_assistance_to_repay_debt" numFmtId="0">
      <sharedItems containsSemiMixedTypes="0" containsString="0" containsNumber="1" containsInteger="1" minValue="0" maxValue="1"/>
    </cacheField>
    <cacheField name="local_priority_areas/education_for_children_under_18" numFmtId="0">
      <sharedItems containsSemiMixedTypes="0" containsString="0" containsNumber="1" containsInteger="1" minValue="0" maxValue="1"/>
    </cacheField>
    <cacheField name="local_priority_areas/psychosocial_support" numFmtId="0">
      <sharedItems containsSemiMixedTypes="0" containsString="0" containsNumber="1" containsInteger="1" minValue="0" maxValue="0"/>
    </cacheField>
    <cacheField name="local_priority_areas/support_vaw_survivors" numFmtId="0">
      <sharedItems containsSemiMixedTypes="0" containsString="0" containsNumber="1" containsInteger="1" minValue="0" maxValue="0"/>
    </cacheField>
    <cacheField name="local_priority_areas/legal_services" numFmtId="0">
      <sharedItems containsSemiMixedTypes="0" containsString="0" containsNumber="1" containsInteger="1" minValue="0" maxValue="0"/>
    </cacheField>
    <cacheField name="local_priority_areas/assistive_devices_pwd" numFmtId="0">
      <sharedItems containsSemiMixedTypes="0" containsString="0" containsNumber="1" containsInteger="1" minValue="0" maxValue="1"/>
    </cacheField>
    <cacheField name="local_priority_areas/home_based_care" numFmtId="0">
      <sharedItems containsSemiMixedTypes="0" containsString="0" containsNumber="1" containsInteger="1" minValue="0" maxValue="0"/>
    </cacheField>
    <cacheField name="local_priority_areas/explosive_ordnance_risk_education" numFmtId="0">
      <sharedItems containsSemiMixedTypes="0" containsString="0" containsNumber="1" containsInteger="1" minValue="0" maxValue="0"/>
    </cacheField>
    <cacheField name="local_priority_areas/demining_mine_victim_asst" numFmtId="0">
      <sharedItems containsSemiMixedTypes="0" containsString="0" containsNumber="1" containsInteger="1" minValue="0" maxValue="0"/>
    </cacheField>
    <cacheField name="local_priority_areas/individual_counselling_and_orientation" numFmtId="0">
      <sharedItems containsSemiMixedTypes="0" containsString="0" containsNumber="1" containsInteger="1" minValue="0" maxValue="0"/>
    </cacheField>
    <cacheField name="local_priority_areas/administrative_registration_assistance" numFmtId="0">
      <sharedItems containsSemiMixedTypes="0" containsString="0" containsNumber="1" containsInteger="1" minValue="0" maxValue="0"/>
    </cacheField>
    <cacheField name="local_priority_areas/child_care_services" numFmtId="0">
      <sharedItems containsSemiMixedTypes="0" containsString="0" containsNumber="1" containsInteger="1" minValue="0" maxValue="1"/>
    </cacheField>
    <cacheField name="local_priority_areas/assistance_for_evacuation" numFmtId="0">
      <sharedItems containsSemiMixedTypes="0" containsString="0" containsNumber="1" containsInteger="1" minValue="0" maxValue="0"/>
    </cacheField>
    <cacheField name="local_priority_areas/assistance_with_transportation" numFmtId="0">
      <sharedItems containsSemiMixedTypes="0" containsString="0" containsNumber="1" containsInteger="1" minValue="0" maxValue="0"/>
    </cacheField>
    <cacheField name="local_priority_areas/other" numFmtId="0">
      <sharedItems containsSemiMixedTypes="0" containsString="0" containsNumber="1" containsInteger="1" minValue="0" maxValue="1"/>
    </cacheField>
    <cacheField name="local_priority_areas/dont_know" numFmtId="0">
      <sharedItems containsSemiMixedTypes="0" containsString="0" containsNumber="1" containsInteger="1" minValue="0" maxValue="0"/>
    </cacheField>
    <cacheField name="local_priority_areas/prefer_not_to_answer" numFmtId="0">
      <sharedItems containsSemiMixedTypes="0" containsString="0" containsNumber="1" containsInteger="1" minValue="0" maxValue="0"/>
    </cacheField>
    <cacheField name="local_priority_areas/none" numFmtId="0">
      <sharedItems containsSemiMixedTypes="0" containsString="0" containsNumber="1" containsInteger="1" minValue="0" maxValue="0"/>
    </cacheField>
    <cacheField name="local_priority_areas_other" numFmtId="0">
      <sharedItems containsBlank="1"/>
    </cacheField>
    <cacheField name="international_support_local" numFmtId="0">
      <sharedItems count="2">
        <s v="partial_not_all_needs"/>
        <s v="yes_all"/>
      </sharedItems>
    </cacheField>
    <cacheField name="fine_without_international" numFmtId="0">
      <sharedItems containsNonDate="0" containsString="0" containsBlank="1"/>
    </cacheField>
    <cacheField name="cso_receiving_support" numFmtId="0">
      <sharedItems count="2">
        <s v="yes"/>
        <s v="no"/>
      </sharedItems>
    </cacheField>
    <cacheField name="intl_support_satisfaction" numFmtId="0">
      <sharedItems containsBlank="1" count="3">
        <s v="very_satisfied"/>
        <m/>
        <s v="satisfied"/>
      </sharedItems>
    </cacheField>
    <cacheField name="org_to_beneficiary_comms" numFmtId="0">
      <sharedItems/>
    </cacheField>
    <cacheField name="org_to_beneficiary_comms/face_to_face_at_home_beneficiary" numFmtId="0">
      <sharedItems containsSemiMixedTypes="0" containsString="0" containsNumber="1" containsInteger="1" minValue="0" maxValue="1"/>
    </cacheField>
    <cacheField name="org_to_beneficiary_comms/face_to_face_in_office" numFmtId="0">
      <sharedItems containsSemiMixedTypes="0" containsString="0" containsNumber="1" containsInteger="1" minValue="0" maxValue="1"/>
    </cacheField>
    <cacheField name="org_to_beneficiary_comms/phone_call" numFmtId="0">
      <sharedItems containsSemiMixedTypes="0" containsString="0" containsNumber="1" containsInteger="1" minValue="0" maxValue="1"/>
    </cacheField>
    <cacheField name="org_to_beneficiary_comms/sms" numFmtId="0">
      <sharedItems containsSemiMixedTypes="0" containsString="0" containsNumber="1" containsInteger="1" minValue="0" maxValue="0"/>
    </cacheField>
    <cacheField name="org_to_beneficiary_comms/whatsapp" numFmtId="0">
      <sharedItems containsSemiMixedTypes="0" containsString="0" containsNumber="1" containsInteger="1" minValue="0" maxValue="0"/>
    </cacheField>
    <cacheField name="org_to_beneficiary_comms/telegram" numFmtId="0">
      <sharedItems containsSemiMixedTypes="0" containsString="0" containsNumber="1" containsInteger="1" minValue="0" maxValue="1"/>
    </cacheField>
    <cacheField name="org_to_beneficiary_comms/viber" numFmtId="0">
      <sharedItems containsSemiMixedTypes="0" containsString="0" containsNumber="1" containsInteger="1" minValue="0" maxValue="0"/>
    </cacheField>
    <cacheField name="org_to_beneficiary_comms/signal" numFmtId="0">
      <sharedItems containsSemiMixedTypes="0" containsString="0" containsNumber="1" containsInteger="1" minValue="0" maxValue="0"/>
    </cacheField>
    <cacheField name="org_to_beneficiary_comms/instagram" numFmtId="0">
      <sharedItems containsSemiMixedTypes="0" containsString="0" containsNumber="1" containsInteger="1" minValue="0" maxValue="1"/>
    </cacheField>
    <cacheField name="org_to_beneficiary_comms/facebook" numFmtId="0">
      <sharedItems containsSemiMixedTypes="0" containsString="0" containsNumber="1" containsInteger="1" minValue="0" maxValue="1"/>
    </cacheField>
    <cacheField name="org_to_beneficiary_comms/letter" numFmtId="0">
      <sharedItems containsSemiMixedTypes="0" containsString="0" containsNumber="1" containsInteger="1" minValue="0" maxValue="0"/>
    </cacheField>
    <cacheField name="org_to_beneficiary_comms/tweet" numFmtId="0">
      <sharedItems containsSemiMixedTypes="0" containsString="0" containsNumber="1" containsInteger="1" minValue="0" maxValue="0"/>
    </cacheField>
    <cacheField name="org_to_beneficiary_comms/tv" numFmtId="0">
      <sharedItems containsSemiMixedTypes="0" containsString="0" containsNumber="1" containsInteger="1" minValue="0" maxValue="0"/>
    </cacheField>
    <cacheField name="org_to_beneficiary_comms/newspaper_magazines" numFmtId="0">
      <sharedItems containsSemiMixedTypes="0" containsString="0" containsNumber="1" containsInteger="1" minValue="0" maxValue="0"/>
    </cacheField>
    <cacheField name="org_to_beneficiary_comms/billboard_posters" numFmtId="0">
      <sharedItems containsSemiMixedTypes="0" containsString="0" containsNumber="1" containsInteger="1" minValue="0" maxValue="0"/>
    </cacheField>
    <cacheField name="org_to_beneficiary_comms/leaflets" numFmtId="0">
      <sharedItems containsSemiMixedTypes="0" containsString="0" containsNumber="1" containsInteger="1" minValue="0" maxValue="0"/>
    </cacheField>
    <cacheField name="org_to_beneficiary_comms/email" numFmtId="0">
      <sharedItems containsSemiMixedTypes="0" containsString="0" containsNumber="1" containsInteger="1" minValue="0" maxValue="1"/>
    </cacheField>
    <cacheField name="org_to_beneficiary_comms/other" numFmtId="0">
      <sharedItems containsSemiMixedTypes="0" containsString="0" containsNumber="1" containsInteger="1" minValue="0" maxValue="0"/>
    </cacheField>
    <cacheField name="org_to_beneficiary_comms_other" numFmtId="0">
      <sharedItems containsNonDate="0" containsString="0" containsBlank="1"/>
    </cacheField>
    <cacheField name="sufficient_resources_yn" numFmtId="0">
      <sharedItems count="2">
        <s v="yes"/>
        <s v="no"/>
      </sharedItems>
    </cacheField>
    <cacheField name="six_month_gap" numFmtId="0">
      <sharedItems containsBlank="1"/>
    </cacheField>
    <cacheField name="six_month_gap/funding" numFmtId="0">
      <sharedItems containsString="0" containsBlank="1" containsNumber="1" containsInteger="1" minValue="0" maxValue="1"/>
    </cacheField>
    <cacheField name="six_month_gap/human_resources" numFmtId="0">
      <sharedItems containsString="0" containsBlank="1" containsNumber="1" containsInteger="1" minValue="0" maxValue="1"/>
    </cacheField>
    <cacheField name="six_month_gap/vehicles" numFmtId="0">
      <sharedItems containsString="0" containsBlank="1" containsNumber="1" containsInteger="1" minValue="0" maxValue="1"/>
    </cacheField>
    <cacheField name="six_month_gap/fuel" numFmtId="0">
      <sharedItems containsString="0" containsBlank="1" containsNumber="1" containsInteger="1" minValue="0" maxValue="1"/>
    </cacheField>
    <cacheField name="six_month_gap/equipment" numFmtId="0">
      <sharedItems containsString="0" containsBlank="1" containsNumber="1" containsInteger="1" minValue="0" maxValue="1"/>
    </cacheField>
    <cacheField name="six_month_gap/office_utilities" numFmtId="0">
      <sharedItems containsString="0" containsBlank="1" containsNumber="1" containsInteger="1" minValue="0" maxValue="1"/>
    </cacheField>
    <cacheField name="six_month_gap/material_supplies_beneficiaries" numFmtId="0">
      <sharedItems containsString="0" containsBlank="1" containsNumber="1" containsInteger="1" minValue="0" maxValue="1"/>
    </cacheField>
    <cacheField name="six_month_gap/idp_housing" numFmtId="0">
      <sharedItems containsString="0" containsBlank="1" containsNumber="1" containsInteger="1" minValue="0" maxValue="0"/>
    </cacheField>
    <cacheField name="six_month_gap/premises" numFmtId="0">
      <sharedItems containsString="0" containsBlank="1" containsNumber="1" containsInteger="1" minValue="0" maxValue="1"/>
    </cacheField>
    <cacheField name="six_month_gap/information_expertise" numFmtId="0">
      <sharedItems containsString="0" containsBlank="1" containsNumber="1" containsInteger="1" minValue="0" maxValue="1"/>
    </cacheField>
    <cacheField name="six_month_gap/other" numFmtId="0">
      <sharedItems containsString="0" containsBlank="1" containsNumber="1" containsInteger="1" minValue="0" maxValue="1"/>
    </cacheField>
    <cacheField name="six_month_gap/none" numFmtId="0">
      <sharedItems containsString="0" containsBlank="1" containsNumber="1" containsInteger="1" minValue="0" maxValue="0"/>
    </cacheField>
    <cacheField name="gap_other" numFmtId="0">
      <sharedItems containsBlank="1"/>
    </cacheField>
    <cacheField name="hr_missing_proportion" numFmtId="0">
      <sharedItems containsBlank="1" count="2">
        <m/>
        <s v="less_than_24_per"/>
      </sharedItems>
    </cacheField>
    <cacheField name="hr_barriers" numFmtId="0">
      <sharedItems containsBlank="1" count="2">
        <m/>
        <s v="required_skills_absent"/>
      </sharedItems>
    </cacheField>
    <cacheField name="hr_barriers_other" numFmtId="0">
      <sharedItems containsNonDate="0" containsString="0" containsBlank="1"/>
    </cacheField>
    <cacheField name="vehicle_gap_type" numFmtId="0">
      <sharedItems containsBlank="1"/>
    </cacheField>
    <cacheField name="vehicle_gap_type/car" numFmtId="0">
      <sharedItems containsString="0" containsBlank="1" containsNumber="1" containsInteger="1" minValue="0" maxValue="0"/>
    </cacheField>
    <cacheField name="vehicle_gap_type/van_bus" numFmtId="0">
      <sharedItems containsString="0" containsBlank="1" containsNumber="1" containsInteger="1" minValue="1" maxValue="1"/>
    </cacheField>
    <cacheField name="vehicle_gap_type/truck_suv" numFmtId="0">
      <sharedItems containsString="0" containsBlank="1" containsNumber="1" containsInteger="1" minValue="0" maxValue="0"/>
    </cacheField>
    <cacheField name="vehicle_gap_type/cargo_truck" numFmtId="0">
      <sharedItems containsString="0" containsBlank="1" containsNumber="1" containsInteger="1" minValue="0" maxValue="0"/>
    </cacheField>
    <cacheField name="vehicle_gap_type/specialised_vehicle" numFmtId="0">
      <sharedItems containsString="0" containsBlank="1" containsNumber="1" containsInteger="1" minValue="0" maxValue="0"/>
    </cacheField>
    <cacheField name="vehicle_gap_type/armored_car" numFmtId="0">
      <sharedItems containsString="0" containsBlank="1" containsNumber="1" containsInteger="1" minValue="0" maxValue="0"/>
    </cacheField>
    <cacheField name="vehicle_gap_type/other" numFmtId="0">
      <sharedItems containsString="0" containsBlank="1" containsNumber="1" containsInteger="1" minValue="0" maxValue="0"/>
    </cacheField>
    <cacheField name="equipment_gap_type" numFmtId="0">
      <sharedItems containsBlank="1"/>
    </cacheField>
    <cacheField name="equipment_gap_type/safety_sec_equip" numFmtId="0">
      <sharedItems containsString="0" containsBlank="1" containsNumber="1" containsInteger="1" minValue="0" maxValue="1"/>
    </cacheField>
    <cacheField name="equipment_gap_type/office_com_equip" numFmtId="0">
      <sharedItems containsString="0" containsBlank="1" containsNumber="1" containsInteger="1" minValue="0" maxValue="1"/>
    </cacheField>
    <cacheField name="equipment_gap_type/medical_equip" numFmtId="0">
      <sharedItems containsString="0" containsBlank="1" containsNumber="1" containsInteger="1" minValue="0" maxValue="0"/>
    </cacheField>
    <cacheField name="equipment_gap_type/educ_equip" numFmtId="0">
      <sharedItems containsString="0" containsBlank="1" containsNumber="1" containsInteger="1" minValue="0" maxValue="0"/>
    </cacheField>
    <cacheField name="equipment_gap_type/warehouse_equipment" numFmtId="0">
      <sharedItems containsString="0" containsBlank="1" containsNumber="1" containsInteger="1" minValue="0" maxValue="0"/>
    </cacheField>
    <cacheField name="equipment_gap_type/other" numFmtId="0">
      <sharedItems containsString="0" containsBlank="1" containsNumber="1" containsInteger="1" minValue="0" maxValue="0"/>
    </cacheField>
    <cacheField name="equipment_gap_other" numFmtId="0">
      <sharedItems containsNonDate="0" containsString="0" containsBlank="1"/>
    </cacheField>
    <cacheField name="in_kind_gap" numFmtId="0">
      <sharedItems containsBlank="1"/>
    </cacheField>
    <cacheField name="in_kind_gap/food" numFmtId="0">
      <sharedItems containsString="0" containsBlank="1" containsNumber="1" containsInteger="1" minValue="0" maxValue="1"/>
    </cacheField>
    <cacheField name="in_kind_gap/water_hygiene_items" numFmtId="0">
      <sharedItems containsString="0" containsBlank="1" containsNumber="1" containsInteger="1" minValue="0" maxValue="0"/>
    </cacheField>
    <cacheField name="in_kind_gap/general_hygiene_supplies" numFmtId="0">
      <sharedItems containsString="0" containsBlank="1" containsNumber="1" containsInteger="1" minValue="0" maxValue="1"/>
    </cacheField>
    <cacheField name="in_kind_gap/cooking_supplies" numFmtId="0">
      <sharedItems containsString="0" containsBlank="1" containsNumber="1" containsInteger="1" minValue="0" maxValue="1"/>
    </cacheField>
    <cacheField name="in_kind_gap/fuel" numFmtId="0">
      <sharedItems containsString="0" containsBlank="1" containsNumber="1" containsInteger="1" minValue="0" maxValue="0"/>
    </cacheField>
    <cacheField name="in_kind_gap/light_shelter_repair" numFmtId="0">
      <sharedItems containsString="0" containsBlank="1" containsNumber="1" containsInteger="1" minValue="0" maxValue="0"/>
    </cacheField>
    <cacheField name="in_kind_gap/medicines" numFmtId="0">
      <sharedItems containsString="0" containsBlank="1" containsNumber="1" containsInteger="1" minValue="0" maxValue="1"/>
    </cacheField>
    <cacheField name="in_kind_gap/assistive_devices_pwds" numFmtId="0">
      <sharedItems containsString="0" containsBlank="1" containsNumber="1" containsInteger="1" minValue="0" maxValue="0"/>
    </cacheField>
    <cacheField name="in_kind_gap/education_toys" numFmtId="0">
      <sharedItems containsString="0" containsBlank="1" containsNumber="1" containsInteger="1" minValue="0" maxValue="1"/>
    </cacheField>
    <cacheField name="in_kind_gap/agriculture_inputs" numFmtId="0">
      <sharedItems containsString="0" containsBlank="1" containsNumber="1" containsInteger="1" minValue="0" maxValue="0"/>
    </cacheField>
    <cacheField name="in_kind_gap/other" numFmtId="0">
      <sharedItems containsString="0" containsBlank="1" containsNumber="1" containsInteger="1" minValue="0" maxValue="1"/>
    </cacheField>
    <cacheField name="premises_gap_type" numFmtId="0">
      <sharedItems containsBlank="1"/>
    </cacheField>
    <cacheField name="premises_gap_type/office_space" numFmtId="0">
      <sharedItems containsString="0" containsBlank="1" containsNumber="1" containsInteger="1" minValue="0" maxValue="1"/>
    </cacheField>
    <cacheField name="premises_gap_type/space_activities" numFmtId="0">
      <sharedItems containsString="0" containsBlank="1" containsNumber="1" containsInteger="1" minValue="0" maxValue="1"/>
    </cacheField>
    <cacheField name="premises_gap_type/storage_space" numFmtId="0">
      <sharedItems containsString="0" containsBlank="1" containsNumber="1" containsInteger="1" minValue="0" maxValue="0"/>
    </cacheField>
    <cacheField name="premises_gap_type/transportation_space" numFmtId="0">
      <sharedItems containsString="0" containsBlank="1" containsNumber="1" containsInteger="1" minValue="0" maxValue="0"/>
    </cacheField>
    <cacheField name="premises_gap_type/other" numFmtId="0">
      <sharedItems containsString="0" containsBlank="1" containsNumber="1" containsInteger="1" minValue="0" maxValue="0"/>
    </cacheField>
    <cacheField name="expertise_gap_type" numFmtId="0">
      <sharedItems containsBlank="1"/>
    </cacheField>
    <cacheField name="expertise_gap_type/technical_expertise" numFmtId="0">
      <sharedItems containsString="0" containsBlank="1" containsNumber="1" containsInteger="1" minValue="0" maxValue="0"/>
    </cacheField>
    <cacheField name="expertise_gap_type/financial_expertise" numFmtId="0">
      <sharedItems containsString="0" containsBlank="1" containsNumber="1" containsInteger="1" minValue="1" maxValue="1"/>
    </cacheField>
    <cacheField name="expertise_gap_type/coord_systems_expertise" numFmtId="0">
      <sharedItems containsString="0" containsBlank="1" containsNumber="1" containsInteger="1" minValue="1" maxValue="1"/>
    </cacheField>
    <cacheField name="expertise_gap_type/liaison_expertise" numFmtId="0">
      <sharedItems containsString="0" containsBlank="1" containsNumber="1" containsInteger="1" minValue="1" maxValue="1"/>
    </cacheField>
    <cacheField name="expertise_gap_type/security_expertise" numFmtId="0">
      <sharedItems containsString="0" containsBlank="1" containsNumber="1" containsInteger="1" minValue="1" maxValue="1"/>
    </cacheField>
    <cacheField name="expertise_gap_type/first_aid_training" numFmtId="0">
      <sharedItems containsString="0" containsBlank="1" containsNumber="1" containsInteger="1" minValue="0" maxValue="0"/>
    </cacheField>
    <cacheField name="expertise_gap_type/mental_health_support_staff" numFmtId="0">
      <sharedItems containsString="0" containsBlank="1" containsNumber="1" containsInteger="1" minValue="1" maxValue="1"/>
    </cacheField>
    <cacheField name="expertise_gap_solution" numFmtId="0">
      <sharedItems containsBlank="1"/>
    </cacheField>
    <cacheField name="expertise_gap_solution/trainings" numFmtId="0">
      <sharedItems containsString="0" containsBlank="1" containsNumber="1" containsInteger="1" minValue="1" maxValue="1"/>
    </cacheField>
    <cacheField name="expertise_gap_solution/continuous_support" numFmtId="0">
      <sharedItems containsString="0" containsBlank="1" containsNumber="1" containsInteger="1" minValue="0" maxValue="0"/>
    </cacheField>
    <cacheField name="expertise_gap_solution/full_time_staff" numFmtId="0">
      <sharedItems containsString="0" containsBlank="1" containsNumber="1" containsInteger="1" minValue="0" maxValue="0"/>
    </cacheField>
    <cacheField name="expertise_gap_solution/staff_funding" numFmtId="0">
      <sharedItems containsString="0" containsBlank="1" containsNumber="1" containsInteger="1" minValue="0" maxValue="0"/>
    </cacheField>
    <cacheField name="expertise_gap_solution/recruitment_support" numFmtId="0">
      <sharedItems containsString="0" containsBlank="1" containsNumber="1" containsInteger="1" minValue="0" maxValue="0"/>
    </cacheField>
    <cacheField name="expertise_gap_solution/dont_know" numFmtId="0">
      <sharedItems containsString="0" containsBlank="1" containsNumber="1" containsInteger="1" minValue="0" maxValue="0"/>
    </cacheField>
    <cacheField name="current_gap" numFmtId="0">
      <sharedItems containsBlank="1"/>
    </cacheField>
    <cacheField name="current_gap/funding" numFmtId="0">
      <sharedItems containsString="0" containsBlank="1" containsNumber="1" containsInteger="1" minValue="0" maxValue="1"/>
    </cacheField>
    <cacheField name="current_gap/human_resources" numFmtId="0">
      <sharedItems containsString="0" containsBlank="1" containsNumber="1" containsInteger="1" minValue="0" maxValue="1"/>
    </cacheField>
    <cacheField name="current_gap/vehicles" numFmtId="0">
      <sharedItems containsString="0" containsBlank="1" containsNumber="1" containsInteger="1" minValue="0" maxValue="1"/>
    </cacheField>
    <cacheField name="current_gap/fuel" numFmtId="0">
      <sharedItems containsString="0" containsBlank="1" containsNumber="1" containsInteger="1" minValue="0" maxValue="1"/>
    </cacheField>
    <cacheField name="current_gap/equipment" numFmtId="0">
      <sharedItems containsString="0" containsBlank="1" containsNumber="1" containsInteger="1" minValue="0" maxValue="1"/>
    </cacheField>
    <cacheField name="current_gap/office_utilities" numFmtId="0">
      <sharedItems containsString="0" containsBlank="1" containsNumber="1" containsInteger="1" minValue="0" maxValue="1"/>
    </cacheField>
    <cacheField name="current_gap/material_supplies_beneficiaries" numFmtId="0">
      <sharedItems containsString="0" containsBlank="1" containsNumber="1" containsInteger="1" minValue="0" maxValue="1"/>
    </cacheField>
    <cacheField name="current_gap/idp_housing" numFmtId="0">
      <sharedItems containsString="0" containsBlank="1" containsNumber="1" containsInteger="1" minValue="0" maxValue="0"/>
    </cacheField>
    <cacheField name="current_gap/premises" numFmtId="0">
      <sharedItems containsString="0" containsBlank="1" containsNumber="1" containsInteger="1" minValue="0" maxValue="1"/>
    </cacheField>
    <cacheField name="current_gap/information_expertise" numFmtId="0">
      <sharedItems containsString="0" containsBlank="1" containsNumber="1" containsInteger="1" minValue="0" maxValue="1"/>
    </cacheField>
    <cacheField name="current_gap/other" numFmtId="0">
      <sharedItems containsString="0" containsBlank="1" containsNumber="1" containsInteger="1" minValue="0" maxValue="1"/>
    </cacheField>
    <cacheField name="current_gap/none" numFmtId="0">
      <sharedItems containsString="0" containsBlank="1" containsNumber="1" containsInteger="1" minValue="0" maxValue="0"/>
    </cacheField>
    <cacheField name="urgent_current_gap" numFmtId="0">
      <sharedItems containsBlank="1" count="3">
        <m/>
        <s v="dont_know"/>
        <s v="no"/>
      </sharedItems>
    </cacheField>
    <cacheField name="gaps_can_address" numFmtId="0">
      <sharedItems containsBlank="1"/>
    </cacheField>
    <cacheField name="gaps_can_address/human_resources" numFmtId="0">
      <sharedItems containsString="0" containsBlank="1" containsNumber="1" containsInteger="1" minValue="0" maxValue="0"/>
    </cacheField>
    <cacheField name="gaps_can_address/vehicles" numFmtId="0">
      <sharedItems containsString="0" containsBlank="1" containsNumber="1" containsInteger="1" minValue="0" maxValue="0"/>
    </cacheField>
    <cacheField name="gaps_can_address/fuel" numFmtId="0">
      <sharedItems containsString="0" containsBlank="1" containsNumber="1" containsInteger="1" minValue="0" maxValue="1"/>
    </cacheField>
    <cacheField name="gaps_can_address/equipment" numFmtId="0">
      <sharedItems containsString="0" containsBlank="1" containsNumber="1" containsInteger="1" minValue="0" maxValue="1"/>
    </cacheField>
    <cacheField name="gaps_can_address/office_utilities" numFmtId="0">
      <sharedItems containsString="0" containsBlank="1" containsNumber="1" containsInteger="1" minValue="0" maxValue="1"/>
    </cacheField>
    <cacheField name="gaps_can_address/material_supplies_beneficiaries" numFmtId="0">
      <sharedItems containsString="0" containsBlank="1" containsNumber="1" containsInteger="1" minValue="0" maxValue="1"/>
    </cacheField>
    <cacheField name="gaps_can_address/idp_housing" numFmtId="0">
      <sharedItems containsString="0" containsBlank="1" containsNumber="1" containsInteger="1" minValue="0" maxValue="0"/>
    </cacheField>
    <cacheField name="gaps_can_address/premises" numFmtId="0">
      <sharedItems containsString="0" containsBlank="1" containsNumber="1" containsInteger="1" minValue="0" maxValue="1"/>
    </cacheField>
    <cacheField name="gaps_can_address/information_expertise" numFmtId="0">
      <sharedItems containsString="0" containsBlank="1" containsNumber="1" containsInteger="1" minValue="0" maxValue="0"/>
    </cacheField>
    <cacheField name="gaps_can_address/other" numFmtId="0">
      <sharedItems containsString="0" containsBlank="1" containsNumber="1" containsInteger="1" minValue="0" maxValue="1"/>
    </cacheField>
    <cacheField name="gaps_can_address/none" numFmtId="0">
      <sharedItems containsString="0" containsBlank="1" containsNumber="1" containsInteger="1" minValue="0" maxValue="0"/>
    </cacheField>
    <cacheField name="gaps_cannot_secure" numFmtId="0">
      <sharedItems containsBlank="1"/>
    </cacheField>
    <cacheField name="gaps_cannot_secure/human_resources" numFmtId="0">
      <sharedItems containsString="0" containsBlank="1" containsNumber="1" containsInteger="1" minValue="0" maxValue="1"/>
    </cacheField>
    <cacheField name="gaps_cannot_secure/vehicles" numFmtId="0">
      <sharedItems containsString="0" containsBlank="1" containsNumber="1" containsInteger="1" minValue="0" maxValue="1"/>
    </cacheField>
    <cacheField name="gaps_cannot_secure/fuel" numFmtId="0">
      <sharedItems containsString="0" containsBlank="1" containsNumber="1" containsInteger="1" minValue="0" maxValue="0"/>
    </cacheField>
    <cacheField name="gaps_cannot_secure/equipment" numFmtId="0">
      <sharedItems containsString="0" containsBlank="1" containsNumber="1" containsInteger="1" minValue="0" maxValue="1"/>
    </cacheField>
    <cacheField name="gaps_cannot_secure/office_utilities" numFmtId="0">
      <sharedItems containsString="0" containsBlank="1" containsNumber="1" containsInteger="1" minValue="0" maxValue="1"/>
    </cacheField>
    <cacheField name="gaps_cannot_secure/material_supplies_beneficiaries" numFmtId="0">
      <sharedItems containsString="0" containsBlank="1" containsNumber="1" containsInteger="1" minValue="0" maxValue="1"/>
    </cacheField>
    <cacheField name="gaps_cannot_secure/idp_housing" numFmtId="0">
      <sharedItems containsString="0" containsBlank="1" containsNumber="1" containsInteger="1" minValue="0" maxValue="0"/>
    </cacheField>
    <cacheField name="gaps_cannot_secure/premises" numFmtId="0">
      <sharedItems containsString="0" containsBlank="1" containsNumber="1" containsInteger="1" minValue="0" maxValue="0"/>
    </cacheField>
    <cacheField name="gaps_cannot_secure/information_expertise" numFmtId="0">
      <sharedItems containsString="0" containsBlank="1" containsNumber="1" containsInteger="1" minValue="0" maxValue="1"/>
    </cacheField>
    <cacheField name="gaps_cannot_secure/other" numFmtId="0">
      <sharedItems containsString="0" containsBlank="1" containsNumber="1" containsInteger="1" minValue="0" maxValue="0"/>
    </cacheField>
    <cacheField name="gaps_cannot_secure/none" numFmtId="0">
      <sharedItems containsString="0" containsBlank="1" containsNumber="1" containsInteger="1" minValue="0" maxValue="1"/>
    </cacheField>
    <cacheField name="funding_needs_range" numFmtId="0">
      <sharedItems containsBlank="1" containsMixedTypes="1" containsNumber="1" containsInteger="1" minValue="500110000" maxValue="3500160000" count="5">
        <m/>
        <n v="1000135000"/>
        <s v="less_than_5000"/>
        <n v="500110000"/>
        <n v="3500160000"/>
      </sharedItems>
    </cacheField>
    <cacheField name="needs_sharing_permission" numFmtId="0">
      <sharedItems count="1">
        <s v="yes"/>
      </sharedItems>
    </cacheField>
    <cacheField name="newly_accessible_responder_yn" numFmtId="0">
      <sharedItems count="3">
        <s v="yes"/>
        <s v="dont_know"/>
        <s v="no"/>
      </sharedItems>
    </cacheField>
    <cacheField name="newly_accessible_activities" numFmtId="0">
      <sharedItems containsBlank="1"/>
    </cacheField>
    <cacheField name="newly_accessible_activities/prefer_not_say" numFmtId="0">
      <sharedItems containsString="0" containsBlank="1" containsNumber="1" containsInteger="1" minValue="0" maxValue="0"/>
    </cacheField>
    <cacheField name="newly_accessible_activities/don’t_know" numFmtId="0">
      <sharedItems containsString="0" containsBlank="1" containsNumber="1" containsInteger="1" minValue="0" maxValue="0"/>
    </cacheField>
    <cacheField name="newly_accessible_activities/evacuation" numFmtId="0">
      <sharedItems containsString="0" containsBlank="1" containsNumber="1" containsInteger="1" minValue="0" maxValue="1"/>
    </cacheField>
    <cacheField name="newly_accessible_activities/first_responder" numFmtId="0">
      <sharedItems containsString="0" containsBlank="1" containsNumber="1" containsInteger="1" minValue="0" maxValue="1"/>
    </cacheField>
    <cacheField name="newly_accessible_activities/cash_assistance" numFmtId="0">
      <sharedItems containsString="0" containsBlank="1" containsNumber="1" containsInteger="1" minValue="0" maxValue="0"/>
    </cacheField>
    <cacheField name="newly_accessible_activities/distribution" numFmtId="0">
      <sharedItems containsString="0" containsBlank="1" containsNumber="1" containsInteger="1" minValue="0" maxValue="1"/>
    </cacheField>
    <cacheField name="newly_accessible_activities/rehabilitation_construction" numFmtId="0">
      <sharedItems containsString="0" containsBlank="1" containsNumber="1" containsInteger="1" minValue="0" maxValue="0"/>
    </cacheField>
    <cacheField name="newly_accessible_activities/general_population_services" numFmtId="0">
      <sharedItems containsString="0" containsBlank="1" containsNumber="1" containsInteger="1" minValue="0" maxValue="1"/>
    </cacheField>
    <cacheField name="newly_accessible_activities/idp_services" numFmtId="0">
      <sharedItems containsString="0" containsBlank="1" containsNumber="1" containsInteger="1" minValue="0" maxValue="0"/>
    </cacheField>
    <cacheField name="newly_accessible_activities/information_awareness" numFmtId="0">
      <sharedItems containsString="0" containsBlank="1" containsNumber="1" containsInteger="1" minValue="0" maxValue="0"/>
    </cacheField>
    <cacheField name="newly_accessible_activities/coordination" numFmtId="0">
      <sharedItems containsString="0" containsBlank="1" containsNumber="1" containsInteger="1" minValue="0" maxValue="1"/>
    </cacheField>
    <cacheField name="newly_accessible_activities/needs_assessment_monitoring" numFmtId="0">
      <sharedItems containsString="0" containsBlank="1" containsNumber="1" containsInteger="1" minValue="0" maxValue="1"/>
    </cacheField>
    <cacheField name="newly_accessible_activities/other" numFmtId="0">
      <sharedItems containsString="0" containsBlank="1" containsNumber="1" containsInteger="1" minValue="0" maxValue="0"/>
    </cacheField>
    <cacheField name="ngca_responder_yn" numFmtId="0">
      <sharedItems/>
    </cacheField>
    <cacheField name="ngca_link_yn" numFmtId="0">
      <sharedItems containsNonDate="0" containsString="0" containsBlank="1"/>
    </cacheField>
    <cacheField name="contact_follow_up_yn" numFmtId="0">
      <sharedItems count="1">
        <s v="yes"/>
      </sharedItems>
    </cacheField>
    <cacheField name="follow_up_external_yn" numFmtId="0">
      <sharedItems/>
    </cacheField>
    <cacheField name="contact_note" numFmtId="0">
      <sharedItems containsNonDate="0" containsString="0" containsBlank="1"/>
    </cacheField>
    <cacheField name="snowball_org_yn" numFmtId="0">
      <sharedItems/>
    </cacheField>
    <cacheField name="snowball_org_name" numFmtId="0">
      <sharedItems containsBlank="1"/>
    </cacheField>
    <cacheField name="snowball_org_contact_yn" numFmtId="0">
      <sharedItems containsBlank="1"/>
    </cacheField>
    <cacheField name="snowball_org_fp_name" numFmtId="0">
      <sharedItems containsNonDate="0" containsString="0" containsBlank="1"/>
    </cacheField>
    <cacheField name="snowball_org_fp_phone" numFmtId="0">
      <sharedItems containsNonDate="0" containsString="0" containsBlank="1"/>
    </cacheField>
    <cacheField name="mailing_list_yn" numFmtId="0">
      <sharedItems/>
    </cacheField>
    <cacheField name="final_note" numFmtId="0">
      <sharedItems containsNonDate="0" containsString="0" containsBlank="1"/>
    </cacheField>
    <cacheField name="enum_comment" numFmtId="0">
      <sharedItems containsBlank="1" longText="1"/>
    </cacheField>
    <cacheField name="_id" numFmtId="0">
      <sharedItems containsSemiMixedTypes="0" containsString="0" containsNumber="1" containsInteger="1" minValue="502058275" maxValue="505642339"/>
    </cacheField>
    <cacheField name="_uuid" numFmtId="0">
      <sharedItems/>
    </cacheField>
    <cacheField name="_submission_time" numFmtId="164">
      <sharedItems containsSemiMixedTypes="0" containsNonDate="0" containsDate="1" containsString="0" minDate="2023-11-08T15:17:11" maxDate="2023-11-17T17:47:12"/>
    </cacheField>
    <cacheField name="_validation_status" numFmtId="0">
      <sharedItems containsNonDate="0" containsString="0" containsBlank="1"/>
    </cacheField>
    <cacheField name="_notes" numFmtId="0">
      <sharedItems containsNonDate="0" containsString="0" containsBlank="1"/>
    </cacheField>
    <cacheField name="_status" numFmtId="0">
      <sharedItems/>
    </cacheField>
    <cacheField name="_submitted_by" numFmtId="0">
      <sharedItems/>
    </cacheField>
    <cacheField name="__version__" numFmtId="0">
      <sharedItems/>
    </cacheField>
    <cacheField name="_tags" numFmtId="0">
      <sharedItems containsNonDate="0" containsString="0" containsBlank="1"/>
    </cacheField>
    <cacheField name="_index" numFmtId="0">
      <sharedItems containsSemiMixedTypes="0" containsString="0" containsNumber="1" containsInteger="1" minValue="3"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23-11-08T15:06:44"/>
    <d v="2023-11-08T17:17:10"/>
    <d v="2023-11-08T00:00:00"/>
    <s v="ee-eu.kobotoolbox.org:TPegddCNc1JPhBJy"/>
    <m/>
    <m/>
    <s v="yes"/>
    <s v="enum_4"/>
    <m/>
    <x v="0"/>
    <x v="0"/>
    <m/>
    <s v="evacuation distribution needs_assessment_monitoring"/>
    <x v="0"/>
    <x v="0"/>
    <x v="0"/>
    <x v="0"/>
    <x v="0"/>
    <x v="0"/>
    <x v="0"/>
    <x v="0"/>
    <x v="0"/>
    <x v="0"/>
    <x v="0"/>
    <x v="0"/>
    <m/>
    <m/>
    <m/>
    <m/>
    <m/>
    <m/>
    <m/>
    <m/>
    <m/>
    <m/>
    <m/>
    <m/>
    <m/>
    <m/>
    <m/>
    <m/>
    <m/>
    <m/>
    <s v="general_hygiene_supplies light_shelter_repair"/>
    <x v="0"/>
    <n v="0"/>
    <n v="0"/>
    <n v="0"/>
    <n v="1"/>
    <n v="0"/>
    <n v="0"/>
    <n v="0"/>
    <n v="0"/>
    <n v="0"/>
    <n v="0"/>
    <n v="1"/>
    <n v="0"/>
    <n v="0"/>
    <n v="0"/>
    <n v="0"/>
    <n v="0"/>
    <n v="0"/>
    <n v="0"/>
    <m/>
    <m/>
    <m/>
    <m/>
    <m/>
    <m/>
    <m/>
    <m/>
    <m/>
    <m/>
    <m/>
    <m/>
    <m/>
    <m/>
    <m/>
    <m/>
    <m/>
    <m/>
    <m/>
    <m/>
    <m/>
    <m/>
    <m/>
    <m/>
    <m/>
    <m/>
    <m/>
    <m/>
    <m/>
    <m/>
    <m/>
    <m/>
    <m/>
    <m/>
    <m/>
    <m/>
    <m/>
    <m/>
    <m/>
    <m/>
    <m/>
    <m/>
    <m/>
    <m/>
    <m/>
    <s v="general"/>
    <n v="1"/>
    <n v="0"/>
    <n v="0"/>
    <n v="0"/>
    <n v="0"/>
    <n v="0"/>
    <n v="0"/>
    <n v="0"/>
    <n v="0"/>
    <n v="0"/>
    <n v="0"/>
    <n v="0"/>
    <n v="0"/>
    <m/>
    <m/>
    <m/>
    <x v="0"/>
    <x v="0"/>
    <x v="0"/>
    <s v="city_other_areas"/>
    <x v="0"/>
    <x v="0"/>
    <x v="0"/>
    <x v="0"/>
    <x v="0"/>
    <s v="UA1402 UA1404 UA1412 UA1416 UA2304 UA2306 UA2310 UA6502 UA6506 UA6510 UA1202 UA1206"/>
    <n v="1"/>
    <n v="1"/>
    <n v="1"/>
    <n v="1"/>
    <n v="1"/>
    <n v="1"/>
    <n v="1"/>
    <n v="1"/>
    <n v="1"/>
    <n v="1"/>
    <n v="1"/>
    <n v="1"/>
    <n v="0"/>
    <n v="0"/>
    <n v="0"/>
    <n v="0"/>
    <n v="0"/>
    <s v="UA1402001 UA1412009 UA2306007 UA6502001 UA6510015 UA1202001 UA1206017"/>
    <n v="1"/>
    <n v="0"/>
    <n v="0"/>
    <n v="0"/>
    <n v="0"/>
    <n v="0"/>
    <n v="0"/>
    <n v="0"/>
    <n v="0"/>
    <n v="0"/>
    <n v="0"/>
    <n v="0"/>
    <n v="0"/>
    <n v="0"/>
    <n v="1"/>
    <n v="0"/>
    <n v="0"/>
    <n v="0"/>
    <n v="0"/>
    <n v="0"/>
    <n v="0"/>
    <n v="0"/>
    <n v="0"/>
    <n v="0"/>
    <n v="0"/>
    <n v="0"/>
    <n v="0"/>
    <n v="0"/>
    <n v="0"/>
    <n v="0"/>
    <n v="0"/>
    <n v="0"/>
    <n v="0"/>
    <n v="0"/>
    <n v="0"/>
    <n v="0"/>
    <n v="0"/>
    <n v="0"/>
    <n v="0"/>
    <n v="0"/>
    <n v="0"/>
    <n v="1"/>
    <n v="0"/>
    <n v="0"/>
    <n v="0"/>
    <n v="0"/>
    <n v="0"/>
    <n v="0"/>
    <n v="0"/>
    <n v="0"/>
    <n v="0"/>
    <n v="0"/>
    <n v="0"/>
    <n v="0"/>
    <n v="0"/>
    <n v="0"/>
    <n v="0"/>
    <n v="0"/>
    <n v="0"/>
    <n v="0"/>
    <n v="0"/>
    <n v="0"/>
    <n v="0"/>
    <n v="1"/>
    <n v="0"/>
    <n v="0"/>
    <n v="0"/>
    <n v="0"/>
    <n v="0"/>
    <n v="0"/>
    <n v="0"/>
    <n v="0"/>
    <n v="0"/>
    <n v="0"/>
    <n v="0"/>
    <n v="0"/>
    <n v="0"/>
    <n v="0"/>
    <n v="0"/>
    <n v="1"/>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messaging_app"/>
    <x v="0"/>
    <x v="0"/>
    <x v="0"/>
    <x v="0"/>
    <x v="0"/>
    <x v="0"/>
    <x v="0"/>
    <x v="0"/>
    <m/>
    <x v="0"/>
    <x v="0"/>
    <s v="nngo cso volunteer local_authorities"/>
    <n v="1"/>
    <n v="1"/>
    <n v="1"/>
    <n v="1"/>
    <n v="0"/>
    <n v="0"/>
    <x v="0"/>
    <s v="NGO &quot;Right to protection&quot;"/>
    <s v="no_cannot_share"/>
    <m/>
    <m/>
    <m/>
    <m/>
    <x v="0"/>
    <x v="0"/>
    <x v="0"/>
    <x v="0"/>
    <x v="0"/>
    <x v="0"/>
    <x v="0"/>
    <x v="0"/>
    <x v="0"/>
    <x v="0"/>
    <x v="0"/>
    <s v="general"/>
    <x v="0"/>
    <n v="0"/>
    <n v="0"/>
    <n v="0"/>
    <n v="0"/>
    <n v="0"/>
    <x v="0"/>
    <n v="0"/>
    <x v="0"/>
    <n v="0"/>
    <n v="0"/>
    <n v="0"/>
    <n v="0"/>
    <m/>
    <x v="0"/>
    <s v="food fuel_for_heating livelihoods_support_employment"/>
    <n v="0"/>
    <n v="1"/>
    <n v="0"/>
    <n v="0"/>
    <n v="0"/>
    <n v="0"/>
    <n v="0"/>
    <n v="0"/>
    <n v="0"/>
    <n v="0"/>
    <n v="0"/>
    <n v="0"/>
    <n v="0"/>
    <n v="0"/>
    <n v="1"/>
    <n v="0"/>
    <n v="0"/>
    <n v="1"/>
    <n v="0"/>
    <n v="0"/>
    <n v="0"/>
    <n v="0"/>
    <n v="0"/>
    <n v="0"/>
    <n v="0"/>
    <n v="0"/>
    <n v="0"/>
    <n v="0"/>
    <n v="0"/>
    <n v="0"/>
    <n v="0"/>
    <n v="0"/>
    <n v="0"/>
    <n v="0"/>
    <n v="0"/>
    <n v="0"/>
    <m/>
    <x v="0"/>
    <m/>
    <x v="0"/>
    <x v="0"/>
    <s v="face_to_face_in_office instagram facebook"/>
    <n v="0"/>
    <n v="1"/>
    <n v="0"/>
    <n v="0"/>
    <n v="0"/>
    <n v="0"/>
    <n v="0"/>
    <n v="0"/>
    <n v="1"/>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0"/>
    <s v="evacuation first_responder general_population_services needs_assessment_monitoring"/>
    <n v="0"/>
    <n v="0"/>
    <n v="1"/>
    <n v="1"/>
    <n v="0"/>
    <n v="0"/>
    <n v="0"/>
    <n v="1"/>
    <n v="0"/>
    <n v="0"/>
    <n v="0"/>
    <n v="1"/>
    <n v="0"/>
    <s v="no"/>
    <m/>
    <x v="0"/>
    <s v="yes"/>
    <m/>
    <s v="no"/>
    <m/>
    <m/>
    <m/>
    <m/>
    <s v="no"/>
    <m/>
    <m/>
    <n v="502058275"/>
    <s v="1388b11e-dbc6-43a8-96ee-c13302d9a283"/>
    <d v="2023-11-08T15:17:11"/>
    <m/>
    <m/>
    <s v="submitted_via_web"/>
    <s v="severo_1"/>
    <s v="vPsnTSw8unGrZYsB7xr2AN"/>
    <m/>
    <n v="3"/>
  </r>
  <r>
    <d v="2023-11-08T17:17:10"/>
    <d v="2023-11-08T17:44:34"/>
    <d v="2023-11-08T00:00:00"/>
    <s v="ee-eu.kobotoolbox.org:TPegddCNc1JPhBJy"/>
    <m/>
    <m/>
    <s v="yes"/>
    <s v="enum_4"/>
    <m/>
    <x v="1"/>
    <x v="0"/>
    <m/>
    <s v="rehabilitation_construction needs_assessment_monitoring"/>
    <x v="1"/>
    <x v="0"/>
    <x v="0"/>
    <x v="0"/>
    <x v="1"/>
    <x v="1"/>
    <x v="0"/>
    <x v="0"/>
    <x v="0"/>
    <x v="0"/>
    <x v="0"/>
    <x v="0"/>
    <m/>
    <m/>
    <m/>
    <m/>
    <m/>
    <m/>
    <m/>
    <m/>
    <m/>
    <m/>
    <m/>
    <m/>
    <m/>
    <m/>
    <m/>
    <m/>
    <m/>
    <m/>
    <m/>
    <x v="1"/>
    <m/>
    <m/>
    <m/>
    <m/>
    <m/>
    <m/>
    <m/>
    <m/>
    <m/>
    <m/>
    <m/>
    <m/>
    <m/>
    <m/>
    <m/>
    <m/>
    <m/>
    <m/>
    <m/>
    <m/>
    <m/>
    <m/>
    <m/>
    <m/>
    <m/>
    <m/>
    <m/>
    <m/>
    <m/>
    <m/>
    <m/>
    <m/>
    <m/>
    <m/>
    <m/>
    <m/>
    <m/>
    <m/>
    <m/>
    <m/>
    <m/>
    <m/>
    <m/>
    <m/>
    <m/>
    <m/>
    <m/>
    <m/>
    <m/>
    <m/>
    <m/>
    <m/>
    <m/>
    <m/>
    <m/>
    <m/>
    <m/>
    <m/>
    <m/>
    <m/>
    <m/>
    <m/>
    <m/>
    <s v="idps"/>
    <n v="0"/>
    <n v="0"/>
    <n v="0"/>
    <n v="0"/>
    <n v="0"/>
    <n v="0"/>
    <n v="1"/>
    <n v="0"/>
    <n v="0"/>
    <n v="0"/>
    <n v="0"/>
    <n v="0"/>
    <n v="0"/>
    <m/>
    <m/>
    <m/>
    <x v="0"/>
    <x v="0"/>
    <x v="0"/>
    <s v="city_other_areas"/>
    <x v="1"/>
    <x v="1"/>
    <x v="1"/>
    <x v="0"/>
    <x v="1"/>
    <s v="UA2306"/>
    <n v="0"/>
    <n v="0"/>
    <n v="0"/>
    <n v="0"/>
    <n v="0"/>
    <n v="1"/>
    <n v="0"/>
    <n v="0"/>
    <n v="0"/>
    <n v="0"/>
    <n v="0"/>
    <n v="0"/>
    <n v="0"/>
    <n v="0"/>
    <n v="0"/>
    <n v="0"/>
    <n v="0"/>
    <s v="UA2306007"/>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virtual messaging_app"/>
    <x v="0"/>
    <x v="1"/>
    <x v="0"/>
    <x v="0"/>
    <x v="0"/>
    <x v="0"/>
    <x v="0"/>
    <x v="0"/>
    <m/>
    <x v="0"/>
    <x v="0"/>
    <s v="cso volunteer"/>
    <n v="0"/>
    <n v="1"/>
    <n v="1"/>
    <n v="0"/>
    <n v="0"/>
    <n v="0"/>
    <x v="0"/>
    <s v="NGO &quot;Dobra Sprava/ Good cause&quot;"/>
    <s v="no_cannot_share"/>
    <m/>
    <m/>
    <m/>
    <m/>
    <x v="1"/>
    <x v="1"/>
    <x v="0"/>
    <x v="1"/>
    <x v="0"/>
    <x v="0"/>
    <x v="1"/>
    <x v="1"/>
    <x v="1"/>
    <x v="1"/>
    <x v="1"/>
    <m/>
    <x v="1"/>
    <m/>
    <m/>
    <m/>
    <m/>
    <m/>
    <x v="1"/>
    <m/>
    <x v="1"/>
    <m/>
    <m/>
    <m/>
    <m/>
    <m/>
    <x v="1"/>
    <s v="provide_accommodation rent_support healthcare"/>
    <n v="0"/>
    <n v="0"/>
    <n v="0"/>
    <n v="1"/>
    <n v="1"/>
    <n v="0"/>
    <n v="1"/>
    <n v="0"/>
    <n v="0"/>
    <n v="0"/>
    <n v="0"/>
    <n v="0"/>
    <n v="0"/>
    <n v="0"/>
    <n v="0"/>
    <n v="0"/>
    <n v="0"/>
    <n v="0"/>
    <n v="0"/>
    <n v="0"/>
    <n v="0"/>
    <n v="0"/>
    <n v="0"/>
    <n v="0"/>
    <n v="0"/>
    <n v="0"/>
    <n v="0"/>
    <n v="0"/>
    <n v="0"/>
    <n v="0"/>
    <n v="0"/>
    <n v="0"/>
    <n v="0"/>
    <n v="0"/>
    <n v="0"/>
    <n v="0"/>
    <m/>
    <x v="0"/>
    <m/>
    <x v="1"/>
    <x v="1"/>
    <s v="face_to_face_in_office facebook email"/>
    <n v="0"/>
    <n v="1"/>
    <n v="0"/>
    <n v="0"/>
    <n v="0"/>
    <n v="0"/>
    <n v="0"/>
    <n v="0"/>
    <n v="0"/>
    <n v="1"/>
    <n v="0"/>
    <n v="0"/>
    <n v="0"/>
    <n v="0"/>
    <n v="0"/>
    <n v="0"/>
    <n v="1"/>
    <n v="0"/>
    <m/>
    <x v="0"/>
    <m/>
    <m/>
    <m/>
    <m/>
    <m/>
    <m/>
    <m/>
    <m/>
    <m/>
    <m/>
    <m/>
    <m/>
    <m/>
    <m/>
    <x v="0"/>
    <x v="0"/>
    <m/>
    <m/>
    <m/>
    <m/>
    <m/>
    <m/>
    <m/>
    <m/>
    <m/>
    <m/>
    <m/>
    <m/>
    <m/>
    <m/>
    <m/>
    <m/>
    <m/>
    <m/>
    <m/>
    <m/>
    <m/>
    <m/>
    <m/>
    <m/>
    <m/>
    <m/>
    <m/>
    <m/>
    <m/>
    <m/>
    <m/>
    <m/>
    <m/>
    <m/>
    <m/>
    <m/>
    <m/>
    <m/>
    <m/>
    <m/>
    <m/>
    <m/>
    <m/>
    <m/>
    <m/>
    <m/>
    <m/>
    <m/>
    <m/>
    <m/>
    <m/>
    <m/>
    <m/>
    <m/>
    <m/>
    <m/>
    <m/>
    <m/>
    <m/>
    <m/>
    <m/>
    <m/>
    <m/>
    <x v="0"/>
    <m/>
    <m/>
    <m/>
    <m/>
    <m/>
    <m/>
    <m/>
    <m/>
    <m/>
    <m/>
    <m/>
    <m/>
    <m/>
    <m/>
    <m/>
    <m/>
    <m/>
    <m/>
    <m/>
    <m/>
    <m/>
    <m/>
    <m/>
    <m/>
    <x v="0"/>
    <x v="0"/>
    <x v="1"/>
    <m/>
    <m/>
    <m/>
    <m/>
    <m/>
    <m/>
    <m/>
    <m/>
    <m/>
    <m/>
    <m/>
    <m/>
    <m/>
    <m/>
    <s v="no"/>
    <m/>
    <x v="0"/>
    <s v="yes"/>
    <m/>
    <s v="no"/>
    <m/>
    <m/>
    <m/>
    <m/>
    <s v="no"/>
    <m/>
    <m/>
    <n v="502074878"/>
    <s v="548ed606-3df6-49c3-bb4e-4a2ab1d32f37"/>
    <d v="2023-11-08T15:44:35"/>
    <m/>
    <m/>
    <s v="submitted_via_web"/>
    <s v="severo_1"/>
    <s v="vPsnTSw8unGrZYsB7xr2AN"/>
    <m/>
    <n v="4"/>
  </r>
  <r>
    <d v="2023-11-08T17:44:34"/>
    <d v="2023-11-08T18:07:33"/>
    <d v="2023-11-08T00:00:00"/>
    <s v="ee-eu.kobotoolbox.org:TPegddCNc1JPhBJy"/>
    <m/>
    <m/>
    <s v="yes"/>
    <s v="enum_4"/>
    <m/>
    <x v="2"/>
    <x v="0"/>
    <m/>
    <s v="distribution"/>
    <x v="1"/>
    <x v="0"/>
    <x v="0"/>
    <x v="0"/>
    <x v="0"/>
    <x v="0"/>
    <x v="0"/>
    <x v="0"/>
    <x v="0"/>
    <x v="0"/>
    <x v="1"/>
    <x v="0"/>
    <m/>
    <m/>
    <m/>
    <m/>
    <m/>
    <m/>
    <m/>
    <m/>
    <m/>
    <m/>
    <m/>
    <m/>
    <m/>
    <m/>
    <m/>
    <m/>
    <m/>
    <m/>
    <s v="food"/>
    <x v="0"/>
    <n v="1"/>
    <n v="0"/>
    <n v="0"/>
    <n v="0"/>
    <n v="0"/>
    <n v="0"/>
    <n v="0"/>
    <n v="0"/>
    <n v="0"/>
    <n v="0"/>
    <n v="0"/>
    <n v="0"/>
    <n v="0"/>
    <n v="0"/>
    <n v="0"/>
    <n v="0"/>
    <n v="0"/>
    <n v="0"/>
    <m/>
    <m/>
    <m/>
    <m/>
    <m/>
    <m/>
    <m/>
    <m/>
    <m/>
    <m/>
    <m/>
    <m/>
    <m/>
    <m/>
    <m/>
    <m/>
    <m/>
    <m/>
    <m/>
    <m/>
    <m/>
    <m/>
    <m/>
    <m/>
    <m/>
    <m/>
    <m/>
    <m/>
    <m/>
    <m/>
    <m/>
    <m/>
    <m/>
    <m/>
    <m/>
    <m/>
    <m/>
    <m/>
    <m/>
    <m/>
    <m/>
    <m/>
    <m/>
    <m/>
    <m/>
    <s v="idps"/>
    <n v="0"/>
    <n v="0"/>
    <n v="0"/>
    <n v="0"/>
    <n v="0"/>
    <n v="0"/>
    <n v="1"/>
    <n v="0"/>
    <n v="0"/>
    <n v="0"/>
    <n v="0"/>
    <n v="0"/>
    <n v="0"/>
    <m/>
    <m/>
    <m/>
    <x v="1"/>
    <x v="0"/>
    <x v="0"/>
    <s v="city_only"/>
    <x v="1"/>
    <x v="1"/>
    <x v="1"/>
    <x v="0"/>
    <x v="1"/>
    <s v="UA2306"/>
    <n v="0"/>
    <n v="0"/>
    <n v="0"/>
    <n v="0"/>
    <n v="0"/>
    <n v="1"/>
    <n v="0"/>
    <n v="0"/>
    <n v="0"/>
    <n v="0"/>
    <n v="0"/>
    <n v="0"/>
    <n v="0"/>
    <n v="0"/>
    <n v="0"/>
    <n v="0"/>
    <n v="0"/>
    <s v="UA2306007"/>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informal"/>
    <x v="0"/>
    <x v="0"/>
    <x v="0"/>
    <x v="0"/>
    <x v="0"/>
    <x v="1"/>
    <x v="1"/>
    <x v="0"/>
    <m/>
    <x v="1"/>
    <x v="1"/>
    <s v="cso volunteer local_authorities"/>
    <n v="0"/>
    <n v="1"/>
    <n v="1"/>
    <n v="1"/>
    <n v="0"/>
    <n v="0"/>
    <x v="0"/>
    <s v="does not have a specific"/>
    <s v="no_cannot_share"/>
    <m/>
    <m/>
    <m/>
    <m/>
    <x v="1"/>
    <x v="0"/>
    <x v="0"/>
    <x v="2"/>
    <x v="1"/>
    <x v="1"/>
    <x v="1"/>
    <x v="0"/>
    <x v="1"/>
    <x v="1"/>
    <x v="2"/>
    <s v="idps"/>
    <x v="2"/>
    <n v="0"/>
    <n v="0"/>
    <n v="0"/>
    <n v="0"/>
    <n v="0"/>
    <x v="2"/>
    <n v="0"/>
    <x v="0"/>
    <n v="0"/>
    <n v="0"/>
    <n v="0"/>
    <n v="0"/>
    <m/>
    <x v="0"/>
    <s v="rent_support livelihoods_support_employment education_for_children_under_18"/>
    <n v="0"/>
    <n v="0"/>
    <n v="0"/>
    <n v="0"/>
    <n v="1"/>
    <n v="0"/>
    <n v="0"/>
    <n v="0"/>
    <n v="0"/>
    <n v="0"/>
    <n v="0"/>
    <n v="0"/>
    <n v="0"/>
    <n v="0"/>
    <n v="0"/>
    <n v="0"/>
    <n v="0"/>
    <n v="1"/>
    <n v="0"/>
    <n v="1"/>
    <n v="0"/>
    <n v="0"/>
    <n v="0"/>
    <n v="0"/>
    <n v="0"/>
    <n v="0"/>
    <n v="0"/>
    <n v="0"/>
    <n v="0"/>
    <n v="0"/>
    <n v="0"/>
    <n v="0"/>
    <n v="0"/>
    <n v="0"/>
    <n v="0"/>
    <n v="0"/>
    <m/>
    <x v="1"/>
    <m/>
    <x v="0"/>
    <x v="0"/>
    <s v="face_to_face_in_office facebook"/>
    <n v="0"/>
    <n v="1"/>
    <n v="0"/>
    <n v="0"/>
    <n v="0"/>
    <n v="0"/>
    <n v="0"/>
    <n v="0"/>
    <n v="0"/>
    <n v="1"/>
    <n v="0"/>
    <n v="0"/>
    <n v="0"/>
    <n v="0"/>
    <n v="0"/>
    <n v="0"/>
    <n v="0"/>
    <n v="0"/>
    <m/>
    <x v="1"/>
    <s v="funding material_supplies_beneficiaries"/>
    <n v="1"/>
    <n v="0"/>
    <n v="0"/>
    <n v="0"/>
    <n v="0"/>
    <n v="0"/>
    <n v="1"/>
    <n v="0"/>
    <n v="0"/>
    <n v="0"/>
    <n v="0"/>
    <n v="0"/>
    <m/>
    <x v="0"/>
    <x v="0"/>
    <m/>
    <m/>
    <m/>
    <m/>
    <m/>
    <m/>
    <m/>
    <m/>
    <m/>
    <m/>
    <m/>
    <m/>
    <m/>
    <m/>
    <m/>
    <m/>
    <m/>
    <s v="food"/>
    <n v="1"/>
    <n v="0"/>
    <n v="0"/>
    <n v="0"/>
    <n v="0"/>
    <n v="0"/>
    <n v="0"/>
    <n v="0"/>
    <n v="0"/>
    <n v="0"/>
    <n v="0"/>
    <m/>
    <m/>
    <m/>
    <m/>
    <m/>
    <m/>
    <m/>
    <m/>
    <m/>
    <m/>
    <m/>
    <m/>
    <m/>
    <m/>
    <m/>
    <m/>
    <m/>
    <m/>
    <m/>
    <m/>
    <m/>
    <s v="funding"/>
    <n v="1"/>
    <n v="0"/>
    <n v="0"/>
    <n v="0"/>
    <n v="0"/>
    <n v="0"/>
    <n v="0"/>
    <n v="0"/>
    <n v="0"/>
    <n v="0"/>
    <n v="0"/>
    <n v="0"/>
    <x v="1"/>
    <s v="material_supplies_beneficiaries"/>
    <n v="0"/>
    <n v="0"/>
    <n v="0"/>
    <n v="0"/>
    <n v="0"/>
    <n v="1"/>
    <n v="0"/>
    <n v="0"/>
    <n v="0"/>
    <n v="0"/>
    <n v="0"/>
    <s v="human_resources"/>
    <n v="1"/>
    <n v="0"/>
    <n v="0"/>
    <n v="0"/>
    <n v="0"/>
    <n v="0"/>
    <n v="0"/>
    <n v="0"/>
    <n v="0"/>
    <n v="0"/>
    <n v="0"/>
    <x v="1"/>
    <x v="0"/>
    <x v="2"/>
    <m/>
    <m/>
    <m/>
    <m/>
    <m/>
    <m/>
    <m/>
    <m/>
    <m/>
    <m/>
    <m/>
    <m/>
    <m/>
    <m/>
    <s v="no"/>
    <m/>
    <x v="0"/>
    <s v="yes"/>
    <m/>
    <s v="no"/>
    <m/>
    <m/>
    <m/>
    <m/>
    <s v="no"/>
    <m/>
    <m/>
    <n v="502088107"/>
    <s v="b4ca3d71-f02f-463a-b34f-8cefa03a7ec7"/>
    <d v="2023-11-08T16:07:34"/>
    <m/>
    <m/>
    <s v="submitted_via_web"/>
    <s v="severo_1"/>
    <s v="vPsnTSw8unGrZYsB7xr2AN"/>
    <m/>
    <n v="5"/>
  </r>
  <r>
    <d v="2023-11-09T15:35:25"/>
    <d v="2023-11-09T16:02:39"/>
    <d v="2023-11-09T00:00:00"/>
    <s v="ee-eu.kobotoolbox.org:ysDm5TlQf5z8PliX"/>
    <m/>
    <m/>
    <s v="yes"/>
    <s v="enum_4"/>
    <m/>
    <x v="3"/>
    <x v="0"/>
    <m/>
    <s v="distribution general_population_services needs_assessment_monitoring"/>
    <x v="1"/>
    <x v="0"/>
    <x v="0"/>
    <x v="0"/>
    <x v="0"/>
    <x v="0"/>
    <x v="1"/>
    <x v="0"/>
    <x v="0"/>
    <x v="0"/>
    <x v="0"/>
    <x v="0"/>
    <m/>
    <m/>
    <m/>
    <m/>
    <m/>
    <m/>
    <m/>
    <m/>
    <m/>
    <m/>
    <m/>
    <m/>
    <m/>
    <m/>
    <m/>
    <m/>
    <m/>
    <m/>
    <s v="food general_hygiene_supplies medicines"/>
    <x v="0"/>
    <n v="1"/>
    <n v="0"/>
    <n v="0"/>
    <n v="1"/>
    <n v="0"/>
    <n v="0"/>
    <n v="0"/>
    <n v="0"/>
    <n v="0"/>
    <n v="0"/>
    <n v="0"/>
    <n v="1"/>
    <n v="0"/>
    <n v="0"/>
    <n v="0"/>
    <n v="0"/>
    <n v="0"/>
    <n v="0"/>
    <s v="healthcare_services"/>
    <n v="0"/>
    <n v="0"/>
    <n v="0"/>
    <n v="0"/>
    <n v="1"/>
    <n v="0"/>
    <n v="0"/>
    <n v="0"/>
    <n v="0"/>
    <n v="0"/>
    <n v="0"/>
    <n v="0"/>
    <n v="0"/>
    <n v="0"/>
    <n v="0"/>
    <n v="0"/>
    <n v="0"/>
    <m/>
    <m/>
    <m/>
    <m/>
    <m/>
    <m/>
    <m/>
    <m/>
    <m/>
    <m/>
    <m/>
    <m/>
    <m/>
    <m/>
    <m/>
    <m/>
    <m/>
    <m/>
    <m/>
    <m/>
    <m/>
    <m/>
    <m/>
    <m/>
    <m/>
    <m/>
    <m/>
    <s v="general"/>
    <n v="1"/>
    <n v="0"/>
    <n v="0"/>
    <n v="0"/>
    <n v="0"/>
    <n v="0"/>
    <n v="0"/>
    <n v="0"/>
    <n v="0"/>
    <n v="0"/>
    <n v="0"/>
    <n v="0"/>
    <n v="0"/>
    <m/>
    <m/>
    <m/>
    <x v="2"/>
    <x v="0"/>
    <x v="0"/>
    <s v="city_other_areas"/>
    <x v="0"/>
    <x v="0"/>
    <x v="0"/>
    <x v="0"/>
    <x v="0"/>
    <s v="UA1402 UA6510"/>
    <n v="1"/>
    <n v="0"/>
    <n v="0"/>
    <n v="0"/>
    <n v="0"/>
    <n v="0"/>
    <n v="0"/>
    <n v="0"/>
    <n v="0"/>
    <n v="1"/>
    <n v="0"/>
    <n v="0"/>
    <n v="0"/>
    <n v="0"/>
    <n v="0"/>
    <n v="0"/>
    <n v="0"/>
    <s v="UA1402001 UA6510015"/>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cha_gcm other_in_person other_virtual social_media"/>
    <x v="1"/>
    <x v="0"/>
    <x v="0"/>
    <x v="0"/>
    <x v="1"/>
    <x v="1"/>
    <x v="0"/>
    <x v="0"/>
    <m/>
    <x v="0"/>
    <x v="0"/>
    <s v="nngo cso volunteer"/>
    <n v="1"/>
    <n v="1"/>
    <n v="1"/>
    <n v="0"/>
    <n v="0"/>
    <n v="0"/>
    <x v="0"/>
    <s v="Red cross"/>
    <s v="no_cannot_share"/>
    <m/>
    <m/>
    <m/>
    <m/>
    <x v="0"/>
    <x v="1"/>
    <x v="0"/>
    <x v="0"/>
    <x v="2"/>
    <x v="0"/>
    <x v="2"/>
    <x v="0"/>
    <x v="1"/>
    <x v="1"/>
    <x v="1"/>
    <m/>
    <x v="1"/>
    <m/>
    <m/>
    <m/>
    <m/>
    <m/>
    <x v="1"/>
    <m/>
    <x v="1"/>
    <m/>
    <m/>
    <m/>
    <m/>
    <m/>
    <x v="0"/>
    <s v="provide_accommodation rent_support livelihoods_support_employment"/>
    <n v="0"/>
    <n v="0"/>
    <n v="0"/>
    <n v="1"/>
    <n v="1"/>
    <n v="0"/>
    <n v="0"/>
    <n v="0"/>
    <n v="0"/>
    <n v="0"/>
    <n v="0"/>
    <n v="0"/>
    <n v="0"/>
    <n v="0"/>
    <n v="0"/>
    <n v="0"/>
    <n v="0"/>
    <n v="1"/>
    <n v="0"/>
    <n v="0"/>
    <n v="0"/>
    <n v="0"/>
    <n v="0"/>
    <n v="0"/>
    <n v="0"/>
    <n v="0"/>
    <n v="0"/>
    <n v="0"/>
    <n v="0"/>
    <n v="0"/>
    <n v="0"/>
    <n v="0"/>
    <n v="0"/>
    <n v="0"/>
    <n v="0"/>
    <n v="0"/>
    <m/>
    <x v="1"/>
    <m/>
    <x v="0"/>
    <x v="0"/>
    <s v="face_to_face_in_office instagram facebook"/>
    <n v="0"/>
    <n v="1"/>
    <n v="0"/>
    <n v="0"/>
    <n v="0"/>
    <n v="0"/>
    <n v="0"/>
    <n v="0"/>
    <n v="1"/>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1"/>
    <m/>
    <m/>
    <m/>
    <m/>
    <m/>
    <m/>
    <m/>
    <m/>
    <m/>
    <m/>
    <m/>
    <m/>
    <m/>
    <m/>
    <s v="no"/>
    <m/>
    <x v="0"/>
    <s v="yes"/>
    <m/>
    <s v="no"/>
    <m/>
    <m/>
    <m/>
    <m/>
    <s v="no"/>
    <m/>
    <m/>
    <n v="502520979"/>
    <s v="74aa5486-51fc-426e-ae06-048d0f6e5edc"/>
    <d v="2023-11-09T14:02:40"/>
    <m/>
    <m/>
    <s v="submitted_via_web"/>
    <s v="severo_1"/>
    <s v="vPsnTSw8unGrZYsB7xr2AN"/>
    <m/>
    <n v="6"/>
  </r>
  <r>
    <d v="2023-11-09T10:36:41"/>
    <d v="2023-11-09T11:15:29"/>
    <d v="2023-11-09T00:00:00"/>
    <s v="collect:nOJZz9vWpV9z2DUg"/>
    <s v="audit.csv"/>
    <s v="https://kc-eu.kobotoolbox.org/media/original?media_file=reach_global%2Fattachments%2Ffd41e3f82f0c4b09b26a72bb0b8e45ec%2F1d48f1b4-a8a1-4585-ae47-d37db15aec72%2Faudit.csv"/>
    <s v="yes"/>
    <s v="enum_3"/>
    <m/>
    <x v="4"/>
    <x v="1"/>
    <m/>
    <s v="cash_assistance general_population_services other"/>
    <x v="1"/>
    <x v="0"/>
    <x v="0"/>
    <x v="1"/>
    <x v="1"/>
    <x v="0"/>
    <x v="1"/>
    <x v="0"/>
    <x v="0"/>
    <x v="0"/>
    <x v="1"/>
    <x v="1"/>
    <s v="Psychological support of children. Space for children. Center for accompanying children"/>
    <s v="general_multipurpose"/>
    <n v="1"/>
    <n v="0"/>
    <n v="0"/>
    <n v="0"/>
    <n v="0"/>
    <n v="0"/>
    <n v="0"/>
    <n v="0"/>
    <n v="0"/>
    <s v="via_bank_transfer"/>
    <n v="0"/>
    <n v="1"/>
    <n v="0"/>
    <n v="0"/>
    <n v="0"/>
    <n v="0"/>
    <m/>
    <x v="1"/>
    <m/>
    <m/>
    <m/>
    <m/>
    <m/>
    <m/>
    <m/>
    <m/>
    <m/>
    <m/>
    <m/>
    <m/>
    <m/>
    <m/>
    <m/>
    <m/>
    <m/>
    <m/>
    <s v="mental_health"/>
    <n v="0"/>
    <n v="0"/>
    <n v="0"/>
    <n v="0"/>
    <n v="0"/>
    <n v="0"/>
    <n v="0"/>
    <n v="0"/>
    <n v="1"/>
    <n v="0"/>
    <n v="0"/>
    <n v="0"/>
    <n v="0"/>
    <n v="0"/>
    <n v="0"/>
    <n v="0"/>
    <n v="0"/>
    <m/>
    <m/>
    <m/>
    <m/>
    <m/>
    <m/>
    <m/>
    <m/>
    <m/>
    <m/>
    <m/>
    <m/>
    <m/>
    <m/>
    <m/>
    <m/>
    <m/>
    <m/>
    <m/>
    <m/>
    <m/>
    <m/>
    <m/>
    <m/>
    <m/>
    <m/>
    <m/>
    <s v="children_infant_young children_school_age"/>
    <n v="0"/>
    <n v="0"/>
    <n v="0"/>
    <n v="1"/>
    <n v="1"/>
    <n v="0"/>
    <n v="0"/>
    <n v="0"/>
    <n v="0"/>
    <n v="0"/>
    <n v="0"/>
    <n v="0"/>
    <n v="0"/>
    <m/>
    <m/>
    <m/>
    <x v="3"/>
    <x v="1"/>
    <x v="1"/>
    <s v="city_other_areas"/>
    <x v="2"/>
    <x v="0"/>
    <x v="1"/>
    <x v="1"/>
    <x v="1"/>
    <s v="UA1206"/>
    <n v="0"/>
    <n v="0"/>
    <n v="0"/>
    <n v="0"/>
    <n v="0"/>
    <n v="0"/>
    <n v="0"/>
    <n v="0"/>
    <n v="0"/>
    <n v="0"/>
    <n v="0"/>
    <n v="1"/>
    <n v="0"/>
    <n v="0"/>
    <n v="0"/>
    <n v="0"/>
    <n v="0"/>
    <s v="UA120601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cha_gcm other_virtual"/>
    <x v="1"/>
    <x v="0"/>
    <x v="0"/>
    <x v="0"/>
    <x v="0"/>
    <x v="1"/>
    <x v="0"/>
    <x v="0"/>
    <m/>
    <x v="0"/>
    <x v="0"/>
    <s v="nngo cso un_ingos"/>
    <n v="1"/>
    <n v="1"/>
    <n v="0"/>
    <n v="0"/>
    <n v="1"/>
    <n v="0"/>
    <x v="0"/>
    <s v="OCHA, local authority"/>
    <s v="no_cannot_share"/>
    <m/>
    <m/>
    <m/>
    <m/>
    <x v="0"/>
    <x v="2"/>
    <x v="1"/>
    <x v="1"/>
    <x v="0"/>
    <x v="1"/>
    <x v="0"/>
    <x v="2"/>
    <x v="0"/>
    <x v="0"/>
    <x v="2"/>
    <s v="general"/>
    <x v="0"/>
    <n v="0"/>
    <n v="0"/>
    <n v="0"/>
    <n v="0"/>
    <n v="0"/>
    <x v="0"/>
    <n v="0"/>
    <x v="0"/>
    <n v="0"/>
    <n v="0"/>
    <n v="0"/>
    <n v="0"/>
    <m/>
    <x v="1"/>
    <s v="financial_assistance_to_repay_debt other food"/>
    <n v="0"/>
    <n v="1"/>
    <n v="0"/>
    <n v="0"/>
    <n v="0"/>
    <n v="0"/>
    <n v="0"/>
    <n v="0"/>
    <n v="0"/>
    <n v="0"/>
    <n v="0"/>
    <n v="0"/>
    <n v="0"/>
    <n v="0"/>
    <n v="0"/>
    <n v="0"/>
    <n v="0"/>
    <n v="0"/>
    <n v="1"/>
    <n v="0"/>
    <n v="0"/>
    <n v="0"/>
    <n v="0"/>
    <n v="0"/>
    <n v="0"/>
    <n v="0"/>
    <n v="0"/>
    <n v="0"/>
    <n v="0"/>
    <n v="0"/>
    <n v="0"/>
    <n v="0"/>
    <n v="1"/>
    <n v="0"/>
    <n v="0"/>
    <n v="0"/>
    <s v="Grants for small business"/>
    <x v="0"/>
    <m/>
    <x v="0"/>
    <x v="0"/>
    <s v="telegram facebook phone_call"/>
    <n v="0"/>
    <n v="0"/>
    <n v="1"/>
    <n v="0"/>
    <n v="0"/>
    <n v="1"/>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0"/>
    <s v="evacuation"/>
    <n v="0"/>
    <n v="0"/>
    <n v="1"/>
    <n v="0"/>
    <n v="0"/>
    <n v="0"/>
    <n v="0"/>
    <n v="0"/>
    <n v="0"/>
    <n v="0"/>
    <n v="0"/>
    <n v="0"/>
    <n v="0"/>
    <s v="no"/>
    <m/>
    <x v="0"/>
    <s v="yes"/>
    <m/>
    <s v="no"/>
    <m/>
    <m/>
    <m/>
    <m/>
    <s v="yes"/>
    <m/>
    <m/>
    <n v="502636610"/>
    <s v="1d48f1b4-a8a1-4585-ae47-d37db15aec72"/>
    <d v="2023-11-09T18:49:04"/>
    <m/>
    <m/>
    <s v="submitted_via_web"/>
    <s v="severo_1"/>
    <s v="vPsnTSw8unGrZYsB7xr2AN"/>
    <m/>
    <n v="7"/>
  </r>
  <r>
    <d v="2023-11-09T11:37:47"/>
    <d v="2023-11-09T12:06:18"/>
    <d v="2023-11-09T00:00:00"/>
    <s v="collect:nOJZz9vWpV9z2DUg"/>
    <s v="audit.csv"/>
    <s v="https://kc-eu.kobotoolbox.org/media/original?media_file=reach_global%2Fattachments%2Ffd41e3f82f0c4b09b26a72bb0b8e45ec%2F86baeb74-007e-4e37-8efd-0d63f636b438%2Faudit.csv"/>
    <s v="yes"/>
    <s v="enum_3"/>
    <m/>
    <x v="5"/>
    <x v="0"/>
    <m/>
    <s v="distribution"/>
    <x v="1"/>
    <x v="0"/>
    <x v="0"/>
    <x v="0"/>
    <x v="0"/>
    <x v="0"/>
    <x v="0"/>
    <x v="0"/>
    <x v="0"/>
    <x v="0"/>
    <x v="1"/>
    <x v="0"/>
    <m/>
    <m/>
    <m/>
    <m/>
    <m/>
    <m/>
    <m/>
    <m/>
    <m/>
    <m/>
    <m/>
    <m/>
    <m/>
    <m/>
    <m/>
    <m/>
    <m/>
    <m/>
    <s v="clothing bedding food water medicines baby_child_items older_adult_items"/>
    <x v="0"/>
    <n v="1"/>
    <n v="1"/>
    <n v="0"/>
    <n v="0"/>
    <n v="0"/>
    <n v="0"/>
    <n v="1"/>
    <n v="1"/>
    <n v="0"/>
    <n v="0"/>
    <n v="0"/>
    <n v="1"/>
    <n v="0"/>
    <n v="1"/>
    <n v="0"/>
    <n v="1"/>
    <n v="0"/>
    <n v="0"/>
    <m/>
    <m/>
    <m/>
    <m/>
    <m/>
    <m/>
    <m/>
    <m/>
    <m/>
    <m/>
    <m/>
    <m/>
    <m/>
    <m/>
    <m/>
    <m/>
    <m/>
    <m/>
    <m/>
    <m/>
    <m/>
    <m/>
    <m/>
    <m/>
    <m/>
    <m/>
    <m/>
    <m/>
    <m/>
    <m/>
    <m/>
    <m/>
    <m/>
    <m/>
    <m/>
    <m/>
    <m/>
    <m/>
    <m/>
    <m/>
    <m/>
    <m/>
    <m/>
    <m/>
    <m/>
    <s v="idps"/>
    <n v="0"/>
    <n v="0"/>
    <n v="0"/>
    <n v="0"/>
    <n v="0"/>
    <n v="0"/>
    <n v="1"/>
    <n v="0"/>
    <n v="0"/>
    <n v="0"/>
    <n v="0"/>
    <n v="0"/>
    <n v="0"/>
    <m/>
    <m/>
    <m/>
    <x v="0"/>
    <x v="1"/>
    <x v="2"/>
    <s v="city_other_areas"/>
    <x v="2"/>
    <x v="0"/>
    <x v="1"/>
    <x v="1"/>
    <x v="1"/>
    <s v="UA1208 UA1206"/>
    <n v="0"/>
    <n v="0"/>
    <n v="0"/>
    <n v="0"/>
    <n v="0"/>
    <n v="0"/>
    <n v="0"/>
    <n v="0"/>
    <n v="0"/>
    <n v="0"/>
    <n v="0"/>
    <n v="1"/>
    <n v="0"/>
    <n v="1"/>
    <n v="0"/>
    <n v="0"/>
    <n v="0"/>
    <s v="UA1208005 UA120601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1"/>
    <m/>
    <x v="2"/>
    <x v="2"/>
    <x v="1"/>
    <x v="1"/>
    <x v="2"/>
    <x v="2"/>
    <x v="2"/>
    <x v="1"/>
    <m/>
    <x v="2"/>
    <x v="0"/>
    <m/>
    <m/>
    <m/>
    <m/>
    <m/>
    <m/>
    <m/>
    <x v="1"/>
    <m/>
    <m/>
    <m/>
    <m/>
    <m/>
    <m/>
    <x v="1"/>
    <x v="2"/>
    <x v="1"/>
    <x v="0"/>
    <x v="0"/>
    <x v="1"/>
    <x v="3"/>
    <x v="1"/>
    <x v="0"/>
    <x v="2"/>
    <x v="1"/>
    <m/>
    <x v="1"/>
    <m/>
    <m/>
    <m/>
    <m/>
    <m/>
    <x v="1"/>
    <m/>
    <x v="1"/>
    <m/>
    <m/>
    <m/>
    <m/>
    <m/>
    <x v="1"/>
    <s v="food provision_of_medicines hygiene_nfis"/>
    <n v="0"/>
    <n v="1"/>
    <n v="0"/>
    <n v="0"/>
    <n v="0"/>
    <n v="0"/>
    <n v="0"/>
    <n v="1"/>
    <n v="1"/>
    <n v="0"/>
    <n v="0"/>
    <n v="0"/>
    <n v="0"/>
    <n v="0"/>
    <n v="0"/>
    <n v="0"/>
    <n v="0"/>
    <n v="0"/>
    <n v="0"/>
    <n v="0"/>
    <n v="0"/>
    <n v="0"/>
    <n v="0"/>
    <n v="0"/>
    <n v="0"/>
    <n v="0"/>
    <n v="0"/>
    <n v="0"/>
    <n v="0"/>
    <n v="0"/>
    <n v="0"/>
    <n v="0"/>
    <n v="0"/>
    <n v="0"/>
    <n v="0"/>
    <n v="0"/>
    <m/>
    <x v="0"/>
    <m/>
    <x v="1"/>
    <x v="1"/>
    <s v="instagram phone_call telegram"/>
    <n v="0"/>
    <n v="0"/>
    <n v="1"/>
    <n v="0"/>
    <n v="0"/>
    <n v="1"/>
    <n v="0"/>
    <n v="0"/>
    <n v="1"/>
    <n v="0"/>
    <n v="0"/>
    <n v="0"/>
    <n v="0"/>
    <n v="0"/>
    <n v="0"/>
    <n v="0"/>
    <n v="0"/>
    <n v="0"/>
    <m/>
    <x v="0"/>
    <m/>
    <m/>
    <m/>
    <m/>
    <m/>
    <m/>
    <m/>
    <m/>
    <m/>
    <m/>
    <m/>
    <m/>
    <m/>
    <m/>
    <x v="0"/>
    <x v="0"/>
    <m/>
    <m/>
    <m/>
    <m/>
    <m/>
    <m/>
    <m/>
    <m/>
    <m/>
    <m/>
    <m/>
    <m/>
    <m/>
    <m/>
    <m/>
    <m/>
    <m/>
    <m/>
    <m/>
    <m/>
    <m/>
    <m/>
    <m/>
    <m/>
    <m/>
    <m/>
    <m/>
    <m/>
    <m/>
    <m/>
    <m/>
    <m/>
    <m/>
    <m/>
    <m/>
    <m/>
    <m/>
    <m/>
    <m/>
    <m/>
    <m/>
    <m/>
    <m/>
    <m/>
    <m/>
    <m/>
    <m/>
    <m/>
    <m/>
    <m/>
    <m/>
    <m/>
    <m/>
    <m/>
    <m/>
    <m/>
    <m/>
    <m/>
    <m/>
    <m/>
    <m/>
    <m/>
    <m/>
    <x v="0"/>
    <m/>
    <m/>
    <m/>
    <m/>
    <m/>
    <m/>
    <m/>
    <m/>
    <m/>
    <m/>
    <m/>
    <m/>
    <m/>
    <m/>
    <m/>
    <m/>
    <m/>
    <m/>
    <m/>
    <m/>
    <m/>
    <m/>
    <m/>
    <m/>
    <x v="0"/>
    <x v="0"/>
    <x v="0"/>
    <s v="evacuation coordination"/>
    <n v="0"/>
    <n v="0"/>
    <n v="1"/>
    <n v="0"/>
    <n v="0"/>
    <n v="0"/>
    <n v="0"/>
    <n v="0"/>
    <n v="0"/>
    <n v="0"/>
    <n v="1"/>
    <n v="0"/>
    <n v="0"/>
    <s v="no"/>
    <m/>
    <x v="0"/>
    <s v="yes"/>
    <m/>
    <s v="no"/>
    <m/>
    <m/>
    <m/>
    <m/>
    <s v="yes"/>
    <m/>
    <m/>
    <n v="502636620"/>
    <s v="86baeb74-007e-4e37-8efd-0d63f636b438"/>
    <d v="2023-11-09T18:49:06"/>
    <m/>
    <m/>
    <s v="submitted_via_web"/>
    <s v="severo_1"/>
    <s v="vPsnTSw8unGrZYsB7xr2AN"/>
    <m/>
    <n v="8"/>
  </r>
  <r>
    <d v="2023-11-09T15:28:38"/>
    <d v="2023-11-09T16:09:21"/>
    <d v="2023-11-09T00:00:00"/>
    <s v="collect:nOJZz9vWpV9z2DUg"/>
    <s v="audit.csv"/>
    <s v="https://kc-eu.kobotoolbox.org/media/original?media_file=reach_global%2Fattachments%2Ffd41e3f82f0c4b09b26a72bb0b8e45ec%2F4a2ad5a6-b7f7-46e1-bce0-e8ef764ec179%2Faudit.csv"/>
    <s v="yes"/>
    <s v="enum_3"/>
    <m/>
    <x v="6"/>
    <x v="0"/>
    <m/>
    <s v="general_population_services information_awareness distribution"/>
    <x v="1"/>
    <x v="0"/>
    <x v="0"/>
    <x v="0"/>
    <x v="0"/>
    <x v="0"/>
    <x v="1"/>
    <x v="0"/>
    <x v="1"/>
    <x v="0"/>
    <x v="1"/>
    <x v="0"/>
    <m/>
    <m/>
    <m/>
    <m/>
    <m/>
    <m/>
    <m/>
    <m/>
    <m/>
    <m/>
    <m/>
    <m/>
    <m/>
    <m/>
    <m/>
    <m/>
    <m/>
    <m/>
    <s v="general_hygiene_supplies water clothing baby_child_items"/>
    <x v="0"/>
    <n v="0"/>
    <n v="1"/>
    <n v="0"/>
    <n v="1"/>
    <n v="0"/>
    <n v="0"/>
    <n v="1"/>
    <n v="0"/>
    <n v="0"/>
    <n v="0"/>
    <n v="0"/>
    <n v="0"/>
    <n v="0"/>
    <n v="1"/>
    <n v="0"/>
    <n v="0"/>
    <n v="0"/>
    <n v="0"/>
    <s v="education_services_children assistance_violence_gbv"/>
    <n v="0"/>
    <n v="0"/>
    <n v="0"/>
    <n v="0"/>
    <n v="0"/>
    <n v="0"/>
    <n v="0"/>
    <n v="1"/>
    <n v="0"/>
    <n v="0"/>
    <n v="1"/>
    <n v="0"/>
    <n v="0"/>
    <n v="0"/>
    <n v="0"/>
    <n v="0"/>
    <n v="0"/>
    <m/>
    <m/>
    <m/>
    <m/>
    <m/>
    <m/>
    <m/>
    <m/>
    <m/>
    <m/>
    <m/>
    <m/>
    <m/>
    <m/>
    <m/>
    <m/>
    <m/>
    <s v="dv_gbv_awareness general_in_person"/>
    <n v="0"/>
    <n v="0"/>
    <n v="0"/>
    <n v="0"/>
    <n v="1"/>
    <n v="0"/>
    <n v="0"/>
    <n v="1"/>
    <n v="0"/>
    <s v="general"/>
    <n v="1"/>
    <n v="0"/>
    <n v="0"/>
    <n v="0"/>
    <n v="0"/>
    <n v="0"/>
    <n v="0"/>
    <n v="0"/>
    <n v="0"/>
    <n v="0"/>
    <n v="0"/>
    <n v="0"/>
    <n v="0"/>
    <m/>
    <m/>
    <m/>
    <x v="1"/>
    <x v="1"/>
    <x v="3"/>
    <s v="city_other_areas"/>
    <x v="2"/>
    <x v="0"/>
    <x v="1"/>
    <x v="1"/>
    <x v="1"/>
    <s v="UA1206"/>
    <n v="0"/>
    <n v="0"/>
    <n v="0"/>
    <n v="0"/>
    <n v="0"/>
    <n v="0"/>
    <n v="0"/>
    <n v="0"/>
    <n v="0"/>
    <n v="0"/>
    <n v="0"/>
    <n v="1"/>
    <n v="0"/>
    <n v="0"/>
    <n v="0"/>
    <n v="0"/>
    <n v="0"/>
    <s v="UA1206017 UA1206011 UA1206007 UA1206019"/>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1"/>
    <n v="0"/>
    <n v="0"/>
    <n v="0"/>
    <n v="0"/>
    <n v="0"/>
    <n v="0"/>
    <n v="0"/>
    <n v="0"/>
    <n v="0"/>
    <n v="0"/>
    <n v="1"/>
    <n v="0"/>
    <x v="0"/>
    <s v="ocha_gcm"/>
    <x v="1"/>
    <x v="1"/>
    <x v="2"/>
    <x v="0"/>
    <x v="0"/>
    <x v="1"/>
    <x v="0"/>
    <x v="0"/>
    <m/>
    <x v="3"/>
    <x v="2"/>
    <s v="nngo"/>
    <n v="1"/>
    <n v="0"/>
    <n v="0"/>
    <n v="0"/>
    <n v="0"/>
    <n v="0"/>
    <x v="0"/>
    <s v="OCHA, Danish Refugee Council"/>
    <s v="no_cannot_share"/>
    <m/>
    <m/>
    <m/>
    <m/>
    <x v="0"/>
    <x v="3"/>
    <x v="1"/>
    <x v="3"/>
    <x v="2"/>
    <x v="1"/>
    <x v="2"/>
    <x v="3"/>
    <x v="0"/>
    <x v="0"/>
    <x v="1"/>
    <m/>
    <x v="1"/>
    <m/>
    <m/>
    <m/>
    <m/>
    <m/>
    <x v="1"/>
    <m/>
    <x v="1"/>
    <m/>
    <m/>
    <m/>
    <m/>
    <m/>
    <x v="0"/>
    <s v="rent_support education_for_children_under_18 livelihoods_support_employment"/>
    <n v="0"/>
    <n v="0"/>
    <n v="0"/>
    <n v="0"/>
    <n v="1"/>
    <n v="0"/>
    <n v="0"/>
    <n v="0"/>
    <n v="0"/>
    <n v="0"/>
    <n v="0"/>
    <n v="0"/>
    <n v="0"/>
    <n v="0"/>
    <n v="0"/>
    <n v="0"/>
    <n v="0"/>
    <n v="1"/>
    <n v="0"/>
    <n v="1"/>
    <n v="0"/>
    <n v="0"/>
    <n v="0"/>
    <n v="0"/>
    <n v="0"/>
    <n v="0"/>
    <n v="0"/>
    <n v="0"/>
    <n v="0"/>
    <n v="0"/>
    <n v="0"/>
    <n v="0"/>
    <n v="0"/>
    <n v="0"/>
    <n v="0"/>
    <n v="0"/>
    <m/>
    <x v="1"/>
    <m/>
    <x v="0"/>
    <x v="2"/>
    <s v="face_to_face_in_office telegram phone_call"/>
    <n v="0"/>
    <n v="1"/>
    <n v="1"/>
    <n v="0"/>
    <n v="0"/>
    <n v="1"/>
    <n v="0"/>
    <n v="0"/>
    <n v="0"/>
    <n v="0"/>
    <n v="0"/>
    <n v="0"/>
    <n v="0"/>
    <n v="0"/>
    <n v="0"/>
    <n v="0"/>
    <n v="0"/>
    <n v="0"/>
    <m/>
    <x v="1"/>
    <s v="premises funding"/>
    <n v="1"/>
    <n v="0"/>
    <n v="0"/>
    <n v="0"/>
    <n v="0"/>
    <n v="0"/>
    <n v="0"/>
    <n v="0"/>
    <n v="1"/>
    <n v="0"/>
    <n v="0"/>
    <n v="0"/>
    <m/>
    <x v="0"/>
    <x v="0"/>
    <m/>
    <m/>
    <m/>
    <m/>
    <m/>
    <m/>
    <m/>
    <m/>
    <m/>
    <m/>
    <m/>
    <m/>
    <m/>
    <m/>
    <m/>
    <m/>
    <m/>
    <m/>
    <m/>
    <m/>
    <m/>
    <m/>
    <m/>
    <m/>
    <m/>
    <m/>
    <m/>
    <m/>
    <m/>
    <s v="space_activities"/>
    <n v="0"/>
    <n v="1"/>
    <n v="0"/>
    <n v="0"/>
    <n v="0"/>
    <m/>
    <m/>
    <m/>
    <m/>
    <m/>
    <m/>
    <m/>
    <m/>
    <m/>
    <m/>
    <m/>
    <m/>
    <m/>
    <m/>
    <m/>
    <s v="premises"/>
    <n v="0"/>
    <n v="0"/>
    <n v="0"/>
    <n v="0"/>
    <n v="0"/>
    <n v="0"/>
    <n v="0"/>
    <n v="0"/>
    <n v="1"/>
    <n v="0"/>
    <n v="0"/>
    <n v="0"/>
    <x v="2"/>
    <s v="premises"/>
    <n v="0"/>
    <n v="0"/>
    <n v="0"/>
    <n v="0"/>
    <n v="0"/>
    <n v="0"/>
    <n v="0"/>
    <n v="1"/>
    <n v="0"/>
    <n v="0"/>
    <n v="0"/>
    <s v="office_utilities"/>
    <n v="0"/>
    <n v="0"/>
    <n v="0"/>
    <n v="0"/>
    <n v="1"/>
    <n v="0"/>
    <n v="0"/>
    <n v="0"/>
    <n v="0"/>
    <n v="0"/>
    <n v="0"/>
    <x v="2"/>
    <x v="0"/>
    <x v="0"/>
    <s v="general_population_services"/>
    <n v="0"/>
    <n v="0"/>
    <n v="0"/>
    <n v="0"/>
    <n v="0"/>
    <n v="0"/>
    <n v="0"/>
    <n v="1"/>
    <n v="0"/>
    <n v="0"/>
    <n v="0"/>
    <n v="0"/>
    <n v="0"/>
    <s v="no"/>
    <m/>
    <x v="0"/>
    <s v="yes"/>
    <m/>
    <s v="no"/>
    <m/>
    <m/>
    <m/>
    <m/>
    <s v="yes"/>
    <m/>
    <s v="I will add the e-mail of the focal point to the table, and the respondent will also share the NGOs working in the city, but later"/>
    <n v="502636644"/>
    <s v="4a2ad5a6-b7f7-46e1-bce0-e8ef764ec179"/>
    <d v="2023-11-09T18:49:10"/>
    <m/>
    <m/>
    <s v="submitted_via_web"/>
    <s v="severo_1"/>
    <s v="vPsnTSw8unGrZYsB7xr2AN"/>
    <m/>
    <n v="9"/>
  </r>
  <r>
    <d v="2023-11-09T19:00:59"/>
    <d v="2023-11-09T19:38:53"/>
    <d v="2023-11-09T00:00:00"/>
    <s v="collect:nOJZz9vWpV9z2DUg"/>
    <s v="audit.csv"/>
    <s v="https://kc-eu.kobotoolbox.org/media/original?media_file=reach_global%2Fattachments%2Ffd41e3f82f0c4b09b26a72bb0b8e45ec%2F1bb4a1f7-22dd-4b54-9cc2-328e91f4d139%2Faudit.csv"/>
    <s v="yes"/>
    <s v="enum_3"/>
    <m/>
    <x v="7"/>
    <x v="0"/>
    <m/>
    <s v="distribution general_population_services idp_returnee_services"/>
    <x v="1"/>
    <x v="0"/>
    <x v="0"/>
    <x v="0"/>
    <x v="0"/>
    <x v="0"/>
    <x v="1"/>
    <x v="1"/>
    <x v="0"/>
    <x v="0"/>
    <x v="1"/>
    <x v="0"/>
    <m/>
    <m/>
    <m/>
    <m/>
    <m/>
    <m/>
    <m/>
    <m/>
    <m/>
    <m/>
    <m/>
    <m/>
    <m/>
    <m/>
    <m/>
    <m/>
    <m/>
    <m/>
    <s v="clothing winterization_items"/>
    <x v="0"/>
    <n v="0"/>
    <n v="0"/>
    <n v="0"/>
    <n v="0"/>
    <n v="0"/>
    <n v="1"/>
    <n v="1"/>
    <n v="0"/>
    <n v="0"/>
    <n v="0"/>
    <n v="0"/>
    <n v="0"/>
    <n v="0"/>
    <n v="0"/>
    <n v="0"/>
    <n v="0"/>
    <n v="0"/>
    <n v="0"/>
    <s v="general_help_applying"/>
    <n v="0"/>
    <n v="0"/>
    <n v="0"/>
    <n v="0"/>
    <n v="0"/>
    <n v="0"/>
    <n v="0"/>
    <n v="0"/>
    <n v="0"/>
    <n v="0"/>
    <n v="0"/>
    <n v="0"/>
    <n v="0"/>
    <n v="0"/>
    <n v="1"/>
    <n v="0"/>
    <n v="0"/>
    <s v="housing_assistance"/>
    <n v="0"/>
    <n v="0"/>
    <n v="0"/>
    <n v="1"/>
    <n v="0"/>
    <n v="0"/>
    <n v="0"/>
    <n v="0"/>
    <n v="0"/>
    <n v="0"/>
    <n v="0"/>
    <n v="0"/>
    <n v="0"/>
    <n v="0"/>
    <n v="0"/>
    <n v="0"/>
    <m/>
    <m/>
    <m/>
    <m/>
    <m/>
    <m/>
    <m/>
    <m/>
    <m/>
    <m/>
    <s v="idps"/>
    <n v="0"/>
    <n v="0"/>
    <n v="0"/>
    <n v="0"/>
    <n v="0"/>
    <n v="0"/>
    <n v="1"/>
    <n v="0"/>
    <n v="0"/>
    <n v="0"/>
    <n v="0"/>
    <n v="0"/>
    <n v="0"/>
    <m/>
    <m/>
    <m/>
    <x v="0"/>
    <x v="1"/>
    <x v="4"/>
    <s v="city_other_areas"/>
    <x v="3"/>
    <x v="1"/>
    <x v="0"/>
    <x v="1"/>
    <x v="0"/>
    <s v="UA6510 UA1402"/>
    <n v="1"/>
    <n v="0"/>
    <n v="0"/>
    <n v="0"/>
    <n v="0"/>
    <n v="0"/>
    <n v="0"/>
    <n v="0"/>
    <n v="0"/>
    <n v="1"/>
    <n v="0"/>
    <n v="0"/>
    <n v="0"/>
    <n v="0"/>
    <n v="0"/>
    <n v="0"/>
    <n v="0"/>
    <s v="UA6510015 UA651001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1"/>
    <m/>
    <x v="2"/>
    <x v="2"/>
    <x v="1"/>
    <x v="1"/>
    <x v="2"/>
    <x v="2"/>
    <x v="2"/>
    <x v="1"/>
    <m/>
    <x v="2"/>
    <x v="0"/>
    <m/>
    <m/>
    <m/>
    <m/>
    <m/>
    <m/>
    <m/>
    <x v="1"/>
    <m/>
    <m/>
    <m/>
    <m/>
    <m/>
    <m/>
    <x v="1"/>
    <x v="1"/>
    <x v="1"/>
    <x v="3"/>
    <x v="0"/>
    <x v="2"/>
    <x v="2"/>
    <x v="2"/>
    <x v="0"/>
    <x v="0"/>
    <x v="1"/>
    <m/>
    <x v="1"/>
    <m/>
    <m/>
    <m/>
    <m/>
    <m/>
    <x v="1"/>
    <m/>
    <x v="1"/>
    <m/>
    <m/>
    <m/>
    <m/>
    <m/>
    <x v="0"/>
    <s v="healthcare livelihoods_support_employment financial_assistance_to_repay_debt"/>
    <n v="0"/>
    <n v="0"/>
    <n v="0"/>
    <n v="0"/>
    <n v="0"/>
    <n v="0"/>
    <n v="1"/>
    <n v="0"/>
    <n v="0"/>
    <n v="0"/>
    <n v="0"/>
    <n v="0"/>
    <n v="0"/>
    <n v="0"/>
    <n v="0"/>
    <n v="0"/>
    <n v="0"/>
    <n v="1"/>
    <n v="1"/>
    <n v="0"/>
    <n v="0"/>
    <n v="0"/>
    <n v="0"/>
    <n v="0"/>
    <n v="0"/>
    <n v="0"/>
    <n v="0"/>
    <n v="0"/>
    <n v="0"/>
    <n v="0"/>
    <n v="0"/>
    <n v="0"/>
    <n v="0"/>
    <n v="0"/>
    <n v="0"/>
    <n v="0"/>
    <m/>
    <x v="1"/>
    <m/>
    <x v="1"/>
    <x v="1"/>
    <s v="facebook phone_call"/>
    <n v="0"/>
    <n v="0"/>
    <n v="1"/>
    <n v="0"/>
    <n v="0"/>
    <n v="0"/>
    <n v="0"/>
    <n v="0"/>
    <n v="0"/>
    <n v="1"/>
    <n v="0"/>
    <n v="0"/>
    <n v="0"/>
    <n v="0"/>
    <n v="0"/>
    <n v="0"/>
    <n v="0"/>
    <n v="0"/>
    <m/>
    <x v="1"/>
    <s v="vehicles other equipment"/>
    <n v="0"/>
    <n v="0"/>
    <n v="1"/>
    <n v="0"/>
    <n v="1"/>
    <n v="0"/>
    <n v="0"/>
    <n v="0"/>
    <n v="0"/>
    <n v="0"/>
    <n v="1"/>
    <n v="0"/>
    <s v="Support with roof repair"/>
    <x v="0"/>
    <x v="0"/>
    <m/>
    <s v="van_bus"/>
    <n v="0"/>
    <n v="1"/>
    <n v="0"/>
    <n v="0"/>
    <n v="0"/>
    <n v="0"/>
    <n v="0"/>
    <s v="office_com_equip"/>
    <n v="0"/>
    <n v="1"/>
    <n v="0"/>
    <n v="0"/>
    <n v="0"/>
    <n v="0"/>
    <m/>
    <m/>
    <m/>
    <m/>
    <m/>
    <m/>
    <m/>
    <m/>
    <m/>
    <m/>
    <m/>
    <m/>
    <m/>
    <m/>
    <m/>
    <m/>
    <m/>
    <m/>
    <m/>
    <m/>
    <m/>
    <m/>
    <m/>
    <m/>
    <m/>
    <m/>
    <m/>
    <m/>
    <m/>
    <m/>
    <m/>
    <m/>
    <m/>
    <m/>
    <s v="vehicles office_utilities"/>
    <n v="0"/>
    <n v="0"/>
    <n v="1"/>
    <n v="0"/>
    <n v="0"/>
    <n v="1"/>
    <n v="0"/>
    <n v="0"/>
    <n v="0"/>
    <n v="0"/>
    <n v="0"/>
    <n v="0"/>
    <x v="2"/>
    <s v="other"/>
    <n v="0"/>
    <n v="0"/>
    <n v="0"/>
    <n v="0"/>
    <n v="0"/>
    <n v="0"/>
    <n v="0"/>
    <n v="0"/>
    <n v="0"/>
    <n v="1"/>
    <n v="0"/>
    <s v="vehicles office_utilities"/>
    <n v="0"/>
    <n v="1"/>
    <n v="0"/>
    <n v="0"/>
    <n v="1"/>
    <n v="0"/>
    <n v="0"/>
    <n v="0"/>
    <n v="0"/>
    <n v="0"/>
    <n v="0"/>
    <x v="3"/>
    <x v="0"/>
    <x v="0"/>
    <s v="distribution"/>
    <n v="0"/>
    <n v="0"/>
    <n v="0"/>
    <n v="0"/>
    <n v="0"/>
    <n v="1"/>
    <n v="0"/>
    <n v="0"/>
    <n v="0"/>
    <n v="0"/>
    <n v="0"/>
    <n v="0"/>
    <n v="0"/>
    <s v="no"/>
    <m/>
    <x v="0"/>
    <s v="yes"/>
    <m/>
    <s v="no"/>
    <m/>
    <m/>
    <m/>
    <m/>
    <s v="yes"/>
    <m/>
    <s v="I will send an e-mail later and I will write it in the table (tracker)"/>
    <n v="502636666"/>
    <s v="1bb4a1f7-22dd-4b54-9cc2-328e91f4d139"/>
    <d v="2023-11-09T18:49:14"/>
    <m/>
    <m/>
    <s v="submitted_via_web"/>
    <s v="severo_1"/>
    <s v="vPsnTSw8unGrZYsB7xr2AN"/>
    <m/>
    <n v="10"/>
  </r>
  <r>
    <d v="2023-11-08T18:07:33"/>
    <d v="2023-11-10T13:57:48"/>
    <d v="2023-11-08T00:00:00"/>
    <s v="ee-eu.kobotoolbox.org:TPegddCNc1JPhBJy"/>
    <m/>
    <m/>
    <s v="yes"/>
    <s v="enum_4"/>
    <m/>
    <x v="8"/>
    <x v="0"/>
    <m/>
    <s v="distribution"/>
    <x v="1"/>
    <x v="0"/>
    <x v="0"/>
    <x v="0"/>
    <x v="0"/>
    <x v="0"/>
    <x v="0"/>
    <x v="0"/>
    <x v="0"/>
    <x v="0"/>
    <x v="1"/>
    <x v="0"/>
    <m/>
    <m/>
    <m/>
    <m/>
    <m/>
    <m/>
    <m/>
    <m/>
    <m/>
    <m/>
    <m/>
    <m/>
    <m/>
    <m/>
    <m/>
    <m/>
    <m/>
    <m/>
    <s v="food general_hygiene_supplies clothing"/>
    <x v="0"/>
    <n v="1"/>
    <n v="0"/>
    <n v="0"/>
    <n v="1"/>
    <n v="0"/>
    <n v="0"/>
    <n v="1"/>
    <n v="0"/>
    <n v="0"/>
    <n v="0"/>
    <n v="0"/>
    <n v="0"/>
    <n v="0"/>
    <n v="0"/>
    <n v="0"/>
    <n v="0"/>
    <n v="0"/>
    <n v="0"/>
    <m/>
    <m/>
    <m/>
    <m/>
    <m/>
    <m/>
    <m/>
    <m/>
    <m/>
    <m/>
    <m/>
    <m/>
    <m/>
    <m/>
    <m/>
    <m/>
    <m/>
    <m/>
    <m/>
    <m/>
    <m/>
    <m/>
    <m/>
    <m/>
    <m/>
    <m/>
    <m/>
    <m/>
    <m/>
    <m/>
    <m/>
    <m/>
    <m/>
    <m/>
    <m/>
    <m/>
    <m/>
    <m/>
    <m/>
    <m/>
    <m/>
    <m/>
    <m/>
    <m/>
    <m/>
    <s v="general"/>
    <n v="1"/>
    <n v="0"/>
    <n v="0"/>
    <n v="0"/>
    <n v="0"/>
    <n v="0"/>
    <n v="0"/>
    <n v="0"/>
    <n v="0"/>
    <n v="0"/>
    <n v="0"/>
    <n v="0"/>
    <n v="0"/>
    <m/>
    <m/>
    <m/>
    <x v="3"/>
    <x v="0"/>
    <x v="0"/>
    <s v="city_other_areas"/>
    <x v="4"/>
    <x v="1"/>
    <x v="1"/>
    <x v="1"/>
    <x v="0"/>
    <s v="UA6510"/>
    <n v="0"/>
    <n v="0"/>
    <n v="0"/>
    <n v="0"/>
    <n v="0"/>
    <n v="0"/>
    <n v="0"/>
    <n v="0"/>
    <n v="0"/>
    <n v="1"/>
    <n v="0"/>
    <n v="0"/>
    <n v="0"/>
    <n v="0"/>
    <n v="0"/>
    <n v="0"/>
    <n v="0"/>
    <s v="UA6510015"/>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cha_gcm other_in_person other_virtual"/>
    <x v="1"/>
    <x v="0"/>
    <x v="0"/>
    <x v="0"/>
    <x v="0"/>
    <x v="1"/>
    <x v="0"/>
    <x v="0"/>
    <m/>
    <x v="0"/>
    <x v="0"/>
    <s v="nngo cso volunteer"/>
    <n v="1"/>
    <n v="1"/>
    <n v="1"/>
    <n v="0"/>
    <n v="0"/>
    <n v="0"/>
    <x v="0"/>
    <s v="Vostok SOS"/>
    <s v="no_cannot_share"/>
    <m/>
    <m/>
    <m/>
    <m/>
    <x v="0"/>
    <x v="3"/>
    <x v="0"/>
    <x v="0"/>
    <x v="2"/>
    <x v="1"/>
    <x v="1"/>
    <x v="0"/>
    <x v="1"/>
    <x v="1"/>
    <x v="2"/>
    <s v="general"/>
    <x v="0"/>
    <n v="0"/>
    <n v="0"/>
    <n v="0"/>
    <n v="0"/>
    <n v="0"/>
    <x v="0"/>
    <n v="0"/>
    <x v="0"/>
    <n v="0"/>
    <n v="0"/>
    <n v="0"/>
    <n v="0"/>
    <m/>
    <x v="0"/>
    <s v="provide_accommodation rent_support livelihoods_support_employment"/>
    <n v="0"/>
    <n v="0"/>
    <n v="0"/>
    <n v="1"/>
    <n v="1"/>
    <n v="0"/>
    <n v="0"/>
    <n v="0"/>
    <n v="0"/>
    <n v="0"/>
    <n v="0"/>
    <n v="0"/>
    <n v="0"/>
    <n v="0"/>
    <n v="0"/>
    <n v="0"/>
    <n v="0"/>
    <n v="1"/>
    <n v="0"/>
    <n v="0"/>
    <n v="0"/>
    <n v="0"/>
    <n v="0"/>
    <n v="0"/>
    <n v="0"/>
    <n v="0"/>
    <n v="0"/>
    <n v="0"/>
    <n v="0"/>
    <n v="0"/>
    <n v="0"/>
    <n v="0"/>
    <n v="0"/>
    <n v="0"/>
    <n v="0"/>
    <n v="0"/>
    <m/>
    <x v="0"/>
    <m/>
    <x v="0"/>
    <x v="0"/>
    <s v="face_to_face_in_office facebook email"/>
    <n v="0"/>
    <n v="1"/>
    <n v="0"/>
    <n v="0"/>
    <n v="0"/>
    <n v="0"/>
    <n v="0"/>
    <n v="0"/>
    <n v="0"/>
    <n v="1"/>
    <n v="0"/>
    <n v="0"/>
    <n v="0"/>
    <n v="0"/>
    <n v="0"/>
    <n v="0"/>
    <n v="1"/>
    <n v="0"/>
    <m/>
    <x v="0"/>
    <m/>
    <m/>
    <m/>
    <m/>
    <m/>
    <m/>
    <m/>
    <m/>
    <m/>
    <m/>
    <m/>
    <m/>
    <m/>
    <m/>
    <x v="0"/>
    <x v="0"/>
    <m/>
    <m/>
    <m/>
    <m/>
    <m/>
    <m/>
    <m/>
    <m/>
    <m/>
    <m/>
    <m/>
    <m/>
    <m/>
    <m/>
    <m/>
    <m/>
    <m/>
    <m/>
    <m/>
    <m/>
    <m/>
    <m/>
    <m/>
    <m/>
    <m/>
    <m/>
    <m/>
    <m/>
    <m/>
    <m/>
    <m/>
    <m/>
    <m/>
    <m/>
    <m/>
    <m/>
    <m/>
    <m/>
    <m/>
    <m/>
    <m/>
    <m/>
    <m/>
    <m/>
    <m/>
    <m/>
    <m/>
    <m/>
    <m/>
    <m/>
    <m/>
    <m/>
    <m/>
    <m/>
    <m/>
    <m/>
    <m/>
    <m/>
    <m/>
    <m/>
    <m/>
    <m/>
    <m/>
    <x v="0"/>
    <m/>
    <m/>
    <m/>
    <m/>
    <m/>
    <m/>
    <m/>
    <m/>
    <m/>
    <m/>
    <m/>
    <m/>
    <m/>
    <m/>
    <m/>
    <m/>
    <m/>
    <m/>
    <m/>
    <m/>
    <m/>
    <m/>
    <m/>
    <m/>
    <x v="0"/>
    <x v="0"/>
    <x v="1"/>
    <m/>
    <m/>
    <m/>
    <m/>
    <m/>
    <m/>
    <m/>
    <m/>
    <m/>
    <m/>
    <m/>
    <m/>
    <m/>
    <m/>
    <s v="no"/>
    <m/>
    <x v="0"/>
    <s v="yes"/>
    <m/>
    <s v="no"/>
    <m/>
    <m/>
    <m/>
    <m/>
    <s v="yes"/>
    <m/>
    <m/>
    <n v="502867013"/>
    <s v="9b2b92b1-7b94-4907-9a9d-917db7e7bb10"/>
    <d v="2023-11-10T12:18:30"/>
    <m/>
    <m/>
    <s v="submitted_via_web"/>
    <s v="severo_1"/>
    <s v="vPsnTSw8unGrZYsB7xr2AN"/>
    <m/>
    <n v="11"/>
  </r>
  <r>
    <d v="2023-11-10T14:18:46"/>
    <d v="2023-11-10T15:14:58"/>
    <d v="2023-11-10T00:00:00"/>
    <s v="ee-eu.kobotoolbox.org:TPegddCNc1JPhBJy"/>
    <m/>
    <m/>
    <s v="yes"/>
    <s v="enum_4"/>
    <m/>
    <x v="9"/>
    <x v="0"/>
    <m/>
    <s v="distribution"/>
    <x v="1"/>
    <x v="0"/>
    <x v="0"/>
    <x v="0"/>
    <x v="0"/>
    <x v="0"/>
    <x v="0"/>
    <x v="0"/>
    <x v="0"/>
    <x v="0"/>
    <x v="1"/>
    <x v="0"/>
    <m/>
    <m/>
    <m/>
    <m/>
    <m/>
    <m/>
    <m/>
    <m/>
    <m/>
    <m/>
    <m/>
    <m/>
    <m/>
    <m/>
    <m/>
    <m/>
    <m/>
    <m/>
    <s v="food general_hygiene_supplies education_supplies"/>
    <x v="0"/>
    <n v="1"/>
    <n v="0"/>
    <n v="0"/>
    <n v="1"/>
    <n v="0"/>
    <n v="0"/>
    <n v="0"/>
    <n v="0"/>
    <n v="0"/>
    <n v="0"/>
    <n v="0"/>
    <n v="0"/>
    <n v="0"/>
    <n v="0"/>
    <n v="1"/>
    <n v="0"/>
    <n v="0"/>
    <n v="0"/>
    <m/>
    <m/>
    <m/>
    <m/>
    <m/>
    <m/>
    <m/>
    <m/>
    <m/>
    <m/>
    <m/>
    <m/>
    <m/>
    <m/>
    <m/>
    <m/>
    <m/>
    <m/>
    <m/>
    <m/>
    <m/>
    <m/>
    <m/>
    <m/>
    <m/>
    <m/>
    <m/>
    <m/>
    <m/>
    <m/>
    <m/>
    <m/>
    <m/>
    <m/>
    <m/>
    <m/>
    <m/>
    <m/>
    <m/>
    <m/>
    <m/>
    <m/>
    <m/>
    <m/>
    <m/>
    <s v="general"/>
    <n v="1"/>
    <n v="0"/>
    <n v="0"/>
    <n v="0"/>
    <n v="0"/>
    <n v="0"/>
    <n v="0"/>
    <n v="0"/>
    <n v="0"/>
    <n v="0"/>
    <n v="0"/>
    <n v="0"/>
    <n v="0"/>
    <m/>
    <m/>
    <m/>
    <x v="3"/>
    <x v="0"/>
    <x v="0"/>
    <s v="city_only"/>
    <x v="5"/>
    <x v="0"/>
    <x v="1"/>
    <x v="0"/>
    <x v="1"/>
    <s v="UA1206"/>
    <n v="0"/>
    <n v="0"/>
    <n v="0"/>
    <n v="0"/>
    <n v="0"/>
    <n v="0"/>
    <n v="0"/>
    <n v="0"/>
    <n v="0"/>
    <n v="0"/>
    <n v="0"/>
    <n v="1"/>
    <n v="0"/>
    <n v="0"/>
    <n v="0"/>
    <n v="0"/>
    <n v="0"/>
    <s v="UA120601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cha_gcm other_in_person other_virtual"/>
    <x v="1"/>
    <x v="0"/>
    <x v="0"/>
    <x v="0"/>
    <x v="0"/>
    <x v="1"/>
    <x v="0"/>
    <x v="0"/>
    <m/>
    <x v="0"/>
    <x v="0"/>
    <s v="nngo cso volunteer"/>
    <n v="1"/>
    <n v="1"/>
    <n v="1"/>
    <n v="0"/>
    <n v="0"/>
    <n v="0"/>
    <x v="0"/>
    <s v="Ukraine-Hilfe Berlin"/>
    <s v="no_cannot_share"/>
    <m/>
    <m/>
    <m/>
    <m/>
    <x v="0"/>
    <x v="3"/>
    <x v="2"/>
    <x v="0"/>
    <x v="0"/>
    <x v="2"/>
    <x v="2"/>
    <x v="0"/>
    <x v="1"/>
    <x v="1"/>
    <x v="1"/>
    <m/>
    <x v="1"/>
    <m/>
    <m/>
    <m/>
    <m/>
    <m/>
    <x v="1"/>
    <m/>
    <x v="1"/>
    <m/>
    <m/>
    <m/>
    <m/>
    <m/>
    <x v="0"/>
    <s v="baby_products rent_support livelihoods_support_employment"/>
    <n v="0"/>
    <n v="0"/>
    <n v="1"/>
    <n v="0"/>
    <n v="1"/>
    <n v="0"/>
    <n v="0"/>
    <n v="0"/>
    <n v="0"/>
    <n v="0"/>
    <n v="0"/>
    <n v="0"/>
    <n v="0"/>
    <n v="0"/>
    <n v="0"/>
    <n v="0"/>
    <n v="0"/>
    <n v="1"/>
    <n v="0"/>
    <n v="0"/>
    <n v="0"/>
    <n v="0"/>
    <n v="0"/>
    <n v="0"/>
    <n v="0"/>
    <n v="0"/>
    <n v="0"/>
    <n v="0"/>
    <n v="0"/>
    <n v="0"/>
    <n v="0"/>
    <n v="0"/>
    <n v="0"/>
    <n v="0"/>
    <n v="0"/>
    <n v="0"/>
    <m/>
    <x v="1"/>
    <m/>
    <x v="0"/>
    <x v="0"/>
    <s v="face_to_face_at_home_beneficiary face_to_face_in_office facebook"/>
    <n v="1"/>
    <n v="1"/>
    <n v="0"/>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2"/>
    <m/>
    <m/>
    <m/>
    <m/>
    <m/>
    <m/>
    <m/>
    <m/>
    <m/>
    <m/>
    <m/>
    <m/>
    <m/>
    <m/>
    <s v="no"/>
    <m/>
    <x v="0"/>
    <s v="yes"/>
    <m/>
    <s v="yes"/>
    <s v="&quot;Urban City&quot; Development Agency"/>
    <s v="no"/>
    <m/>
    <m/>
    <s v="yes"/>
    <m/>
    <m/>
    <n v="502885147"/>
    <s v="9b936d18-329b-4bb8-9af6-51abb34b2edd"/>
    <d v="2023-11-10T13:14:58"/>
    <m/>
    <m/>
    <s v="submitted_via_web"/>
    <s v="severo_1"/>
    <s v="vPsnTSw8unGrZYsB7xr2AN"/>
    <m/>
    <n v="13"/>
  </r>
  <r>
    <d v="2023-11-10T15:14:58"/>
    <d v="2023-11-10T16:34:53"/>
    <d v="2023-11-10T00:00:00"/>
    <s v="ee-eu.kobotoolbox.org:TPegddCNc1JPhBJy"/>
    <m/>
    <m/>
    <s v="yes"/>
    <s v="enum_4"/>
    <m/>
    <x v="10"/>
    <x v="0"/>
    <m/>
    <s v="distribution rehabilitation_construction general_population_services"/>
    <x v="1"/>
    <x v="0"/>
    <x v="0"/>
    <x v="0"/>
    <x v="0"/>
    <x v="1"/>
    <x v="1"/>
    <x v="0"/>
    <x v="0"/>
    <x v="0"/>
    <x v="1"/>
    <x v="0"/>
    <m/>
    <m/>
    <m/>
    <m/>
    <m/>
    <m/>
    <m/>
    <m/>
    <m/>
    <m/>
    <m/>
    <m/>
    <m/>
    <m/>
    <m/>
    <m/>
    <m/>
    <m/>
    <s v="food general_hygiene_supplies medicines"/>
    <x v="0"/>
    <n v="1"/>
    <n v="0"/>
    <n v="0"/>
    <n v="1"/>
    <n v="0"/>
    <n v="0"/>
    <n v="0"/>
    <n v="0"/>
    <n v="0"/>
    <n v="0"/>
    <n v="0"/>
    <n v="1"/>
    <n v="0"/>
    <n v="0"/>
    <n v="0"/>
    <n v="0"/>
    <n v="0"/>
    <n v="0"/>
    <s v="light_shelter_repair mental_health"/>
    <n v="0"/>
    <n v="1"/>
    <n v="0"/>
    <n v="0"/>
    <n v="0"/>
    <n v="0"/>
    <n v="0"/>
    <n v="0"/>
    <n v="1"/>
    <n v="0"/>
    <n v="0"/>
    <n v="0"/>
    <n v="0"/>
    <n v="0"/>
    <n v="0"/>
    <n v="0"/>
    <n v="0"/>
    <m/>
    <m/>
    <m/>
    <m/>
    <m/>
    <m/>
    <m/>
    <m/>
    <m/>
    <m/>
    <m/>
    <m/>
    <m/>
    <m/>
    <m/>
    <m/>
    <m/>
    <m/>
    <m/>
    <m/>
    <m/>
    <m/>
    <m/>
    <m/>
    <m/>
    <m/>
    <m/>
    <s v="women idps people_with_disabilities"/>
    <n v="0"/>
    <n v="1"/>
    <n v="0"/>
    <n v="0"/>
    <n v="0"/>
    <n v="0"/>
    <n v="1"/>
    <n v="0"/>
    <n v="0"/>
    <n v="0"/>
    <n v="1"/>
    <n v="0"/>
    <n v="0"/>
    <m/>
    <m/>
    <m/>
    <x v="0"/>
    <x v="0"/>
    <x v="0"/>
    <s v="city_only"/>
    <x v="2"/>
    <x v="0"/>
    <x v="1"/>
    <x v="1"/>
    <x v="1"/>
    <s v="UA1206"/>
    <n v="0"/>
    <n v="0"/>
    <n v="0"/>
    <n v="0"/>
    <n v="0"/>
    <n v="0"/>
    <n v="0"/>
    <n v="0"/>
    <n v="0"/>
    <n v="0"/>
    <n v="0"/>
    <n v="1"/>
    <n v="0"/>
    <n v="0"/>
    <n v="0"/>
    <n v="0"/>
    <n v="0"/>
    <s v="UA120601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social_media"/>
    <x v="0"/>
    <x v="0"/>
    <x v="0"/>
    <x v="0"/>
    <x v="1"/>
    <x v="1"/>
    <x v="0"/>
    <x v="0"/>
    <m/>
    <x v="0"/>
    <x v="0"/>
    <s v="cso volunteer"/>
    <n v="0"/>
    <n v="1"/>
    <n v="1"/>
    <n v="0"/>
    <n v="0"/>
    <n v="0"/>
    <x v="0"/>
    <s v="Shelter help"/>
    <s v="no_cannot_share"/>
    <m/>
    <m/>
    <m/>
    <m/>
    <x v="0"/>
    <x v="3"/>
    <x v="1"/>
    <x v="0"/>
    <x v="0"/>
    <x v="2"/>
    <x v="1"/>
    <x v="0"/>
    <x v="1"/>
    <x v="1"/>
    <x v="1"/>
    <m/>
    <x v="1"/>
    <m/>
    <m/>
    <m/>
    <m/>
    <m/>
    <x v="1"/>
    <m/>
    <x v="1"/>
    <m/>
    <m/>
    <m/>
    <m/>
    <m/>
    <x v="0"/>
    <s v="provide_accommodation rent_support assistive_devices_pwd"/>
    <n v="0"/>
    <n v="0"/>
    <n v="0"/>
    <n v="1"/>
    <n v="1"/>
    <n v="0"/>
    <n v="0"/>
    <n v="0"/>
    <n v="0"/>
    <n v="0"/>
    <n v="0"/>
    <n v="0"/>
    <n v="0"/>
    <n v="0"/>
    <n v="0"/>
    <n v="0"/>
    <n v="0"/>
    <n v="0"/>
    <n v="0"/>
    <n v="0"/>
    <n v="0"/>
    <n v="0"/>
    <n v="0"/>
    <n v="1"/>
    <n v="0"/>
    <n v="0"/>
    <n v="0"/>
    <n v="0"/>
    <n v="0"/>
    <n v="0"/>
    <n v="0"/>
    <n v="0"/>
    <n v="0"/>
    <n v="0"/>
    <n v="0"/>
    <n v="0"/>
    <m/>
    <x v="0"/>
    <m/>
    <x v="0"/>
    <x v="2"/>
    <s v="face_to_face_at_home_beneficiary phone_call facebook"/>
    <n v="1"/>
    <n v="0"/>
    <n v="1"/>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2"/>
    <m/>
    <m/>
    <m/>
    <m/>
    <m/>
    <m/>
    <m/>
    <m/>
    <m/>
    <m/>
    <m/>
    <m/>
    <m/>
    <m/>
    <s v="no"/>
    <m/>
    <x v="0"/>
    <s v="yes"/>
    <m/>
    <s v="yes"/>
    <s v="Shelter Help"/>
    <s v="no"/>
    <m/>
    <m/>
    <s v="yes"/>
    <m/>
    <m/>
    <n v="502913840"/>
    <s v="c9a6f676-1c6a-4f39-9419-f7e1b0d33fda"/>
    <d v="2023-11-10T14:34:53"/>
    <m/>
    <m/>
    <s v="submitted_via_web"/>
    <s v="severo_1"/>
    <s v="vPsnTSw8unGrZYsB7xr2AN"/>
    <m/>
    <n v="14"/>
  </r>
  <r>
    <d v="2023-11-10T16:34:53"/>
    <d v="2023-11-13T13:11:13"/>
    <d v="2023-11-10T00:00:00"/>
    <s v="ee-eu.kobotoolbox.org:TPegddCNc1JPhBJy"/>
    <m/>
    <m/>
    <s v="yes"/>
    <s v="enum_4"/>
    <m/>
    <x v="11"/>
    <x v="0"/>
    <m/>
    <s v="distribution general_population_services"/>
    <x v="1"/>
    <x v="0"/>
    <x v="0"/>
    <x v="0"/>
    <x v="0"/>
    <x v="0"/>
    <x v="1"/>
    <x v="0"/>
    <x v="0"/>
    <x v="0"/>
    <x v="1"/>
    <x v="0"/>
    <m/>
    <m/>
    <m/>
    <m/>
    <m/>
    <m/>
    <m/>
    <m/>
    <m/>
    <m/>
    <m/>
    <m/>
    <m/>
    <m/>
    <m/>
    <m/>
    <m/>
    <m/>
    <s v="food water general_hygiene_supplies clothing bedding medicines assistive_devices_pwds older_adult_items"/>
    <x v="0"/>
    <n v="1"/>
    <n v="1"/>
    <n v="0"/>
    <n v="1"/>
    <n v="0"/>
    <n v="0"/>
    <n v="1"/>
    <n v="1"/>
    <n v="0"/>
    <n v="0"/>
    <n v="0"/>
    <n v="1"/>
    <n v="1"/>
    <n v="0"/>
    <n v="0"/>
    <n v="1"/>
    <n v="0"/>
    <n v="0"/>
    <s v="healthcare_services transportion_support mental_health"/>
    <n v="0"/>
    <n v="0"/>
    <n v="0"/>
    <n v="0"/>
    <n v="1"/>
    <n v="0"/>
    <n v="1"/>
    <n v="0"/>
    <n v="1"/>
    <n v="0"/>
    <n v="0"/>
    <n v="0"/>
    <n v="0"/>
    <n v="0"/>
    <n v="0"/>
    <n v="0"/>
    <n v="0"/>
    <m/>
    <m/>
    <m/>
    <m/>
    <m/>
    <m/>
    <m/>
    <m/>
    <m/>
    <m/>
    <m/>
    <m/>
    <m/>
    <m/>
    <m/>
    <m/>
    <m/>
    <m/>
    <m/>
    <m/>
    <m/>
    <m/>
    <m/>
    <m/>
    <m/>
    <m/>
    <m/>
    <s v="general"/>
    <n v="1"/>
    <n v="0"/>
    <n v="0"/>
    <n v="0"/>
    <n v="0"/>
    <n v="0"/>
    <n v="0"/>
    <n v="0"/>
    <n v="0"/>
    <n v="0"/>
    <n v="0"/>
    <n v="0"/>
    <n v="0"/>
    <m/>
    <m/>
    <m/>
    <x v="3"/>
    <x v="0"/>
    <x v="0"/>
    <s v="city_other_areas"/>
    <x v="6"/>
    <x v="0"/>
    <x v="1"/>
    <x v="1"/>
    <x v="0"/>
    <s v="UA6510 UA1202 UA1206"/>
    <n v="0"/>
    <n v="0"/>
    <n v="0"/>
    <n v="0"/>
    <n v="0"/>
    <n v="0"/>
    <n v="0"/>
    <n v="0"/>
    <n v="0"/>
    <n v="1"/>
    <n v="1"/>
    <n v="1"/>
    <n v="0"/>
    <n v="0"/>
    <n v="0"/>
    <n v="0"/>
    <n v="0"/>
    <s v="UA6510015 UA1206001 UA1206027 UA120600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1"/>
    <n v="0"/>
    <n v="0"/>
    <n v="0"/>
    <n v="0"/>
    <n v="0"/>
    <n v="0"/>
    <n v="0"/>
    <n v="0"/>
    <n v="0"/>
    <n v="0"/>
    <n v="0"/>
    <n v="0"/>
    <n v="0"/>
    <n v="0"/>
    <n v="1"/>
    <n v="0"/>
    <n v="0"/>
    <n v="0"/>
    <n v="0"/>
    <n v="0"/>
    <n v="0"/>
    <n v="0"/>
    <n v="0"/>
    <n v="0"/>
    <n v="0"/>
    <n v="0"/>
    <n v="0"/>
    <n v="0"/>
    <n v="0"/>
    <n v="0"/>
    <n v="0"/>
    <n v="0"/>
    <n v="0"/>
    <n v="0"/>
    <n v="0"/>
    <n v="0"/>
    <n v="0"/>
    <n v="0"/>
    <n v="0"/>
    <n v="0"/>
    <n v="0"/>
    <n v="0"/>
    <n v="0"/>
    <n v="0"/>
    <n v="0"/>
    <n v="0"/>
    <n v="0"/>
    <n v="0"/>
    <n v="0"/>
    <n v="0"/>
    <n v="0"/>
    <n v="0"/>
    <n v="0"/>
    <n v="0"/>
    <n v="0"/>
    <n v="1"/>
    <n v="0"/>
    <n v="0"/>
    <n v="0"/>
    <n v="0"/>
    <n v="0"/>
    <n v="0"/>
    <n v="0"/>
    <n v="0"/>
    <n v="0"/>
    <n v="0"/>
    <n v="0"/>
    <n v="0"/>
    <x v="0"/>
    <s v="other_in_person other_virtual"/>
    <x v="0"/>
    <x v="0"/>
    <x v="0"/>
    <x v="0"/>
    <x v="0"/>
    <x v="1"/>
    <x v="0"/>
    <x v="0"/>
    <m/>
    <x v="0"/>
    <x v="0"/>
    <s v="volunteer local_authorities"/>
    <n v="0"/>
    <n v="0"/>
    <n v="1"/>
    <n v="1"/>
    <n v="0"/>
    <n v="0"/>
    <x v="0"/>
    <s v="NGO &quot;Our mission&quot;"/>
    <s v="no_cannot_share"/>
    <m/>
    <m/>
    <m/>
    <m/>
    <x v="0"/>
    <x v="3"/>
    <x v="0"/>
    <x v="0"/>
    <x v="0"/>
    <x v="2"/>
    <x v="3"/>
    <x v="0"/>
    <x v="1"/>
    <x v="0"/>
    <x v="2"/>
    <s v="general"/>
    <x v="0"/>
    <n v="0"/>
    <n v="0"/>
    <n v="0"/>
    <n v="0"/>
    <n v="0"/>
    <x v="0"/>
    <n v="0"/>
    <x v="0"/>
    <n v="0"/>
    <n v="0"/>
    <n v="0"/>
    <n v="0"/>
    <m/>
    <x v="0"/>
    <s v="rent_support fuel_for_heating education_for_children_under_18"/>
    <n v="0"/>
    <n v="0"/>
    <n v="0"/>
    <n v="0"/>
    <n v="1"/>
    <n v="0"/>
    <n v="0"/>
    <n v="0"/>
    <n v="0"/>
    <n v="0"/>
    <n v="0"/>
    <n v="0"/>
    <n v="0"/>
    <n v="0"/>
    <n v="1"/>
    <n v="0"/>
    <n v="0"/>
    <n v="0"/>
    <n v="0"/>
    <n v="1"/>
    <n v="0"/>
    <n v="0"/>
    <n v="0"/>
    <n v="0"/>
    <n v="0"/>
    <n v="0"/>
    <n v="0"/>
    <n v="0"/>
    <n v="0"/>
    <n v="0"/>
    <n v="0"/>
    <n v="0"/>
    <n v="0"/>
    <n v="0"/>
    <n v="0"/>
    <n v="0"/>
    <m/>
    <x v="1"/>
    <m/>
    <x v="1"/>
    <x v="1"/>
    <s v="face_to_face_in_office facebook"/>
    <n v="0"/>
    <n v="1"/>
    <n v="0"/>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0"/>
    <s v="distribution general_population_services"/>
    <n v="0"/>
    <n v="0"/>
    <n v="0"/>
    <n v="0"/>
    <n v="0"/>
    <n v="1"/>
    <n v="0"/>
    <n v="1"/>
    <n v="0"/>
    <n v="0"/>
    <n v="0"/>
    <n v="0"/>
    <n v="0"/>
    <s v="no"/>
    <m/>
    <x v="0"/>
    <s v="yes"/>
    <m/>
    <s v="no"/>
    <m/>
    <m/>
    <m/>
    <m/>
    <s v="yes"/>
    <m/>
    <m/>
    <n v="503758863"/>
    <s v="49be9836-38e8-4583-ab69-b75a43d8180e"/>
    <d v="2023-11-13T11:12:25"/>
    <m/>
    <m/>
    <s v="submitted_via_web"/>
    <s v="severo_1"/>
    <s v="vPsnTSw8unGrZYsB7xr2AN"/>
    <m/>
    <n v="15"/>
  </r>
  <r>
    <d v="2023-11-13T13:12:39"/>
    <d v="2023-11-13T16:27:01"/>
    <d v="2023-11-13T00:00:00"/>
    <s v="ee-eu.kobotoolbox.org:TPegddCNc1JPhBJy"/>
    <m/>
    <m/>
    <s v="yes"/>
    <s v="enum_4"/>
    <m/>
    <x v="12"/>
    <x v="2"/>
    <m/>
    <s v="general_population_services other"/>
    <x v="1"/>
    <x v="0"/>
    <x v="0"/>
    <x v="0"/>
    <x v="1"/>
    <x v="0"/>
    <x v="1"/>
    <x v="0"/>
    <x v="0"/>
    <x v="0"/>
    <x v="1"/>
    <x v="1"/>
    <s v="Assistance to families of children with autism"/>
    <m/>
    <m/>
    <m/>
    <m/>
    <m/>
    <m/>
    <m/>
    <m/>
    <m/>
    <m/>
    <m/>
    <m/>
    <m/>
    <m/>
    <m/>
    <m/>
    <m/>
    <m/>
    <x v="1"/>
    <m/>
    <m/>
    <m/>
    <m/>
    <m/>
    <m/>
    <m/>
    <m/>
    <m/>
    <m/>
    <m/>
    <m/>
    <m/>
    <m/>
    <m/>
    <m/>
    <m/>
    <m/>
    <s v="housing_assistance education_services_children"/>
    <n v="0"/>
    <n v="0"/>
    <n v="0"/>
    <n v="1"/>
    <n v="0"/>
    <n v="0"/>
    <n v="0"/>
    <n v="1"/>
    <n v="0"/>
    <n v="0"/>
    <n v="0"/>
    <n v="0"/>
    <n v="0"/>
    <n v="0"/>
    <n v="0"/>
    <n v="0"/>
    <n v="0"/>
    <m/>
    <m/>
    <m/>
    <m/>
    <m/>
    <m/>
    <m/>
    <m/>
    <m/>
    <m/>
    <m/>
    <m/>
    <m/>
    <m/>
    <m/>
    <m/>
    <m/>
    <m/>
    <m/>
    <m/>
    <m/>
    <m/>
    <m/>
    <m/>
    <m/>
    <m/>
    <m/>
    <s v="general"/>
    <n v="1"/>
    <n v="0"/>
    <n v="0"/>
    <n v="0"/>
    <n v="0"/>
    <n v="0"/>
    <n v="0"/>
    <n v="0"/>
    <n v="0"/>
    <n v="0"/>
    <n v="0"/>
    <n v="0"/>
    <n v="0"/>
    <m/>
    <m/>
    <m/>
    <x v="1"/>
    <x v="1"/>
    <x v="5"/>
    <s v="city_only"/>
    <x v="1"/>
    <x v="1"/>
    <x v="1"/>
    <x v="0"/>
    <x v="1"/>
    <s v="UA2306"/>
    <n v="0"/>
    <n v="0"/>
    <n v="0"/>
    <n v="0"/>
    <n v="0"/>
    <n v="1"/>
    <n v="0"/>
    <n v="0"/>
    <n v="0"/>
    <n v="0"/>
    <n v="0"/>
    <n v="0"/>
    <n v="0"/>
    <n v="0"/>
    <n v="0"/>
    <n v="0"/>
    <n v="0"/>
    <s v="UA2306007"/>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x v="0"/>
    <x v="0"/>
    <x v="0"/>
    <x v="0"/>
    <x v="0"/>
    <x v="1"/>
    <x v="0"/>
    <x v="0"/>
    <m/>
    <x v="0"/>
    <x v="0"/>
    <s v="volunteer un_ingos"/>
    <n v="0"/>
    <n v="0"/>
    <n v="1"/>
    <n v="0"/>
    <n v="1"/>
    <n v="0"/>
    <x v="0"/>
    <s v="Autism unity"/>
    <s v="no_cannot_share"/>
    <m/>
    <m/>
    <m/>
    <m/>
    <x v="0"/>
    <x v="3"/>
    <x v="1"/>
    <x v="1"/>
    <x v="0"/>
    <x v="2"/>
    <x v="2"/>
    <x v="0"/>
    <x v="1"/>
    <x v="1"/>
    <x v="1"/>
    <m/>
    <x v="1"/>
    <m/>
    <m/>
    <m/>
    <m/>
    <m/>
    <x v="1"/>
    <m/>
    <x v="1"/>
    <m/>
    <m/>
    <m/>
    <m/>
    <m/>
    <x v="0"/>
    <s v="provide_accommodation healthcare assistive_devices_pwd"/>
    <n v="0"/>
    <n v="0"/>
    <n v="0"/>
    <n v="1"/>
    <n v="0"/>
    <n v="0"/>
    <n v="1"/>
    <n v="0"/>
    <n v="0"/>
    <n v="0"/>
    <n v="0"/>
    <n v="0"/>
    <n v="0"/>
    <n v="0"/>
    <n v="0"/>
    <n v="0"/>
    <n v="0"/>
    <n v="0"/>
    <n v="0"/>
    <n v="0"/>
    <n v="0"/>
    <n v="0"/>
    <n v="0"/>
    <n v="1"/>
    <n v="0"/>
    <n v="0"/>
    <n v="0"/>
    <n v="0"/>
    <n v="0"/>
    <n v="0"/>
    <n v="0"/>
    <n v="0"/>
    <n v="0"/>
    <n v="0"/>
    <n v="0"/>
    <n v="0"/>
    <m/>
    <x v="1"/>
    <m/>
    <x v="0"/>
    <x v="0"/>
    <s v="face_to_face_in_office"/>
    <n v="0"/>
    <n v="1"/>
    <n v="0"/>
    <n v="0"/>
    <n v="0"/>
    <n v="0"/>
    <n v="0"/>
    <n v="0"/>
    <n v="0"/>
    <n v="0"/>
    <n v="0"/>
    <n v="0"/>
    <n v="0"/>
    <n v="0"/>
    <n v="0"/>
    <n v="0"/>
    <n v="0"/>
    <n v="0"/>
    <m/>
    <x v="1"/>
    <s v="funding office_utilities premises"/>
    <n v="1"/>
    <n v="0"/>
    <n v="0"/>
    <n v="0"/>
    <n v="0"/>
    <n v="1"/>
    <n v="0"/>
    <n v="0"/>
    <n v="1"/>
    <n v="0"/>
    <n v="0"/>
    <n v="0"/>
    <m/>
    <x v="0"/>
    <x v="0"/>
    <m/>
    <m/>
    <m/>
    <m/>
    <m/>
    <m/>
    <m/>
    <m/>
    <m/>
    <m/>
    <m/>
    <m/>
    <m/>
    <m/>
    <m/>
    <m/>
    <m/>
    <m/>
    <m/>
    <m/>
    <m/>
    <m/>
    <m/>
    <m/>
    <m/>
    <m/>
    <m/>
    <m/>
    <m/>
    <s v="office_space"/>
    <n v="1"/>
    <n v="0"/>
    <n v="0"/>
    <n v="0"/>
    <n v="0"/>
    <m/>
    <m/>
    <m/>
    <m/>
    <m/>
    <m/>
    <m/>
    <m/>
    <m/>
    <m/>
    <m/>
    <m/>
    <m/>
    <m/>
    <m/>
    <s v="funding office_utilities premises"/>
    <n v="1"/>
    <n v="0"/>
    <n v="0"/>
    <n v="0"/>
    <n v="0"/>
    <n v="1"/>
    <n v="0"/>
    <n v="0"/>
    <n v="1"/>
    <n v="0"/>
    <n v="0"/>
    <n v="0"/>
    <x v="2"/>
    <s v="office_utilities premises"/>
    <n v="0"/>
    <n v="0"/>
    <n v="0"/>
    <n v="0"/>
    <n v="1"/>
    <n v="0"/>
    <n v="0"/>
    <n v="1"/>
    <n v="0"/>
    <n v="0"/>
    <n v="0"/>
    <s v="none"/>
    <n v="0"/>
    <n v="0"/>
    <n v="0"/>
    <n v="0"/>
    <n v="0"/>
    <n v="0"/>
    <n v="0"/>
    <n v="0"/>
    <n v="0"/>
    <n v="0"/>
    <n v="1"/>
    <x v="4"/>
    <x v="0"/>
    <x v="2"/>
    <m/>
    <m/>
    <m/>
    <m/>
    <m/>
    <m/>
    <m/>
    <m/>
    <m/>
    <m/>
    <m/>
    <m/>
    <m/>
    <m/>
    <s v="no"/>
    <m/>
    <x v="0"/>
    <s v="yes"/>
    <m/>
    <s v="no"/>
    <m/>
    <m/>
    <m/>
    <m/>
    <s v="no"/>
    <m/>
    <m/>
    <n v="503859334"/>
    <s v="a4b90de3-8a32-4180-8123-0269b6b4b9f7"/>
    <d v="2023-11-13T14:27:05"/>
    <m/>
    <m/>
    <s v="submitted_via_web"/>
    <s v="severo_1"/>
    <s v="vPsnTSw8unGrZYsB7xr2AN"/>
    <m/>
    <n v="17"/>
  </r>
  <r>
    <d v="2023-11-13T18:20:20"/>
    <d v="2023-11-13T19:09:04"/>
    <d v="2023-11-13T00:00:00"/>
    <s v="ee-eu.kobotoolbox.org:TPegddCNc1JPhBJy"/>
    <m/>
    <m/>
    <s v="yes"/>
    <s v="enum_4"/>
    <m/>
    <x v="13"/>
    <x v="0"/>
    <m/>
    <s v="general_population_services"/>
    <x v="1"/>
    <x v="0"/>
    <x v="0"/>
    <x v="0"/>
    <x v="1"/>
    <x v="0"/>
    <x v="1"/>
    <x v="0"/>
    <x v="0"/>
    <x v="0"/>
    <x v="1"/>
    <x v="0"/>
    <m/>
    <m/>
    <m/>
    <m/>
    <m/>
    <m/>
    <m/>
    <m/>
    <m/>
    <m/>
    <m/>
    <m/>
    <m/>
    <m/>
    <m/>
    <m/>
    <m/>
    <m/>
    <m/>
    <x v="1"/>
    <m/>
    <m/>
    <m/>
    <m/>
    <m/>
    <m/>
    <m/>
    <m/>
    <m/>
    <m/>
    <m/>
    <m/>
    <m/>
    <m/>
    <m/>
    <m/>
    <m/>
    <m/>
    <s v="education_services_children mental_health"/>
    <n v="0"/>
    <n v="0"/>
    <n v="0"/>
    <n v="0"/>
    <n v="0"/>
    <n v="0"/>
    <n v="0"/>
    <n v="1"/>
    <n v="1"/>
    <n v="0"/>
    <n v="0"/>
    <n v="0"/>
    <n v="0"/>
    <n v="0"/>
    <n v="0"/>
    <n v="0"/>
    <n v="0"/>
    <m/>
    <m/>
    <m/>
    <m/>
    <m/>
    <m/>
    <m/>
    <m/>
    <m/>
    <m/>
    <m/>
    <m/>
    <m/>
    <m/>
    <m/>
    <m/>
    <m/>
    <m/>
    <m/>
    <m/>
    <m/>
    <m/>
    <m/>
    <m/>
    <m/>
    <m/>
    <m/>
    <s v="general"/>
    <n v="1"/>
    <n v="0"/>
    <n v="0"/>
    <n v="0"/>
    <n v="0"/>
    <n v="0"/>
    <n v="0"/>
    <n v="0"/>
    <n v="0"/>
    <n v="0"/>
    <n v="0"/>
    <n v="0"/>
    <n v="0"/>
    <m/>
    <m/>
    <m/>
    <x v="0"/>
    <x v="0"/>
    <x v="0"/>
    <s v="city_only"/>
    <x v="1"/>
    <x v="1"/>
    <x v="1"/>
    <x v="0"/>
    <x v="1"/>
    <s v="UA2306"/>
    <n v="0"/>
    <n v="0"/>
    <n v="0"/>
    <n v="0"/>
    <n v="0"/>
    <n v="1"/>
    <n v="0"/>
    <n v="0"/>
    <n v="0"/>
    <n v="0"/>
    <n v="0"/>
    <n v="0"/>
    <n v="0"/>
    <n v="0"/>
    <n v="0"/>
    <n v="0"/>
    <n v="0"/>
    <s v="UA2306007"/>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social_media"/>
    <x v="0"/>
    <x v="0"/>
    <x v="0"/>
    <x v="0"/>
    <x v="1"/>
    <x v="1"/>
    <x v="0"/>
    <x v="0"/>
    <m/>
    <x v="0"/>
    <x v="0"/>
    <s v="nngo"/>
    <n v="1"/>
    <n v="0"/>
    <n v="0"/>
    <n v="0"/>
    <n v="0"/>
    <n v="0"/>
    <x v="0"/>
    <s v="Terdezon"/>
    <s v="no_cannot_share"/>
    <m/>
    <m/>
    <m/>
    <m/>
    <x v="1"/>
    <x v="3"/>
    <x v="0"/>
    <x v="0"/>
    <x v="0"/>
    <x v="2"/>
    <x v="2"/>
    <x v="0"/>
    <x v="1"/>
    <x v="1"/>
    <x v="1"/>
    <m/>
    <x v="1"/>
    <m/>
    <m/>
    <m/>
    <m/>
    <m/>
    <x v="1"/>
    <m/>
    <x v="1"/>
    <m/>
    <m/>
    <m/>
    <m/>
    <m/>
    <x v="0"/>
    <s v="provide_accommodation clothing livelihoods_support_employment"/>
    <n v="0"/>
    <n v="0"/>
    <n v="0"/>
    <n v="1"/>
    <n v="0"/>
    <n v="0"/>
    <n v="0"/>
    <n v="0"/>
    <n v="0"/>
    <n v="0"/>
    <n v="0"/>
    <n v="1"/>
    <n v="0"/>
    <n v="0"/>
    <n v="0"/>
    <n v="0"/>
    <n v="0"/>
    <n v="1"/>
    <n v="0"/>
    <n v="0"/>
    <n v="0"/>
    <n v="0"/>
    <n v="0"/>
    <n v="0"/>
    <n v="0"/>
    <n v="0"/>
    <n v="0"/>
    <n v="0"/>
    <n v="0"/>
    <n v="0"/>
    <n v="0"/>
    <n v="0"/>
    <n v="0"/>
    <n v="0"/>
    <n v="0"/>
    <n v="0"/>
    <m/>
    <x v="1"/>
    <m/>
    <x v="0"/>
    <x v="0"/>
    <s v="face_to_face_in_office facebook"/>
    <n v="0"/>
    <n v="1"/>
    <n v="0"/>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2"/>
    <m/>
    <m/>
    <m/>
    <m/>
    <m/>
    <m/>
    <m/>
    <m/>
    <m/>
    <m/>
    <m/>
    <m/>
    <m/>
    <m/>
    <s v="no"/>
    <m/>
    <x v="0"/>
    <s v="yes"/>
    <m/>
    <s v="no"/>
    <m/>
    <m/>
    <m/>
    <m/>
    <s v="no"/>
    <m/>
    <m/>
    <n v="503924674"/>
    <s v="a936580d-d480-4ab0-bcff-a29d521bbdca"/>
    <d v="2023-11-13T17:09:09"/>
    <m/>
    <m/>
    <s v="submitted_via_web"/>
    <s v="severo_1"/>
    <s v="vPsnTSw8unGrZYsB7xr2AN"/>
    <m/>
    <n v="18"/>
  </r>
  <r>
    <d v="2023-11-13T19:09:04"/>
    <d v="2023-11-13T19:25:04"/>
    <d v="2023-11-13T00:00:00"/>
    <s v="ee-eu.kobotoolbox.org:TPegddCNc1JPhBJy"/>
    <m/>
    <m/>
    <s v="yes"/>
    <s v="enum_4"/>
    <m/>
    <x v="14"/>
    <x v="0"/>
    <m/>
    <s v="evacuation animal_rescue distribution"/>
    <x v="0"/>
    <x v="1"/>
    <x v="0"/>
    <x v="0"/>
    <x v="0"/>
    <x v="0"/>
    <x v="0"/>
    <x v="0"/>
    <x v="0"/>
    <x v="0"/>
    <x v="1"/>
    <x v="0"/>
    <m/>
    <m/>
    <m/>
    <m/>
    <m/>
    <m/>
    <m/>
    <m/>
    <m/>
    <m/>
    <m/>
    <m/>
    <m/>
    <m/>
    <m/>
    <m/>
    <m/>
    <m/>
    <s v="food water general_hygiene_supplies bedding light_shelter_repair medicines"/>
    <x v="0"/>
    <n v="1"/>
    <n v="1"/>
    <n v="0"/>
    <n v="1"/>
    <n v="0"/>
    <n v="0"/>
    <n v="0"/>
    <n v="1"/>
    <n v="0"/>
    <n v="0"/>
    <n v="1"/>
    <n v="1"/>
    <n v="0"/>
    <n v="0"/>
    <n v="0"/>
    <n v="0"/>
    <n v="0"/>
    <n v="0"/>
    <m/>
    <m/>
    <m/>
    <m/>
    <m/>
    <m/>
    <m/>
    <m/>
    <m/>
    <m/>
    <m/>
    <m/>
    <m/>
    <m/>
    <m/>
    <m/>
    <m/>
    <m/>
    <m/>
    <m/>
    <m/>
    <m/>
    <m/>
    <m/>
    <m/>
    <m/>
    <m/>
    <m/>
    <m/>
    <m/>
    <m/>
    <m/>
    <m/>
    <m/>
    <m/>
    <m/>
    <m/>
    <m/>
    <m/>
    <m/>
    <m/>
    <m/>
    <m/>
    <m/>
    <m/>
    <s v="general"/>
    <n v="1"/>
    <n v="0"/>
    <n v="0"/>
    <n v="0"/>
    <n v="0"/>
    <n v="0"/>
    <n v="0"/>
    <n v="0"/>
    <n v="0"/>
    <n v="0"/>
    <n v="0"/>
    <n v="0"/>
    <n v="0"/>
    <m/>
    <m/>
    <m/>
    <x v="4"/>
    <x v="0"/>
    <x v="0"/>
    <s v="city_other_areas"/>
    <x v="7"/>
    <x v="1"/>
    <x v="0"/>
    <x v="0"/>
    <x v="1"/>
    <s v="UA1402 UA2306"/>
    <n v="1"/>
    <n v="0"/>
    <n v="0"/>
    <n v="0"/>
    <n v="0"/>
    <n v="1"/>
    <n v="0"/>
    <n v="0"/>
    <n v="0"/>
    <n v="0"/>
    <n v="0"/>
    <n v="0"/>
    <n v="0"/>
    <n v="0"/>
    <n v="0"/>
    <n v="0"/>
    <n v="0"/>
    <s v="UA1402001 UA2306007"/>
    <n v="1"/>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x v="0"/>
    <x v="0"/>
    <x v="0"/>
    <x v="0"/>
    <x v="0"/>
    <x v="1"/>
    <x v="0"/>
    <x v="0"/>
    <m/>
    <x v="0"/>
    <x v="0"/>
    <s v="cso volunteer"/>
    <n v="0"/>
    <n v="1"/>
    <n v="1"/>
    <n v="0"/>
    <n v="0"/>
    <n v="0"/>
    <x v="0"/>
    <s v="NGO &quot;450 Kryvyi Rih&quot;, CF &quot;Strength and honour&quot;"/>
    <s v="no_please_follow_up"/>
    <m/>
    <m/>
    <m/>
    <m/>
    <x v="1"/>
    <x v="3"/>
    <x v="1"/>
    <x v="2"/>
    <x v="0"/>
    <x v="2"/>
    <x v="2"/>
    <x v="0"/>
    <x v="1"/>
    <x v="0"/>
    <x v="1"/>
    <m/>
    <x v="1"/>
    <m/>
    <m/>
    <m/>
    <m/>
    <m/>
    <x v="1"/>
    <m/>
    <x v="1"/>
    <m/>
    <m/>
    <m/>
    <m/>
    <m/>
    <x v="0"/>
    <s v="provide_accommodation hygiene_nfis winterization_shelter"/>
    <n v="0"/>
    <n v="0"/>
    <n v="0"/>
    <n v="1"/>
    <n v="0"/>
    <n v="0"/>
    <n v="0"/>
    <n v="0"/>
    <n v="1"/>
    <n v="0"/>
    <n v="0"/>
    <n v="0"/>
    <n v="0"/>
    <n v="0"/>
    <n v="0"/>
    <n v="1"/>
    <n v="0"/>
    <n v="0"/>
    <n v="0"/>
    <n v="0"/>
    <n v="0"/>
    <n v="0"/>
    <n v="0"/>
    <n v="0"/>
    <n v="0"/>
    <n v="0"/>
    <n v="0"/>
    <n v="0"/>
    <n v="0"/>
    <n v="0"/>
    <n v="0"/>
    <n v="0"/>
    <n v="0"/>
    <n v="0"/>
    <n v="0"/>
    <n v="0"/>
    <m/>
    <x v="0"/>
    <m/>
    <x v="1"/>
    <x v="1"/>
    <s v="face_to_face_in_office phone_call facebook"/>
    <n v="0"/>
    <n v="1"/>
    <n v="1"/>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0"/>
    <s v="evacuation first_responder distribution"/>
    <n v="0"/>
    <n v="0"/>
    <n v="1"/>
    <n v="1"/>
    <n v="0"/>
    <n v="1"/>
    <n v="0"/>
    <n v="0"/>
    <n v="0"/>
    <n v="0"/>
    <n v="0"/>
    <n v="0"/>
    <n v="0"/>
    <s v="no"/>
    <m/>
    <x v="0"/>
    <s v="yes"/>
    <m/>
    <s v="no"/>
    <m/>
    <m/>
    <m/>
    <m/>
    <s v="no"/>
    <m/>
    <m/>
    <n v="503929859"/>
    <s v="9c594c91-d952-40b0-8593-93711c93c5a5"/>
    <d v="2023-11-13T17:25:09"/>
    <m/>
    <m/>
    <s v="submitted_via_web"/>
    <s v="severo_1"/>
    <s v="vPsnTSw8unGrZYsB7xr2AN"/>
    <m/>
    <n v="19"/>
  </r>
  <r>
    <d v="2023-11-15T12:12:45"/>
    <d v="2023-11-15T13:46:57"/>
    <d v="2023-11-15T00:00:00"/>
    <s v="ee-eu.kobotoolbox.org:TPegddCNc1JPhBJy"/>
    <m/>
    <m/>
    <s v="yes"/>
    <s v="enum_4"/>
    <m/>
    <x v="15"/>
    <x v="0"/>
    <m/>
    <s v="first_responder distribution general_population_services idp_returnee_services"/>
    <x v="1"/>
    <x v="0"/>
    <x v="1"/>
    <x v="0"/>
    <x v="0"/>
    <x v="0"/>
    <x v="1"/>
    <x v="1"/>
    <x v="0"/>
    <x v="0"/>
    <x v="1"/>
    <x v="0"/>
    <m/>
    <m/>
    <m/>
    <m/>
    <m/>
    <m/>
    <m/>
    <m/>
    <m/>
    <m/>
    <m/>
    <m/>
    <m/>
    <m/>
    <m/>
    <m/>
    <m/>
    <m/>
    <s v="water clothing"/>
    <x v="0"/>
    <n v="0"/>
    <n v="1"/>
    <n v="0"/>
    <n v="0"/>
    <n v="0"/>
    <n v="0"/>
    <n v="1"/>
    <n v="0"/>
    <n v="0"/>
    <n v="0"/>
    <n v="0"/>
    <n v="0"/>
    <n v="0"/>
    <n v="0"/>
    <n v="0"/>
    <n v="0"/>
    <n v="0"/>
    <n v="0"/>
    <s v="light_shelter_repair healthcare_services education_services_children mental_health legal_assistance mine_victim_assistance other_children_services"/>
    <n v="0"/>
    <n v="1"/>
    <n v="0"/>
    <n v="0"/>
    <n v="1"/>
    <n v="0"/>
    <n v="0"/>
    <n v="1"/>
    <n v="1"/>
    <n v="1"/>
    <n v="0"/>
    <n v="1"/>
    <n v="0"/>
    <n v="0"/>
    <n v="0"/>
    <n v="1"/>
    <n v="0"/>
    <s v="healthcare_services education_services_children mental_health legal_assistance mine_victim_assistance"/>
    <n v="0"/>
    <n v="0"/>
    <n v="0"/>
    <n v="0"/>
    <n v="1"/>
    <n v="0"/>
    <n v="0"/>
    <n v="1"/>
    <n v="1"/>
    <n v="1"/>
    <n v="0"/>
    <n v="1"/>
    <n v="0"/>
    <n v="0"/>
    <n v="0"/>
    <n v="0"/>
    <m/>
    <m/>
    <m/>
    <m/>
    <m/>
    <m/>
    <m/>
    <m/>
    <m/>
    <m/>
    <s v="general"/>
    <n v="1"/>
    <n v="0"/>
    <n v="0"/>
    <n v="0"/>
    <n v="0"/>
    <n v="0"/>
    <n v="0"/>
    <n v="0"/>
    <n v="0"/>
    <n v="0"/>
    <n v="0"/>
    <n v="0"/>
    <n v="0"/>
    <m/>
    <m/>
    <m/>
    <x v="5"/>
    <x v="0"/>
    <x v="0"/>
    <s v="city_other_areas"/>
    <x v="5"/>
    <x v="0"/>
    <x v="1"/>
    <x v="0"/>
    <x v="1"/>
    <s v="UA2306 UA1202 UA1206"/>
    <n v="0"/>
    <n v="0"/>
    <n v="0"/>
    <n v="0"/>
    <n v="0"/>
    <n v="1"/>
    <n v="0"/>
    <n v="0"/>
    <n v="0"/>
    <n v="0"/>
    <n v="1"/>
    <n v="1"/>
    <n v="0"/>
    <n v="0"/>
    <n v="0"/>
    <n v="0"/>
    <n v="0"/>
    <s v="UA2306007 UA1202001 UA1206017"/>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1"/>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social_media"/>
    <x v="0"/>
    <x v="0"/>
    <x v="0"/>
    <x v="0"/>
    <x v="1"/>
    <x v="1"/>
    <x v="0"/>
    <x v="0"/>
    <m/>
    <x v="0"/>
    <x v="0"/>
    <s v="nngo cso volunteer local_authorities"/>
    <n v="1"/>
    <n v="1"/>
    <n v="1"/>
    <n v="1"/>
    <n v="0"/>
    <n v="0"/>
    <x v="0"/>
    <s v="Polish humanitarian organisation"/>
    <s v="no_cannot_share"/>
    <m/>
    <m/>
    <m/>
    <m/>
    <x v="2"/>
    <x v="3"/>
    <x v="0"/>
    <x v="0"/>
    <x v="0"/>
    <x v="2"/>
    <x v="1"/>
    <x v="0"/>
    <x v="1"/>
    <x v="0"/>
    <x v="1"/>
    <m/>
    <x v="1"/>
    <m/>
    <m/>
    <m/>
    <m/>
    <m/>
    <x v="1"/>
    <m/>
    <x v="1"/>
    <m/>
    <m/>
    <m/>
    <m/>
    <m/>
    <x v="0"/>
    <s v="baby_products provide_accommodation livelihoods_support_employment"/>
    <n v="0"/>
    <n v="0"/>
    <n v="1"/>
    <n v="1"/>
    <n v="0"/>
    <n v="0"/>
    <n v="0"/>
    <n v="0"/>
    <n v="0"/>
    <n v="0"/>
    <n v="0"/>
    <n v="0"/>
    <n v="0"/>
    <n v="0"/>
    <n v="0"/>
    <n v="0"/>
    <n v="0"/>
    <n v="1"/>
    <n v="0"/>
    <n v="0"/>
    <n v="0"/>
    <n v="0"/>
    <n v="0"/>
    <n v="0"/>
    <n v="0"/>
    <n v="0"/>
    <n v="0"/>
    <n v="0"/>
    <n v="0"/>
    <n v="0"/>
    <n v="0"/>
    <n v="0"/>
    <n v="0"/>
    <n v="0"/>
    <n v="0"/>
    <n v="0"/>
    <m/>
    <x v="1"/>
    <m/>
    <x v="0"/>
    <x v="0"/>
    <s v="face_to_face_in_office facebook"/>
    <n v="0"/>
    <n v="1"/>
    <n v="0"/>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0"/>
    <s v="evacuation first_responder general_population_services needs_assessment_monitoring"/>
    <n v="0"/>
    <n v="0"/>
    <n v="1"/>
    <n v="1"/>
    <n v="0"/>
    <n v="0"/>
    <n v="0"/>
    <n v="1"/>
    <n v="0"/>
    <n v="0"/>
    <n v="0"/>
    <n v="1"/>
    <n v="0"/>
    <s v="dont_know"/>
    <m/>
    <x v="0"/>
    <s v="yes"/>
    <m/>
    <s v="yes"/>
    <s v="Benignity gang"/>
    <s v="no"/>
    <m/>
    <m/>
    <s v="no"/>
    <m/>
    <m/>
    <n v="504684809"/>
    <s v="3f4c4784-912a-43b6-98b9-f6a694b9bd33"/>
    <d v="2023-11-15T11:46:59"/>
    <m/>
    <m/>
    <s v="submitted_via_web"/>
    <s v="severo_1"/>
    <s v="vPsnTSw8unGrZYsB7xr2AN"/>
    <m/>
    <n v="20"/>
  </r>
  <r>
    <d v="2023-11-15T18:42:44"/>
    <d v="2023-11-15T19:04:36"/>
    <d v="2023-11-15T00:00:00"/>
    <s v="ee-eu.kobotoolbox.org:aXdilbyEbdOAGXUM"/>
    <m/>
    <m/>
    <s v="yes"/>
    <s v="enum_4"/>
    <m/>
    <x v="16"/>
    <x v="0"/>
    <m/>
    <s v="evacuation distribution"/>
    <x v="0"/>
    <x v="0"/>
    <x v="0"/>
    <x v="0"/>
    <x v="0"/>
    <x v="0"/>
    <x v="0"/>
    <x v="0"/>
    <x v="0"/>
    <x v="0"/>
    <x v="1"/>
    <x v="0"/>
    <m/>
    <m/>
    <m/>
    <m/>
    <m/>
    <m/>
    <m/>
    <m/>
    <m/>
    <m/>
    <m/>
    <m/>
    <m/>
    <m/>
    <m/>
    <m/>
    <m/>
    <m/>
    <s v="food water general_hygiene_supplies bedding"/>
    <x v="0"/>
    <n v="1"/>
    <n v="1"/>
    <n v="0"/>
    <n v="1"/>
    <n v="0"/>
    <n v="0"/>
    <n v="0"/>
    <n v="1"/>
    <n v="0"/>
    <n v="0"/>
    <n v="0"/>
    <n v="0"/>
    <n v="0"/>
    <n v="0"/>
    <n v="0"/>
    <n v="0"/>
    <n v="0"/>
    <n v="0"/>
    <m/>
    <m/>
    <m/>
    <m/>
    <m/>
    <m/>
    <m/>
    <m/>
    <m/>
    <m/>
    <m/>
    <m/>
    <m/>
    <m/>
    <m/>
    <m/>
    <m/>
    <m/>
    <m/>
    <m/>
    <m/>
    <m/>
    <m/>
    <m/>
    <m/>
    <m/>
    <m/>
    <m/>
    <m/>
    <m/>
    <m/>
    <m/>
    <m/>
    <m/>
    <m/>
    <m/>
    <m/>
    <m/>
    <m/>
    <m/>
    <m/>
    <m/>
    <m/>
    <m/>
    <m/>
    <s v="general"/>
    <n v="1"/>
    <n v="0"/>
    <n v="0"/>
    <n v="0"/>
    <n v="0"/>
    <n v="0"/>
    <n v="0"/>
    <n v="0"/>
    <n v="0"/>
    <n v="0"/>
    <n v="0"/>
    <n v="0"/>
    <n v="0"/>
    <m/>
    <m/>
    <m/>
    <x v="0"/>
    <x v="0"/>
    <x v="0"/>
    <s v="city_other_areas"/>
    <x v="3"/>
    <x v="1"/>
    <x v="0"/>
    <x v="1"/>
    <x v="0"/>
    <s v="UA1402 UA6510"/>
    <n v="1"/>
    <n v="0"/>
    <n v="0"/>
    <n v="0"/>
    <n v="0"/>
    <n v="0"/>
    <n v="0"/>
    <n v="0"/>
    <n v="0"/>
    <n v="1"/>
    <n v="0"/>
    <n v="0"/>
    <n v="0"/>
    <n v="0"/>
    <n v="0"/>
    <n v="0"/>
    <n v="0"/>
    <s v="UA1402001 UA6510015"/>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social_media"/>
    <x v="0"/>
    <x v="0"/>
    <x v="0"/>
    <x v="0"/>
    <x v="1"/>
    <x v="1"/>
    <x v="0"/>
    <x v="0"/>
    <m/>
    <x v="0"/>
    <x v="0"/>
    <s v="cso"/>
    <n v="0"/>
    <n v="1"/>
    <n v="0"/>
    <n v="0"/>
    <n v="0"/>
    <n v="0"/>
    <x v="0"/>
    <s v="NGO &quot;Ternivska Unity&quot;"/>
    <s v="yes_can_share_now"/>
    <s v="phone_number"/>
    <n v="1"/>
    <n v="0"/>
    <m/>
    <x v="1"/>
    <x v="3"/>
    <x v="1"/>
    <x v="2"/>
    <x v="0"/>
    <x v="2"/>
    <x v="1"/>
    <x v="0"/>
    <x v="1"/>
    <x v="1"/>
    <x v="1"/>
    <m/>
    <x v="1"/>
    <m/>
    <m/>
    <m/>
    <m/>
    <m/>
    <x v="1"/>
    <m/>
    <x v="1"/>
    <m/>
    <m/>
    <m/>
    <m/>
    <m/>
    <x v="0"/>
    <s v="provide_accommodation hygiene_nfis livelihoods_support_employment"/>
    <n v="0"/>
    <n v="0"/>
    <n v="0"/>
    <n v="1"/>
    <n v="0"/>
    <n v="0"/>
    <n v="0"/>
    <n v="0"/>
    <n v="1"/>
    <n v="0"/>
    <n v="0"/>
    <n v="0"/>
    <n v="0"/>
    <n v="0"/>
    <n v="0"/>
    <n v="0"/>
    <n v="0"/>
    <n v="1"/>
    <n v="0"/>
    <n v="0"/>
    <n v="0"/>
    <n v="0"/>
    <n v="0"/>
    <n v="0"/>
    <n v="0"/>
    <n v="0"/>
    <n v="0"/>
    <n v="0"/>
    <n v="0"/>
    <n v="0"/>
    <n v="0"/>
    <n v="0"/>
    <n v="0"/>
    <n v="0"/>
    <n v="0"/>
    <n v="0"/>
    <m/>
    <x v="1"/>
    <m/>
    <x v="1"/>
    <x v="1"/>
    <s v="face_to_face_in_office facebook"/>
    <n v="0"/>
    <n v="1"/>
    <n v="0"/>
    <n v="0"/>
    <n v="0"/>
    <n v="0"/>
    <n v="0"/>
    <n v="0"/>
    <n v="0"/>
    <n v="1"/>
    <n v="0"/>
    <n v="0"/>
    <n v="0"/>
    <n v="0"/>
    <n v="0"/>
    <n v="0"/>
    <n v="0"/>
    <n v="0"/>
    <m/>
    <x v="0"/>
    <m/>
    <m/>
    <m/>
    <m/>
    <m/>
    <m/>
    <m/>
    <m/>
    <m/>
    <m/>
    <m/>
    <m/>
    <m/>
    <m/>
    <x v="0"/>
    <x v="0"/>
    <m/>
    <m/>
    <m/>
    <m/>
    <m/>
    <m/>
    <m/>
    <m/>
    <m/>
    <m/>
    <m/>
    <m/>
    <m/>
    <m/>
    <m/>
    <m/>
    <m/>
    <m/>
    <m/>
    <m/>
    <m/>
    <m/>
    <m/>
    <m/>
    <m/>
    <m/>
    <m/>
    <m/>
    <m/>
    <m/>
    <m/>
    <m/>
    <m/>
    <m/>
    <m/>
    <m/>
    <m/>
    <m/>
    <m/>
    <m/>
    <m/>
    <m/>
    <m/>
    <m/>
    <m/>
    <m/>
    <m/>
    <m/>
    <m/>
    <m/>
    <m/>
    <m/>
    <m/>
    <m/>
    <m/>
    <m/>
    <m/>
    <m/>
    <m/>
    <m/>
    <m/>
    <m/>
    <m/>
    <x v="0"/>
    <m/>
    <m/>
    <m/>
    <m/>
    <m/>
    <m/>
    <m/>
    <m/>
    <m/>
    <m/>
    <m/>
    <m/>
    <m/>
    <m/>
    <m/>
    <m/>
    <m/>
    <m/>
    <m/>
    <m/>
    <m/>
    <m/>
    <m/>
    <m/>
    <x v="0"/>
    <x v="0"/>
    <x v="1"/>
    <m/>
    <m/>
    <m/>
    <m/>
    <m/>
    <m/>
    <m/>
    <m/>
    <m/>
    <m/>
    <m/>
    <m/>
    <m/>
    <m/>
    <s v="no"/>
    <m/>
    <x v="0"/>
    <s v="yes"/>
    <m/>
    <s v="no"/>
    <m/>
    <m/>
    <m/>
    <m/>
    <s v="no"/>
    <m/>
    <m/>
    <n v="504836795"/>
    <s v="28e59849-a142-43dc-a73d-c7689461e57a"/>
    <d v="2023-11-15T17:04:37"/>
    <m/>
    <m/>
    <s v="submitted_via_web"/>
    <s v="severo_1"/>
    <s v="vPsnTSw8unGrZYsB7xr2AN"/>
    <m/>
    <n v="21"/>
  </r>
  <r>
    <d v="2023-11-16T17:00:35"/>
    <d v="2023-11-16T17:39:27"/>
    <d v="2023-11-16T00:00:00"/>
    <s v="collect:nOJZz9vWpV9z2DUg"/>
    <s v="audit.csv"/>
    <s v="https://kc-eu.kobotoolbox.org/media/original?media_file=reach_global%2Fattachments%2Ffd41e3f82f0c4b09b26a72bb0b8e45ec%2F32424012-9236-440d-9dea-4561d4b9ec64%2Faudit.csv"/>
    <s v="yes"/>
    <s v="enum_3"/>
    <m/>
    <x v="17"/>
    <x v="0"/>
    <m/>
    <s v="distribution"/>
    <x v="1"/>
    <x v="0"/>
    <x v="0"/>
    <x v="0"/>
    <x v="0"/>
    <x v="0"/>
    <x v="0"/>
    <x v="0"/>
    <x v="0"/>
    <x v="0"/>
    <x v="1"/>
    <x v="0"/>
    <m/>
    <m/>
    <m/>
    <m/>
    <m/>
    <m/>
    <m/>
    <m/>
    <m/>
    <m/>
    <m/>
    <m/>
    <m/>
    <m/>
    <m/>
    <m/>
    <m/>
    <m/>
    <s v="food general_hygiene_supplies"/>
    <x v="0"/>
    <n v="1"/>
    <n v="0"/>
    <n v="0"/>
    <n v="1"/>
    <n v="0"/>
    <n v="0"/>
    <n v="0"/>
    <n v="0"/>
    <n v="0"/>
    <n v="0"/>
    <n v="0"/>
    <n v="0"/>
    <n v="0"/>
    <n v="0"/>
    <n v="0"/>
    <n v="0"/>
    <n v="0"/>
    <n v="0"/>
    <m/>
    <m/>
    <m/>
    <m/>
    <m/>
    <m/>
    <m/>
    <m/>
    <m/>
    <m/>
    <m/>
    <m/>
    <m/>
    <m/>
    <m/>
    <m/>
    <m/>
    <m/>
    <m/>
    <m/>
    <m/>
    <m/>
    <m/>
    <m/>
    <m/>
    <m/>
    <m/>
    <m/>
    <m/>
    <m/>
    <m/>
    <m/>
    <m/>
    <m/>
    <m/>
    <m/>
    <m/>
    <m/>
    <m/>
    <m/>
    <m/>
    <m/>
    <m/>
    <m/>
    <m/>
    <s v="older_persons"/>
    <n v="0"/>
    <n v="0"/>
    <n v="0"/>
    <n v="0"/>
    <n v="0"/>
    <n v="0"/>
    <n v="0"/>
    <n v="0"/>
    <n v="1"/>
    <n v="0"/>
    <n v="0"/>
    <n v="0"/>
    <n v="0"/>
    <m/>
    <m/>
    <m/>
    <x v="1"/>
    <x v="1"/>
    <x v="6"/>
    <s v="city_other_areas"/>
    <x v="2"/>
    <x v="0"/>
    <x v="1"/>
    <x v="1"/>
    <x v="1"/>
    <s v="UA1206"/>
    <n v="0"/>
    <n v="0"/>
    <n v="0"/>
    <n v="0"/>
    <n v="0"/>
    <n v="0"/>
    <n v="0"/>
    <n v="0"/>
    <n v="0"/>
    <n v="0"/>
    <n v="0"/>
    <n v="1"/>
    <n v="0"/>
    <n v="0"/>
    <n v="0"/>
    <n v="0"/>
    <n v="0"/>
    <s v="UA1206017 UA1206025 UA120602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1"/>
    <n v="0"/>
    <n v="0"/>
    <n v="0"/>
    <n v="0"/>
    <n v="0"/>
    <n v="0"/>
    <n v="0"/>
    <n v="0"/>
    <n v="0"/>
    <n v="0"/>
    <n v="0"/>
    <n v="0"/>
    <n v="0"/>
    <n v="0"/>
    <n v="0"/>
    <n v="0"/>
    <n v="0"/>
    <n v="0"/>
    <n v="1"/>
    <n v="0"/>
    <n v="0"/>
    <n v="0"/>
    <n v="0"/>
    <n v="0"/>
    <n v="0"/>
    <n v="0"/>
    <n v="0"/>
    <n v="0"/>
    <n v="0"/>
    <n v="0"/>
    <n v="0"/>
    <n v="0"/>
    <n v="0"/>
    <n v="0"/>
    <n v="0"/>
    <n v="0"/>
    <n v="0"/>
    <n v="0"/>
    <n v="0"/>
    <n v="0"/>
    <n v="0"/>
    <n v="0"/>
    <n v="0"/>
    <n v="0"/>
    <n v="0"/>
    <n v="0"/>
    <n v="0"/>
    <n v="0"/>
    <n v="0"/>
    <n v="0"/>
    <n v="0"/>
    <n v="0"/>
    <n v="0"/>
    <x v="0"/>
    <s v="informal"/>
    <x v="0"/>
    <x v="1"/>
    <x v="2"/>
    <x v="0"/>
    <x v="0"/>
    <x v="1"/>
    <x v="1"/>
    <x v="0"/>
    <m/>
    <x v="4"/>
    <x v="0"/>
    <s v="volunteer cso"/>
    <n v="0"/>
    <n v="1"/>
    <n v="1"/>
    <n v="0"/>
    <n v="0"/>
    <n v="0"/>
    <x v="0"/>
    <s v="There is none"/>
    <s v="no_cannot_share"/>
    <m/>
    <m/>
    <m/>
    <m/>
    <x v="0"/>
    <x v="3"/>
    <x v="1"/>
    <x v="3"/>
    <x v="1"/>
    <x v="1"/>
    <x v="0"/>
    <x v="2"/>
    <x v="0"/>
    <x v="3"/>
    <x v="2"/>
    <s v="older_persons"/>
    <x v="2"/>
    <n v="0"/>
    <n v="0"/>
    <n v="0"/>
    <n v="0"/>
    <n v="0"/>
    <x v="0"/>
    <n v="0"/>
    <x v="2"/>
    <n v="0"/>
    <n v="0"/>
    <n v="0"/>
    <n v="0"/>
    <m/>
    <x v="0"/>
    <s v="child_care_services hygiene_nfis food"/>
    <n v="0"/>
    <n v="1"/>
    <n v="0"/>
    <n v="0"/>
    <n v="0"/>
    <n v="0"/>
    <n v="0"/>
    <n v="0"/>
    <n v="1"/>
    <n v="0"/>
    <n v="0"/>
    <n v="0"/>
    <n v="0"/>
    <n v="0"/>
    <n v="0"/>
    <n v="0"/>
    <n v="0"/>
    <n v="0"/>
    <n v="0"/>
    <n v="0"/>
    <n v="0"/>
    <n v="0"/>
    <n v="0"/>
    <n v="0"/>
    <n v="0"/>
    <n v="0"/>
    <n v="0"/>
    <n v="0"/>
    <n v="0"/>
    <n v="1"/>
    <n v="0"/>
    <n v="0"/>
    <n v="0"/>
    <n v="0"/>
    <n v="0"/>
    <n v="0"/>
    <m/>
    <x v="1"/>
    <m/>
    <x v="0"/>
    <x v="0"/>
    <s v="face_to_face_in_office facebook phone_call"/>
    <n v="0"/>
    <n v="1"/>
    <n v="1"/>
    <n v="0"/>
    <n v="0"/>
    <n v="0"/>
    <n v="0"/>
    <n v="0"/>
    <n v="0"/>
    <n v="1"/>
    <n v="0"/>
    <n v="0"/>
    <n v="0"/>
    <n v="0"/>
    <n v="0"/>
    <n v="0"/>
    <n v="0"/>
    <n v="0"/>
    <m/>
    <x v="1"/>
    <s v="material_supplies_beneficiaries funding premises information_expertise equipment fuel"/>
    <n v="1"/>
    <n v="0"/>
    <n v="0"/>
    <n v="1"/>
    <n v="1"/>
    <n v="0"/>
    <n v="1"/>
    <n v="0"/>
    <n v="1"/>
    <n v="1"/>
    <n v="0"/>
    <n v="0"/>
    <m/>
    <x v="0"/>
    <x v="0"/>
    <m/>
    <m/>
    <m/>
    <m/>
    <m/>
    <m/>
    <m/>
    <m/>
    <m/>
    <s v="safety_sec_equip"/>
    <n v="1"/>
    <n v="0"/>
    <n v="0"/>
    <n v="0"/>
    <n v="0"/>
    <n v="0"/>
    <m/>
    <s v="food general_hygiene_supplies cooking_supplies"/>
    <n v="1"/>
    <n v="0"/>
    <n v="1"/>
    <n v="1"/>
    <n v="0"/>
    <n v="0"/>
    <n v="0"/>
    <n v="0"/>
    <n v="0"/>
    <n v="0"/>
    <n v="0"/>
    <s v="space_activities"/>
    <n v="0"/>
    <n v="1"/>
    <n v="0"/>
    <n v="0"/>
    <n v="0"/>
    <s v="financial_expertise coord_systems_expertise liaison_expertise security_expertise mental_health_support_staff"/>
    <n v="0"/>
    <n v="1"/>
    <n v="1"/>
    <n v="1"/>
    <n v="1"/>
    <n v="0"/>
    <n v="1"/>
    <s v="trainings"/>
    <n v="1"/>
    <n v="0"/>
    <n v="0"/>
    <n v="0"/>
    <n v="0"/>
    <n v="0"/>
    <s v="funding equipment material_supplies_beneficiaries premises information_expertise"/>
    <n v="1"/>
    <n v="0"/>
    <n v="0"/>
    <n v="0"/>
    <n v="1"/>
    <n v="0"/>
    <n v="1"/>
    <n v="0"/>
    <n v="1"/>
    <n v="1"/>
    <n v="0"/>
    <n v="0"/>
    <x v="2"/>
    <s v="premises fuel equipment"/>
    <n v="0"/>
    <n v="0"/>
    <n v="1"/>
    <n v="1"/>
    <n v="0"/>
    <n v="0"/>
    <n v="0"/>
    <n v="1"/>
    <n v="0"/>
    <n v="0"/>
    <n v="0"/>
    <s v="equipment information_expertise material_supplies_beneficiaries"/>
    <n v="0"/>
    <n v="0"/>
    <n v="0"/>
    <n v="1"/>
    <n v="0"/>
    <n v="1"/>
    <n v="0"/>
    <n v="0"/>
    <n v="1"/>
    <n v="0"/>
    <n v="0"/>
    <x v="3"/>
    <x v="0"/>
    <x v="0"/>
    <s v="distribution"/>
    <n v="0"/>
    <n v="0"/>
    <n v="0"/>
    <n v="0"/>
    <n v="0"/>
    <n v="1"/>
    <n v="0"/>
    <n v="0"/>
    <n v="0"/>
    <n v="0"/>
    <n v="0"/>
    <n v="0"/>
    <n v="0"/>
    <s v="no"/>
    <m/>
    <x v="0"/>
    <s v="yes"/>
    <m/>
    <s v="no"/>
    <m/>
    <m/>
    <m/>
    <m/>
    <s v="yes"/>
    <m/>
    <m/>
    <n v="505332407"/>
    <s v="32424012-9236-440d-9dea-4561d4b9ec64"/>
    <d v="2023-11-16T20:48:14"/>
    <m/>
    <m/>
    <s v="submitted_via_web"/>
    <s v="severo_1"/>
    <s v="vPsnTSw8unGrZYsB7xr2AN"/>
    <m/>
    <n v="22"/>
  </r>
  <r>
    <d v="2023-11-17T10:58:01"/>
    <d v="2023-11-17T12:14:32"/>
    <d v="2023-11-17T00:00:00"/>
    <s v="collect:nOJZz9vWpV9z2DUg"/>
    <s v="audit.csv"/>
    <s v="https://kc-eu.kobotoolbox.org/media/original?media_file=reach_global%2Fattachments%2Ffd41e3f82f0c4b09b26a72bb0b8e45ec%2F259290c3-ad3d-481d-ad29-4c3a3361ea74%2Faudit.csv"/>
    <s v="yes"/>
    <s v="enum_3"/>
    <m/>
    <x v="18"/>
    <x v="0"/>
    <m/>
    <s v="distribution coordination"/>
    <x v="1"/>
    <x v="0"/>
    <x v="0"/>
    <x v="0"/>
    <x v="0"/>
    <x v="0"/>
    <x v="0"/>
    <x v="0"/>
    <x v="0"/>
    <x v="1"/>
    <x v="1"/>
    <x v="0"/>
    <m/>
    <m/>
    <m/>
    <m/>
    <m/>
    <m/>
    <m/>
    <m/>
    <m/>
    <m/>
    <m/>
    <m/>
    <m/>
    <m/>
    <m/>
    <m/>
    <m/>
    <m/>
    <s v="food general_hygiene_supplies clothing bedding older_adult_items baby_child_items"/>
    <x v="0"/>
    <n v="1"/>
    <n v="0"/>
    <n v="0"/>
    <n v="1"/>
    <n v="0"/>
    <n v="0"/>
    <n v="1"/>
    <n v="1"/>
    <n v="0"/>
    <n v="0"/>
    <n v="0"/>
    <n v="0"/>
    <n v="0"/>
    <n v="1"/>
    <n v="0"/>
    <n v="1"/>
    <n v="0"/>
    <n v="0"/>
    <m/>
    <m/>
    <m/>
    <m/>
    <m/>
    <m/>
    <m/>
    <m/>
    <m/>
    <m/>
    <m/>
    <m/>
    <m/>
    <m/>
    <m/>
    <m/>
    <m/>
    <m/>
    <m/>
    <m/>
    <m/>
    <m/>
    <m/>
    <m/>
    <m/>
    <m/>
    <m/>
    <m/>
    <m/>
    <m/>
    <m/>
    <m/>
    <m/>
    <m/>
    <m/>
    <m/>
    <m/>
    <m/>
    <m/>
    <m/>
    <m/>
    <m/>
    <m/>
    <m/>
    <m/>
    <s v="general"/>
    <n v="1"/>
    <n v="0"/>
    <n v="0"/>
    <n v="0"/>
    <n v="0"/>
    <n v="0"/>
    <n v="0"/>
    <n v="0"/>
    <n v="0"/>
    <n v="0"/>
    <n v="0"/>
    <n v="0"/>
    <n v="0"/>
    <m/>
    <m/>
    <m/>
    <x v="0"/>
    <x v="1"/>
    <x v="7"/>
    <s v="other_areas_change"/>
    <x v="8"/>
    <x v="0"/>
    <x v="0"/>
    <x v="1"/>
    <x v="0"/>
    <s v="UA6510 UA6502 UA1412"/>
    <n v="0"/>
    <n v="0"/>
    <n v="1"/>
    <n v="0"/>
    <n v="0"/>
    <n v="0"/>
    <n v="0"/>
    <n v="1"/>
    <n v="0"/>
    <n v="1"/>
    <n v="0"/>
    <n v="0"/>
    <n v="0"/>
    <n v="0"/>
    <n v="0"/>
    <n v="0"/>
    <n v="0"/>
    <s v="UA6510015 UA1412023"/>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ther_virtual"/>
    <x v="0"/>
    <x v="0"/>
    <x v="0"/>
    <x v="0"/>
    <x v="0"/>
    <x v="1"/>
    <x v="0"/>
    <x v="0"/>
    <m/>
    <x v="0"/>
    <x v="0"/>
    <s v="volunteer cso local_authorities nngo"/>
    <n v="1"/>
    <n v="1"/>
    <n v="1"/>
    <n v="1"/>
    <n v="0"/>
    <n v="0"/>
    <x v="0"/>
    <s v="There is no such organisation"/>
    <s v="no_cannot_share"/>
    <m/>
    <m/>
    <m/>
    <m/>
    <x v="1"/>
    <x v="2"/>
    <x v="2"/>
    <x v="3"/>
    <x v="0"/>
    <x v="2"/>
    <x v="3"/>
    <x v="1"/>
    <x v="2"/>
    <x v="1"/>
    <x v="1"/>
    <m/>
    <x v="1"/>
    <m/>
    <m/>
    <m/>
    <m/>
    <m/>
    <x v="1"/>
    <m/>
    <x v="1"/>
    <m/>
    <m/>
    <m/>
    <m/>
    <m/>
    <x v="1"/>
    <s v="hygiene_nfis other"/>
    <n v="0"/>
    <n v="0"/>
    <n v="0"/>
    <n v="0"/>
    <n v="0"/>
    <n v="0"/>
    <n v="0"/>
    <n v="0"/>
    <n v="1"/>
    <n v="0"/>
    <n v="0"/>
    <n v="0"/>
    <n v="0"/>
    <n v="0"/>
    <n v="0"/>
    <n v="0"/>
    <n v="0"/>
    <n v="0"/>
    <n v="0"/>
    <n v="0"/>
    <n v="0"/>
    <n v="0"/>
    <n v="0"/>
    <n v="0"/>
    <n v="0"/>
    <n v="0"/>
    <n v="0"/>
    <n v="0"/>
    <n v="0"/>
    <n v="0"/>
    <n v="0"/>
    <n v="0"/>
    <n v="1"/>
    <n v="0"/>
    <n v="0"/>
    <n v="0"/>
    <s v="Professional orientation space for IDPs. Coordination with city residents (so that NGOs and CFs communicate with the population)"/>
    <x v="1"/>
    <m/>
    <x v="0"/>
    <x v="0"/>
    <s v="face_to_face_in_office phone_call facebook"/>
    <n v="0"/>
    <n v="1"/>
    <n v="1"/>
    <n v="0"/>
    <n v="0"/>
    <n v="0"/>
    <n v="0"/>
    <n v="0"/>
    <n v="0"/>
    <n v="1"/>
    <n v="0"/>
    <n v="0"/>
    <n v="0"/>
    <n v="0"/>
    <n v="0"/>
    <n v="0"/>
    <n v="0"/>
    <n v="0"/>
    <m/>
    <x v="1"/>
    <s v="funding fuel material_supplies_beneficiaries other"/>
    <n v="1"/>
    <n v="0"/>
    <n v="0"/>
    <n v="1"/>
    <n v="0"/>
    <n v="0"/>
    <n v="1"/>
    <n v="0"/>
    <n v="0"/>
    <n v="0"/>
    <n v="1"/>
    <n v="0"/>
    <s v="Advertising of the organization"/>
    <x v="0"/>
    <x v="0"/>
    <m/>
    <m/>
    <m/>
    <m/>
    <m/>
    <m/>
    <m/>
    <m/>
    <m/>
    <m/>
    <m/>
    <m/>
    <m/>
    <m/>
    <m/>
    <m/>
    <m/>
    <s v="other education_toys general_hygiene_supplies cooking_supplies"/>
    <n v="0"/>
    <n v="0"/>
    <n v="1"/>
    <n v="1"/>
    <n v="0"/>
    <n v="0"/>
    <n v="0"/>
    <n v="0"/>
    <n v="1"/>
    <n v="0"/>
    <n v="1"/>
    <m/>
    <m/>
    <m/>
    <m/>
    <m/>
    <m/>
    <m/>
    <m/>
    <m/>
    <m/>
    <m/>
    <m/>
    <m/>
    <m/>
    <m/>
    <m/>
    <m/>
    <m/>
    <m/>
    <m/>
    <m/>
    <s v="funding fuel material_supplies_beneficiaries"/>
    <n v="1"/>
    <n v="0"/>
    <n v="0"/>
    <n v="1"/>
    <n v="0"/>
    <n v="0"/>
    <n v="1"/>
    <n v="0"/>
    <n v="0"/>
    <n v="0"/>
    <n v="0"/>
    <n v="0"/>
    <x v="2"/>
    <s v="fuel other"/>
    <n v="0"/>
    <n v="0"/>
    <n v="1"/>
    <n v="0"/>
    <n v="0"/>
    <n v="0"/>
    <n v="0"/>
    <n v="0"/>
    <n v="0"/>
    <n v="1"/>
    <n v="0"/>
    <s v="material_supplies_beneficiaries"/>
    <n v="0"/>
    <n v="0"/>
    <n v="0"/>
    <n v="0"/>
    <n v="0"/>
    <n v="1"/>
    <n v="0"/>
    <n v="0"/>
    <n v="0"/>
    <n v="0"/>
    <n v="0"/>
    <x v="1"/>
    <x v="0"/>
    <x v="2"/>
    <m/>
    <m/>
    <m/>
    <m/>
    <m/>
    <m/>
    <m/>
    <m/>
    <m/>
    <m/>
    <m/>
    <m/>
    <m/>
    <m/>
    <s v="no"/>
    <m/>
    <x v="0"/>
    <s v="yes"/>
    <m/>
    <s v="no"/>
    <m/>
    <m/>
    <m/>
    <m/>
    <s v="no"/>
    <m/>
    <s v="They assist in various areas using people's applications (was sending humanitarian aid by post)_x000a_In another, about the needs of the organisation (currently was speaking about candy or toys for children during holidays)"/>
    <n v="505642327"/>
    <s v="259290c3-ad3d-481d-ad29-4c3a3361ea74"/>
    <d v="2023-11-17T17:47:09"/>
    <m/>
    <m/>
    <s v="submitted_via_web"/>
    <s v="severo_1"/>
    <s v="vPsnTSw8unGrZYsB7xr2AN"/>
    <m/>
    <n v="23"/>
  </r>
  <r>
    <d v="2023-11-17T16:58:24"/>
    <d v="2023-11-17T17:30:41"/>
    <d v="2023-11-17T00:00:00"/>
    <s v="collect:nOJZz9vWpV9z2DUg"/>
    <s v="audit.csv"/>
    <s v="https://kc-eu.kobotoolbox.org/media/original?media_file=reach_global%2Fattachments%2Ffd41e3f82f0c4b09b26a72bb0b8e45ec%2F73d63fc1-2d85-4028-b532-d810626ff55e%2Faudit.csv"/>
    <s v="yes"/>
    <s v="enum_3"/>
    <m/>
    <x v="19"/>
    <x v="0"/>
    <m/>
    <s v="distribution other general_population_services"/>
    <x v="1"/>
    <x v="0"/>
    <x v="0"/>
    <x v="0"/>
    <x v="0"/>
    <x v="0"/>
    <x v="1"/>
    <x v="0"/>
    <x v="0"/>
    <x v="0"/>
    <x v="1"/>
    <x v="1"/>
    <s v="Rehabilitation center for people who are in serious condition (people who take drugs or alcohol)"/>
    <m/>
    <m/>
    <m/>
    <m/>
    <m/>
    <m/>
    <m/>
    <m/>
    <m/>
    <m/>
    <m/>
    <m/>
    <m/>
    <m/>
    <m/>
    <m/>
    <m/>
    <s v="general_hygiene_supplies food clothing winterization_items"/>
    <x v="0"/>
    <n v="1"/>
    <n v="0"/>
    <n v="0"/>
    <n v="1"/>
    <n v="0"/>
    <n v="1"/>
    <n v="1"/>
    <n v="0"/>
    <n v="0"/>
    <n v="0"/>
    <n v="0"/>
    <n v="0"/>
    <n v="0"/>
    <n v="0"/>
    <n v="0"/>
    <n v="0"/>
    <n v="0"/>
    <n v="0"/>
    <s v="housing_assistance"/>
    <n v="0"/>
    <n v="0"/>
    <n v="0"/>
    <n v="1"/>
    <n v="0"/>
    <n v="0"/>
    <n v="0"/>
    <n v="0"/>
    <n v="0"/>
    <n v="0"/>
    <n v="0"/>
    <n v="0"/>
    <n v="0"/>
    <n v="0"/>
    <n v="0"/>
    <n v="0"/>
    <n v="0"/>
    <m/>
    <m/>
    <m/>
    <m/>
    <m/>
    <m/>
    <m/>
    <m/>
    <m/>
    <m/>
    <m/>
    <m/>
    <m/>
    <m/>
    <m/>
    <m/>
    <m/>
    <m/>
    <m/>
    <m/>
    <m/>
    <m/>
    <m/>
    <m/>
    <m/>
    <m/>
    <m/>
    <s v="other idps"/>
    <n v="0"/>
    <n v="0"/>
    <n v="0"/>
    <n v="0"/>
    <n v="0"/>
    <n v="0"/>
    <n v="1"/>
    <n v="0"/>
    <n v="0"/>
    <n v="0"/>
    <n v="0"/>
    <n v="0"/>
    <n v="1"/>
    <m/>
    <m/>
    <m/>
    <x v="1"/>
    <x v="1"/>
    <x v="8"/>
    <s v="city_only"/>
    <x v="2"/>
    <x v="0"/>
    <x v="1"/>
    <x v="1"/>
    <x v="1"/>
    <s v="UA1206"/>
    <n v="0"/>
    <n v="0"/>
    <n v="0"/>
    <n v="0"/>
    <n v="0"/>
    <n v="0"/>
    <n v="0"/>
    <n v="0"/>
    <n v="0"/>
    <n v="0"/>
    <n v="0"/>
    <n v="1"/>
    <n v="0"/>
    <n v="0"/>
    <n v="0"/>
    <n v="0"/>
    <n v="0"/>
    <s v="UA120601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1"/>
    <m/>
    <x v="2"/>
    <x v="2"/>
    <x v="1"/>
    <x v="1"/>
    <x v="2"/>
    <x v="2"/>
    <x v="2"/>
    <x v="1"/>
    <m/>
    <x v="2"/>
    <x v="0"/>
    <m/>
    <m/>
    <m/>
    <m/>
    <m/>
    <m/>
    <m/>
    <x v="1"/>
    <m/>
    <m/>
    <m/>
    <m/>
    <m/>
    <m/>
    <x v="1"/>
    <x v="2"/>
    <x v="1"/>
    <x v="3"/>
    <x v="0"/>
    <x v="2"/>
    <x v="3"/>
    <x v="1"/>
    <x v="2"/>
    <x v="0"/>
    <x v="1"/>
    <m/>
    <x v="1"/>
    <m/>
    <m/>
    <m/>
    <m/>
    <m/>
    <x v="1"/>
    <m/>
    <x v="1"/>
    <m/>
    <m/>
    <m/>
    <m/>
    <m/>
    <x v="0"/>
    <s v="hygiene_nfis financial_assistance_to_repay_debt provision_of_medicines"/>
    <n v="0"/>
    <n v="0"/>
    <n v="0"/>
    <n v="0"/>
    <n v="0"/>
    <n v="0"/>
    <n v="0"/>
    <n v="1"/>
    <n v="1"/>
    <n v="0"/>
    <n v="0"/>
    <n v="0"/>
    <n v="0"/>
    <n v="0"/>
    <n v="0"/>
    <n v="0"/>
    <n v="0"/>
    <n v="0"/>
    <n v="1"/>
    <n v="0"/>
    <n v="0"/>
    <n v="0"/>
    <n v="0"/>
    <n v="0"/>
    <n v="0"/>
    <n v="0"/>
    <n v="0"/>
    <n v="0"/>
    <n v="0"/>
    <n v="0"/>
    <n v="0"/>
    <n v="0"/>
    <n v="0"/>
    <n v="0"/>
    <n v="0"/>
    <n v="0"/>
    <m/>
    <x v="1"/>
    <m/>
    <x v="1"/>
    <x v="1"/>
    <s v="face_to_face_in_office phone_call"/>
    <n v="0"/>
    <n v="1"/>
    <n v="1"/>
    <n v="0"/>
    <n v="0"/>
    <n v="0"/>
    <n v="0"/>
    <n v="0"/>
    <n v="0"/>
    <n v="0"/>
    <n v="0"/>
    <n v="0"/>
    <n v="0"/>
    <n v="0"/>
    <n v="0"/>
    <n v="0"/>
    <n v="0"/>
    <n v="0"/>
    <m/>
    <x v="1"/>
    <s v="office_utilities material_supplies_beneficiaries equipment"/>
    <n v="0"/>
    <n v="0"/>
    <n v="0"/>
    <n v="0"/>
    <n v="1"/>
    <n v="1"/>
    <n v="1"/>
    <n v="0"/>
    <n v="0"/>
    <n v="0"/>
    <n v="0"/>
    <n v="0"/>
    <m/>
    <x v="0"/>
    <x v="0"/>
    <m/>
    <m/>
    <m/>
    <m/>
    <m/>
    <m/>
    <m/>
    <m/>
    <m/>
    <s v="office_com_equip"/>
    <n v="0"/>
    <n v="1"/>
    <n v="0"/>
    <n v="0"/>
    <n v="0"/>
    <n v="0"/>
    <m/>
    <s v="food general_hygiene_supplies medicines"/>
    <n v="1"/>
    <n v="0"/>
    <n v="1"/>
    <n v="0"/>
    <n v="0"/>
    <n v="0"/>
    <n v="1"/>
    <n v="0"/>
    <n v="0"/>
    <n v="0"/>
    <n v="0"/>
    <m/>
    <m/>
    <m/>
    <m/>
    <m/>
    <m/>
    <m/>
    <m/>
    <m/>
    <m/>
    <m/>
    <m/>
    <m/>
    <m/>
    <m/>
    <m/>
    <m/>
    <m/>
    <m/>
    <m/>
    <m/>
    <s v="equipment office_utilities material_supplies_beneficiaries"/>
    <n v="0"/>
    <n v="0"/>
    <n v="0"/>
    <n v="0"/>
    <n v="1"/>
    <n v="1"/>
    <n v="1"/>
    <n v="0"/>
    <n v="0"/>
    <n v="0"/>
    <n v="0"/>
    <n v="0"/>
    <x v="2"/>
    <s v="equipment office_utilities"/>
    <n v="0"/>
    <n v="0"/>
    <n v="0"/>
    <n v="1"/>
    <n v="1"/>
    <n v="0"/>
    <n v="0"/>
    <n v="0"/>
    <n v="0"/>
    <n v="0"/>
    <n v="0"/>
    <s v="material_supplies_beneficiaries"/>
    <n v="0"/>
    <n v="0"/>
    <n v="0"/>
    <n v="0"/>
    <n v="0"/>
    <n v="1"/>
    <n v="0"/>
    <n v="0"/>
    <n v="0"/>
    <n v="0"/>
    <n v="0"/>
    <x v="3"/>
    <x v="0"/>
    <x v="0"/>
    <s v="distribution"/>
    <n v="0"/>
    <n v="0"/>
    <n v="0"/>
    <n v="0"/>
    <n v="0"/>
    <n v="1"/>
    <n v="0"/>
    <n v="0"/>
    <n v="0"/>
    <n v="0"/>
    <n v="0"/>
    <n v="0"/>
    <n v="0"/>
    <s v="no"/>
    <m/>
    <x v="0"/>
    <s v="yes"/>
    <m/>
    <s v="no"/>
    <m/>
    <m/>
    <m/>
    <m/>
    <s v="no"/>
    <m/>
    <s v="They only support IDPs (with accommodation and humanitarian aid) and people with addictions (drugs, alcohol)_x000a_He does not have an e-mail (according to his answer)_x000a_Currently, they assist only in Kryvyi Rih, but in six months they plan to deal with Evacuation"/>
    <n v="505642332"/>
    <s v="73d63fc1-2d85-4028-b532-d810626ff55e"/>
    <d v="2023-11-17T17:47:11"/>
    <m/>
    <m/>
    <s v="submitted_via_web"/>
    <s v="severo_1"/>
    <s v="vPsnTSw8unGrZYsB7xr2AN"/>
    <m/>
    <n v="24"/>
  </r>
  <r>
    <d v="2023-11-17T19:11:12"/>
    <d v="2023-11-17T19:46:04"/>
    <d v="2023-11-17T00:00:00"/>
    <s v="collect:nOJZz9vWpV9z2DUg"/>
    <s v="audit.csv"/>
    <s v="https://kc-eu.kobotoolbox.org/media/original?media_file=reach_global%2Fattachments%2Ffd41e3f82f0c4b09b26a72bb0b8e45ec%2F711afb11-11fe-4a9a-8b23-f0e739261aab%2Faudit.csv"/>
    <s v="yes"/>
    <s v="enum_3"/>
    <m/>
    <x v="20"/>
    <x v="0"/>
    <m/>
    <s v="distribution general_population_services information_awareness coordination"/>
    <x v="1"/>
    <x v="0"/>
    <x v="0"/>
    <x v="0"/>
    <x v="0"/>
    <x v="0"/>
    <x v="1"/>
    <x v="0"/>
    <x v="1"/>
    <x v="1"/>
    <x v="1"/>
    <x v="0"/>
    <m/>
    <m/>
    <m/>
    <m/>
    <m/>
    <m/>
    <m/>
    <m/>
    <m/>
    <m/>
    <m/>
    <m/>
    <m/>
    <m/>
    <m/>
    <m/>
    <m/>
    <m/>
    <s v="general_hygiene_supplies winterization_items baby_child_items food"/>
    <x v="0"/>
    <n v="1"/>
    <n v="0"/>
    <n v="0"/>
    <n v="1"/>
    <n v="0"/>
    <n v="1"/>
    <n v="0"/>
    <n v="0"/>
    <n v="0"/>
    <n v="0"/>
    <n v="0"/>
    <n v="0"/>
    <n v="0"/>
    <n v="1"/>
    <n v="0"/>
    <n v="0"/>
    <n v="0"/>
    <n v="0"/>
    <s v="mental_health legal_assistance assistance_violence_gbv"/>
    <n v="0"/>
    <n v="0"/>
    <n v="0"/>
    <n v="0"/>
    <n v="0"/>
    <n v="0"/>
    <n v="0"/>
    <n v="0"/>
    <n v="1"/>
    <n v="1"/>
    <n v="1"/>
    <n v="0"/>
    <n v="0"/>
    <n v="0"/>
    <n v="0"/>
    <n v="0"/>
    <n v="0"/>
    <m/>
    <m/>
    <m/>
    <m/>
    <m/>
    <m/>
    <m/>
    <m/>
    <m/>
    <m/>
    <m/>
    <m/>
    <m/>
    <m/>
    <m/>
    <m/>
    <m/>
    <s v="mental_risk_education dv_gbv_awareness rights_awareness"/>
    <n v="0"/>
    <n v="0"/>
    <n v="0"/>
    <n v="1"/>
    <n v="1"/>
    <n v="1"/>
    <n v="0"/>
    <n v="0"/>
    <n v="0"/>
    <s v="idps"/>
    <n v="0"/>
    <n v="0"/>
    <n v="0"/>
    <n v="0"/>
    <n v="0"/>
    <n v="0"/>
    <n v="1"/>
    <n v="0"/>
    <n v="0"/>
    <n v="0"/>
    <n v="0"/>
    <n v="0"/>
    <n v="0"/>
    <m/>
    <m/>
    <m/>
    <x v="2"/>
    <x v="1"/>
    <x v="9"/>
    <s v="city_other_areas"/>
    <x v="2"/>
    <x v="0"/>
    <x v="1"/>
    <x v="1"/>
    <x v="1"/>
    <s v="UA1206"/>
    <n v="0"/>
    <n v="0"/>
    <n v="0"/>
    <n v="0"/>
    <n v="0"/>
    <n v="0"/>
    <n v="0"/>
    <n v="0"/>
    <n v="0"/>
    <n v="0"/>
    <n v="0"/>
    <n v="1"/>
    <n v="0"/>
    <n v="0"/>
    <n v="0"/>
    <n v="0"/>
    <n v="0"/>
    <s v="UA1206017"/>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1"/>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0"/>
    <s v="other_in_person ocha_gcm"/>
    <x v="1"/>
    <x v="0"/>
    <x v="2"/>
    <x v="0"/>
    <x v="0"/>
    <x v="1"/>
    <x v="0"/>
    <x v="0"/>
    <m/>
    <x v="1"/>
    <x v="3"/>
    <s v="cso"/>
    <n v="0"/>
    <n v="1"/>
    <n v="0"/>
    <n v="0"/>
    <n v="0"/>
    <n v="0"/>
    <x v="0"/>
    <s v="They have a coalition that organizes such meetings"/>
    <s v="no_cannot_share"/>
    <m/>
    <m/>
    <m/>
    <m/>
    <x v="0"/>
    <x v="2"/>
    <x v="1"/>
    <x v="0"/>
    <x v="2"/>
    <x v="2"/>
    <x v="0"/>
    <x v="1"/>
    <x v="2"/>
    <x v="0"/>
    <x v="1"/>
    <m/>
    <x v="1"/>
    <m/>
    <m/>
    <m/>
    <m/>
    <m/>
    <x v="1"/>
    <m/>
    <x v="1"/>
    <m/>
    <m/>
    <m/>
    <m/>
    <m/>
    <x v="0"/>
    <s v="food hygiene_nfis other"/>
    <n v="0"/>
    <n v="1"/>
    <n v="0"/>
    <n v="0"/>
    <n v="0"/>
    <n v="0"/>
    <n v="0"/>
    <n v="0"/>
    <n v="1"/>
    <n v="0"/>
    <n v="0"/>
    <n v="0"/>
    <n v="0"/>
    <n v="0"/>
    <n v="0"/>
    <n v="0"/>
    <n v="0"/>
    <n v="0"/>
    <n v="0"/>
    <n v="0"/>
    <n v="0"/>
    <n v="0"/>
    <n v="0"/>
    <n v="0"/>
    <n v="0"/>
    <n v="0"/>
    <n v="0"/>
    <n v="0"/>
    <n v="0"/>
    <n v="0"/>
    <n v="0"/>
    <n v="0"/>
    <n v="1"/>
    <n v="0"/>
    <n v="0"/>
    <n v="0"/>
    <s v="Integration for IDPs"/>
    <x v="1"/>
    <m/>
    <x v="0"/>
    <x v="0"/>
    <s v="phone_call facebook face_to_face_in_office"/>
    <n v="0"/>
    <n v="1"/>
    <n v="1"/>
    <n v="0"/>
    <n v="0"/>
    <n v="0"/>
    <n v="0"/>
    <n v="0"/>
    <n v="0"/>
    <n v="1"/>
    <n v="0"/>
    <n v="0"/>
    <n v="0"/>
    <n v="0"/>
    <n v="0"/>
    <n v="0"/>
    <n v="0"/>
    <n v="0"/>
    <m/>
    <x v="1"/>
    <s v="other human_resources funding material_supplies_beneficiaries"/>
    <n v="1"/>
    <n v="1"/>
    <n v="0"/>
    <n v="0"/>
    <n v="0"/>
    <n v="0"/>
    <n v="1"/>
    <n v="0"/>
    <n v="0"/>
    <n v="0"/>
    <n v="1"/>
    <n v="0"/>
    <s v="Windows restore support, generator"/>
    <x v="1"/>
    <x v="1"/>
    <m/>
    <m/>
    <m/>
    <m/>
    <m/>
    <m/>
    <m/>
    <m/>
    <m/>
    <m/>
    <m/>
    <m/>
    <m/>
    <m/>
    <m/>
    <m/>
    <m/>
    <s v="food general_hygiene_supplies"/>
    <n v="1"/>
    <n v="0"/>
    <n v="1"/>
    <n v="0"/>
    <n v="0"/>
    <n v="0"/>
    <n v="0"/>
    <n v="0"/>
    <n v="0"/>
    <n v="0"/>
    <n v="0"/>
    <m/>
    <m/>
    <m/>
    <m/>
    <m/>
    <m/>
    <m/>
    <m/>
    <m/>
    <m/>
    <m/>
    <m/>
    <m/>
    <m/>
    <m/>
    <m/>
    <m/>
    <m/>
    <m/>
    <m/>
    <m/>
    <s v="human_resources other"/>
    <n v="0"/>
    <n v="1"/>
    <n v="0"/>
    <n v="0"/>
    <n v="0"/>
    <n v="0"/>
    <n v="0"/>
    <n v="0"/>
    <n v="0"/>
    <n v="0"/>
    <n v="1"/>
    <n v="0"/>
    <x v="2"/>
    <s v="other material_supplies_beneficiaries"/>
    <n v="0"/>
    <n v="0"/>
    <n v="0"/>
    <n v="0"/>
    <n v="0"/>
    <n v="1"/>
    <n v="0"/>
    <n v="0"/>
    <n v="0"/>
    <n v="1"/>
    <n v="0"/>
    <s v="human_resources material_supplies_beneficiaries"/>
    <n v="1"/>
    <n v="0"/>
    <n v="0"/>
    <n v="0"/>
    <n v="0"/>
    <n v="1"/>
    <n v="0"/>
    <n v="0"/>
    <n v="0"/>
    <n v="0"/>
    <n v="0"/>
    <x v="3"/>
    <x v="0"/>
    <x v="0"/>
    <s v="distribution"/>
    <n v="0"/>
    <n v="0"/>
    <n v="0"/>
    <n v="0"/>
    <n v="0"/>
    <n v="1"/>
    <n v="0"/>
    <n v="0"/>
    <n v="0"/>
    <n v="0"/>
    <n v="0"/>
    <n v="0"/>
    <n v="0"/>
    <s v="no"/>
    <m/>
    <x v="0"/>
    <s v="yes"/>
    <m/>
    <s v="no"/>
    <m/>
    <m/>
    <m/>
    <m/>
    <s v="yes"/>
    <m/>
    <s v="She provided information that covered the Dnipropetrovska oblast._x000a_But then she said that they were working with Kherson, but did not answer a clarifying question about Kherson city._x000a_It was difficult to communicate with her. It is very difficult to communicate as she thinks that this survey will be fruitless. It also took a very long time to persuade her to take this survey."/>
    <n v="505642339"/>
    <s v="711afb11-11fe-4a9a-8b23-f0e739261aab"/>
    <d v="2023-11-17T17:47:12"/>
    <m/>
    <m/>
    <s v="submitted_via_web"/>
    <s v="severo_1"/>
    <s v="vPsnTSw8unGrZYsB7xr2AN"/>
    <m/>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406675-9AE0-43D3-A1C5-8FDB70C2E724}" name="Зведена таблиця10"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26:B2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7"/>
  </rowFields>
  <rowItems count="3">
    <i>
      <x/>
    </i>
    <i>
      <x v="1"/>
    </i>
    <i t="grand">
      <x/>
    </i>
  </rowItems>
  <colItems count="1">
    <i/>
  </colItems>
  <dataFields count="1">
    <dataField name="Кількість з activity_type/distribution" fld="17" subtotal="count" baseField="1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C8A1B31-1648-40ED-8821-A0FA7B148D27}" name="Зведена таблиця15"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56:B5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22"/>
  </rowFields>
  <rowItems count="3">
    <i>
      <x/>
    </i>
    <i>
      <x v="1"/>
    </i>
    <i t="grand">
      <x/>
    </i>
  </rowItems>
  <colItems count="1">
    <i/>
  </colItems>
  <dataFields count="1">
    <dataField name="Кількість з activity_type/coordination" fld="22" subtotal="count"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7C7160-10A8-43D5-B975-869AB41EEEA0}" name="Зведена таблиця16"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62:B65"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23"/>
  </rowFields>
  <rowItems count="3">
    <i>
      <x/>
    </i>
    <i>
      <x v="1"/>
    </i>
    <i t="grand">
      <x/>
    </i>
  </rowItems>
  <colItems count="1">
    <i/>
  </colItems>
  <dataFields count="1">
    <dataField name="Кількість з activity_type/needs_assessment_monitoring" fld="23" subtotal="count" baseField="2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588C8DF-F046-4F1B-98B5-99A61E4CEDED}" name="Зведена таблиця14"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50:B53"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21"/>
  </rowFields>
  <rowItems count="3">
    <i>
      <x/>
    </i>
    <i>
      <x v="1"/>
    </i>
    <i t="grand">
      <x/>
    </i>
  </rowItems>
  <colItems count="1">
    <i/>
  </colItems>
  <dataFields count="1">
    <dataField name="Кількість з activity_type/information_awareness" fld="21" subtotal="count" baseField="2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476DC95-748E-4353-9A87-70D4FADF8C8E}" name="Зведена таблиця12"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8:B41"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9"/>
  </rowFields>
  <rowItems count="3">
    <i>
      <x/>
    </i>
    <i>
      <x v="1"/>
    </i>
    <i t="grand">
      <x/>
    </i>
  </rowItems>
  <colItems count="1">
    <i/>
  </colItems>
  <dataFields count="1">
    <dataField name="Кількість з activity_type/general_population_services" fld="19" subtotal="count" baseField="1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57B47C3-4EF3-4A60-B424-38EB83A87FD1}" name="Зведена таблиця11"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2:B35"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8"/>
  </rowFields>
  <rowItems count="3">
    <i>
      <x/>
    </i>
    <i>
      <x v="1"/>
    </i>
    <i t="grand">
      <x/>
    </i>
  </rowItems>
  <colItems count="1">
    <i/>
  </colItems>
  <dataFields count="1">
    <dataField name="Кількість з activity_type/rehabilitation_construction" fld="18" subtotal="count" baseField="1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4C949A8-673C-4A23-AD1A-E424744E5B71}" name="Зведена таблиця1"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B6"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3"/>
  </rowFields>
  <rowItems count="3">
    <i>
      <x/>
    </i>
    <i>
      <x v="1"/>
    </i>
    <i t="grand">
      <x/>
    </i>
  </rowItems>
  <colItems count="1">
    <i/>
  </colItems>
  <dataFields count="1">
    <dataField name="Кількість з activity_type/evacuation" fld="13" subtotal="count" baseField="1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892740-9BB1-4EDF-9D52-64D6638D7F89}" name="Зведена таблиця1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44:B4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20"/>
  </rowFields>
  <rowItems count="3">
    <i>
      <x/>
    </i>
    <i>
      <x v="1"/>
    </i>
    <i t="grand">
      <x/>
    </i>
  </rowItems>
  <colItems count="1">
    <i/>
  </colItems>
  <dataFields count="1">
    <dataField name="Кількість з activity_type/idp_returnee_services" fld="20" subtotal="count" baseField="2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F4051D9-D362-44D1-9DEA-80CE580E553B}" name="Зведена таблиця2"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9:B12"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4"/>
  </rowFields>
  <rowItems count="3">
    <i>
      <x/>
    </i>
    <i>
      <x v="1"/>
    </i>
    <i t="grand">
      <x/>
    </i>
  </rowItems>
  <colItems count="1">
    <i/>
  </colItems>
  <dataFields count="1">
    <dataField name="Кількість з activity_type/animal_rescue" fld="14" subtotal="count" baseField="1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0BE8862-2694-4B77-9D26-C27235D574C4}" name="Зведена таблиця9"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20:B23"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6"/>
  </rowFields>
  <rowItems count="3">
    <i>
      <x/>
    </i>
    <i>
      <x v="1"/>
    </i>
    <i t="grand">
      <x/>
    </i>
  </rowItems>
  <colItems count="1">
    <i/>
  </colItems>
  <dataFields count="1">
    <dataField name="Кількість з activity_type/cash_assistance" fld="16" subtotal="count" baseField="1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DB5D2BC-664E-4056-8B0B-E0793520C989}" name="Зведена таблиця17"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68:B71"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24"/>
  </rowFields>
  <rowItems count="3">
    <i>
      <x/>
    </i>
    <i>
      <x v="1"/>
    </i>
    <i t="grand">
      <x/>
    </i>
  </rowItems>
  <colItems count="1">
    <i/>
  </colItems>
  <dataFields count="1">
    <dataField name="Кількість з activity_type/other" fld="24" subtotal="count" baseField="2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82F7312-5D5D-4472-87BF-CBDC19EFCD3C}" name="Зведена таблиця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14:B1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5"/>
  </rowFields>
  <rowItems count="3">
    <i>
      <x/>
    </i>
    <i>
      <x v="1"/>
    </i>
    <i t="grand">
      <x/>
    </i>
  </rowItems>
  <colItems count="1">
    <i/>
  </colItems>
  <dataFields count="1">
    <dataField name="Кількість з activity_type/first_responder" fld="15" subtotal="count" baseField="1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FD6F87E-6E9D-4371-B857-E45D46E0BF52}" name="Зведена таблиця39"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B6"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4"/>
  </rowFields>
  <rowItems count="3">
    <i>
      <x/>
    </i>
    <i>
      <x v="1"/>
    </i>
    <i t="grand">
      <x/>
    </i>
  </rowItems>
  <colItems count="1">
    <i/>
  </colItems>
  <dataFields count="1">
    <dataField name="Кількість з distribution_type/any_goods" fld="44" subtotal="count" baseField="4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158272A-C866-4376-A7C0-12794656BCEA}" name="Зведена таблиця40"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B31"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axis="axisRow" showAll="0">
      <items count="23">
        <item x="18"/>
        <item x="5"/>
        <item x="15"/>
        <item x="16"/>
        <item x="3"/>
        <item x="1"/>
        <item x="20"/>
        <item x="10"/>
        <item x="19"/>
        <item x="11"/>
        <item x="7"/>
        <item x="0"/>
        <item x="2"/>
        <item x="9"/>
        <item x="4"/>
        <item x="13"/>
        <item x="14"/>
        <item x="8"/>
        <item x="12"/>
        <item x="6"/>
        <item x="17"/>
        <item m="1"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2">
        <item m="1" x="7"/>
        <item m="1" x="6"/>
        <item m="1" x="9"/>
        <item m="1" x="8"/>
        <item m="1" x="10"/>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2">
    <field x="125"/>
    <field x="9"/>
  </rowFields>
  <rowItems count="28">
    <i>
      <x v="5"/>
    </i>
    <i r="1">
      <x/>
    </i>
    <i r="1">
      <x v="1"/>
    </i>
    <i r="1">
      <x v="3"/>
    </i>
    <i r="1">
      <x v="5"/>
    </i>
    <i r="1">
      <x v="7"/>
    </i>
    <i r="1">
      <x v="10"/>
    </i>
    <i r="1">
      <x v="11"/>
    </i>
    <i r="1">
      <x v="15"/>
    </i>
    <i>
      <x v="6"/>
    </i>
    <i r="1">
      <x v="8"/>
    </i>
    <i r="1">
      <x v="12"/>
    </i>
    <i r="1">
      <x v="18"/>
    </i>
    <i r="1">
      <x v="19"/>
    </i>
    <i r="1">
      <x v="20"/>
    </i>
    <i>
      <x v="7"/>
    </i>
    <i r="1">
      <x v="4"/>
    </i>
    <i r="1">
      <x v="6"/>
    </i>
    <i>
      <x v="8"/>
    </i>
    <i r="1">
      <x v="9"/>
    </i>
    <i r="1">
      <x v="13"/>
    </i>
    <i r="1">
      <x v="14"/>
    </i>
    <i r="1">
      <x v="17"/>
    </i>
    <i>
      <x v="9"/>
    </i>
    <i r="1">
      <x v="16"/>
    </i>
    <i>
      <x v="10"/>
    </i>
    <i r="1">
      <x v="2"/>
    </i>
    <i t="grand">
      <x/>
    </i>
  </rowItems>
  <colItems count="1">
    <i/>
  </colItems>
  <dataFields count="1">
    <dataField name="Кількість з number_employees" fld="125" subtotal="count" baseField="125" baseItem="0"/>
  </dataFields>
  <formats count="4">
    <format dxfId="43">
      <pivotArea field="125" type="button" dataOnly="0" labelOnly="1" outline="0" axis="axisRow" fieldPosition="0"/>
    </format>
    <format dxfId="42">
      <pivotArea dataOnly="0" labelOnly="1" outline="0" axis="axisValues" fieldPosition="0"/>
    </format>
    <format dxfId="41">
      <pivotArea field="125" type="button" dataOnly="0" labelOnly="1" outline="0" axis="axisRow" fieldPosition="0"/>
    </format>
    <format dxfId="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DFFD97F-27D3-4A0D-90A6-8D37A28FB89B}" name="Зведена таблиця44"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D35:E48" firstHeaderRow="1" firstDataRow="1" firstDataCol="1" rowPageCount="1" colPageCount="1"/>
  <pivotFields count="581">
    <pivotField numFmtId="164" showAll="0"/>
    <pivotField numFmtId="164" showAll="0"/>
    <pivotField numFmtId="164" showAll="0"/>
    <pivotField showAll="0"/>
    <pivotField showAll="0"/>
    <pivotField showAll="0"/>
    <pivotField showAll="0"/>
    <pivotField showAll="0"/>
    <pivotField showAll="0"/>
    <pivotField axis="axisRow" showAll="0">
      <items count="23">
        <item x="18"/>
        <item x="5"/>
        <item x="15"/>
        <item x="16"/>
        <item x="3"/>
        <item x="1"/>
        <item x="20"/>
        <item x="10"/>
        <item x="19"/>
        <item x="11"/>
        <item x="7"/>
        <item x="0"/>
        <item x="2"/>
        <item x="9"/>
        <item x="4"/>
        <item x="13"/>
        <item x="14"/>
        <item x="8"/>
        <item x="12"/>
        <item x="6"/>
        <item x="17"/>
        <item m="1"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9"/>
  </rowFields>
  <rowItems count="13">
    <i>
      <x v="2"/>
    </i>
    <i>
      <x v="3"/>
    </i>
    <i>
      <x v="4"/>
    </i>
    <i>
      <x v="5"/>
    </i>
    <i>
      <x v="7"/>
    </i>
    <i>
      <x v="9"/>
    </i>
    <i>
      <x v="11"/>
    </i>
    <i>
      <x v="12"/>
    </i>
    <i>
      <x v="13"/>
    </i>
    <i>
      <x v="15"/>
    </i>
    <i>
      <x v="16"/>
    </i>
    <i>
      <x v="17"/>
    </i>
    <i t="grand">
      <x/>
    </i>
  </rowItems>
  <colItems count="1">
    <i/>
  </colItems>
  <pageFields count="1">
    <pageField fld="126" item="0" hier="-1"/>
  </pageFields>
  <dataFields count="1">
    <dataField name="Кількість з beneficiaries_known_yn" fld="12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0A556CB-965F-4D26-B114-ADE60268408B}" name="Зведена таблиця4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5:B5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axis="axisRow" showAll="0">
      <items count="23">
        <item x="18"/>
        <item x="5"/>
        <item x="15"/>
        <item x="16"/>
        <item x="3"/>
        <item x="1"/>
        <item x="20"/>
        <item x="10"/>
        <item x="19"/>
        <item x="11"/>
        <item x="7"/>
        <item x="0"/>
        <item x="2"/>
        <item x="9"/>
        <item x="4"/>
        <item x="13"/>
        <item x="14"/>
        <item x="8"/>
        <item x="12"/>
        <item x="6"/>
        <item x="17"/>
        <item m="1"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11">
        <item x="5"/>
        <item x="3"/>
        <item x="7"/>
        <item x="8"/>
        <item x="4"/>
        <item x="1"/>
        <item x="2"/>
        <item x="9"/>
        <item x="6"/>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9"/>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Сума з number_beneficiary_households" fld="12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C347D7-E2A7-486F-92CD-4E530403AD64}" name="Зведена таблиця42"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D3:E10"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2">
        <item m="1" x="7"/>
        <item m="1" x="6"/>
        <item m="1" x="9"/>
        <item m="1" x="8"/>
        <item m="1" x="10"/>
        <item x="4"/>
        <item x="1"/>
        <item x="0"/>
        <item x="3"/>
        <item x="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125"/>
  </rowFields>
  <rowItems count="7">
    <i>
      <x v="5"/>
    </i>
    <i>
      <x v="6"/>
    </i>
    <i>
      <x v="7"/>
    </i>
    <i>
      <x v="8"/>
    </i>
    <i>
      <x v="9"/>
    </i>
    <i>
      <x v="10"/>
    </i>
    <i t="grand">
      <x/>
    </i>
  </rowItems>
  <colItems count="1">
    <i/>
  </colItems>
  <dataFields count="1">
    <dataField name="Кількість з number_employees" fld="125" subtotal="count" baseField="0" baseItem="0"/>
  </dataFields>
  <formats count="4">
    <format dxfId="47">
      <pivotArea field="125" type="button" dataOnly="0" labelOnly="1" outline="0" axis="axisRow" fieldPosition="0"/>
    </format>
    <format dxfId="46">
      <pivotArea dataOnly="0" labelOnly="1" outline="0" axis="axisValues" fieldPosition="0"/>
    </format>
    <format dxfId="45">
      <pivotArea field="125" type="button" dataOnly="0" labelOnly="1" outline="0" axis="axisRow" fieldPosition="0"/>
    </format>
    <format dxfId="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2F9E081A-0F5E-424D-9771-0D77BB70AD80}" name="Зведена таблиця51"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68:B72"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7"/>
  </rowFields>
  <rowItems count="4">
    <i>
      <x/>
    </i>
    <i>
      <x v="1"/>
    </i>
    <i>
      <x v="2"/>
    </i>
    <i t="grand">
      <x/>
    </i>
  </rowItems>
  <colItems count="1">
    <i/>
  </colItems>
  <dataFields count="1">
    <dataField name="Кількість з coordination_mechanism/messaging_app" fld="327" subtotal="count" baseField="327"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66502F9-34EF-45C9-90A3-66304414EDF3}" name="Зведена таблиця48"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48:B52"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axis="axisRow"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4"/>
  </rowFields>
  <rowItems count="4">
    <i>
      <x/>
    </i>
    <i>
      <x v="1"/>
    </i>
    <i>
      <x v="2"/>
    </i>
    <i t="grand">
      <x/>
    </i>
  </rowItems>
  <colItems count="1">
    <i/>
  </colItems>
  <dataFields count="1">
    <dataField name="Кількість з coordination_mechanism/other_virtual" fld="324" subtotal="count" baseField="32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C31779E4-21FE-4FE4-9947-1DEC891D75EF}" name="Зведена таблиця49"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55:B58"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5"/>
  </rowFields>
  <rowItems count="3">
    <i>
      <x/>
    </i>
    <i>
      <x v="1"/>
    </i>
    <i t="grand">
      <x/>
    </i>
  </rowItems>
  <colItems count="1">
    <i/>
  </colItems>
  <dataFields count="1">
    <dataField name="Кількість з coordination_mechanism/other_hybrid" fld="325" subtotal="count" baseField="32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1C7F4514-D0F8-4BFA-AF30-06147769381D}" name="Зведена таблиця59"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E67:F71"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47"/>
  </rowFields>
  <rowItems count="4">
    <i>
      <x/>
    </i>
    <i>
      <x v="1"/>
    </i>
    <i>
      <x v="2"/>
    </i>
    <i t="grand">
      <x/>
    </i>
  </rowItems>
  <colItems count="1">
    <i/>
  </colItems>
  <dataFields count="1">
    <dataField name="Кількість з GCM_aware" fld="34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A63D21A6-05A3-4289-8469-6618D474624D}" name="Зведена таблиця46"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4:B38"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2"/>
  </rowFields>
  <rowItems count="4">
    <i>
      <x/>
    </i>
    <i>
      <x v="1"/>
    </i>
    <i>
      <x v="2"/>
    </i>
    <i t="grand">
      <x/>
    </i>
  </rowItems>
  <colItems count="1">
    <i/>
  </colItems>
  <dataFields count="1">
    <dataField name="Кількість з coordination_mechanism/ocha_gcm" fld="322" subtotal="count" baseField="3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0780A91-F466-43F0-96BE-6BF6DB1CBD8D}" name="Зведена таблиця5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82:B85"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9"/>
  </rowFields>
  <rowItems count="3">
    <i>
      <x/>
    </i>
    <i>
      <x v="1"/>
    </i>
    <i t="grand">
      <x/>
    </i>
  </rowItems>
  <colItems count="1">
    <i/>
  </colItems>
  <dataFields count="1">
    <dataField name="Кількість з coordination_mechanism/other" fld="329" subtotal="count" baseField="32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D363BC13-121D-4BE0-8480-40F78DAC15FE}" name="Зведена таблиця58"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E61:F63"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560"/>
  </rowFields>
  <rowItems count="2">
    <i>
      <x/>
    </i>
    <i t="grand">
      <x/>
    </i>
  </rowItems>
  <colItems count="1">
    <i/>
  </colItems>
  <dataFields count="1">
    <dataField name="Кількість з contact_follow_up_yn" fld="56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3A3A65F0-7AB4-48AB-82A1-90B7533E6F67}" name="Зведена таблиця47"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41:B45"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axis="axisRow" dataField="1"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3"/>
  </rowFields>
  <rowItems count="4">
    <i>
      <x/>
    </i>
    <i>
      <x v="1"/>
    </i>
    <i>
      <x v="2"/>
    </i>
    <i t="grand">
      <x/>
    </i>
  </rowItems>
  <colItems count="1">
    <i/>
  </colItems>
  <dataFields count="1">
    <dataField name="Кількість з coordination_mechanism/other_in_person" fld="323" subtotal="count" baseField="32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25B6E709-DA4D-4CFE-AF5A-026705A37A63}" name="Зведена таблиця57"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E54:F5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40"/>
  </rowFields>
  <rowItems count="3">
    <i>
      <x/>
    </i>
    <i>
      <x v="1"/>
    </i>
    <i t="grand">
      <x/>
    </i>
  </rowItems>
  <colItems count="1">
    <i/>
  </colItems>
  <dataFields count="1">
    <dataField name="Кількість з coordination_frequency" fld="34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35E95CBE-3D2B-45CF-A193-66CA02CE8CEC}" name="Зведена таблиця52"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75:B7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8"/>
  </rowFields>
  <rowItems count="4">
    <i>
      <x/>
    </i>
    <i>
      <x v="1"/>
    </i>
    <i>
      <x v="2"/>
    </i>
    <i t="grand">
      <x/>
    </i>
  </rowItems>
  <colItems count="1">
    <i/>
  </colItems>
  <dataFields count="1">
    <dataField name="Кількість з coordination_mechanism/informal" fld="328" subtotal="count" baseField="328"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7E18A366-D509-4227-9B09-D45AA1B59A47}" name="Зведена таблиця50"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61:B65"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pivotField showAll="0">
      <items count="4">
        <item x="0"/>
        <item x="1"/>
        <item x="2"/>
        <item t="default"/>
      </items>
    </pivotField>
    <pivotField showAll="0">
      <items count="4">
        <item x="1"/>
        <item x="0"/>
        <item x="2"/>
        <item t="default"/>
      </items>
    </pivotField>
    <pivotField showAll="0"/>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6"/>
  </rowFields>
  <rowItems count="4">
    <i>
      <x/>
    </i>
    <i>
      <x v="1"/>
    </i>
    <i>
      <x v="2"/>
    </i>
    <i t="grand">
      <x/>
    </i>
  </rowItems>
  <colItems count="1">
    <i/>
  </colItems>
  <dataFields count="1">
    <dataField name="Кількість з coordination_mechanism/social_media" fld="326" subtotal="count" baseField="32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F9B23487-C071-4043-9663-742C6AF8046B}" name="Зведена таблиця45"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27:B30"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20"/>
  </rowFields>
  <rowItems count="3">
    <i>
      <x/>
    </i>
    <i>
      <x v="1"/>
    </i>
    <i t="grand">
      <x/>
    </i>
  </rowItems>
  <colItems count="1">
    <i/>
  </colItems>
  <dataFields count="1">
    <dataField name="Кількість з coordination_yn" fld="32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064C32F-8335-41F7-904B-E58B7796F97D}" name="Зведена таблиця64"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2:B36"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axis="axisRow" dataField="1" showAll="0" sortType="descending">
      <items count="4">
        <item x="1"/>
        <item x="0"/>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2"/>
  </rowFields>
  <rowItems count="4">
    <i>
      <x v="2"/>
    </i>
    <i>
      <x/>
    </i>
    <i>
      <x v="1"/>
    </i>
    <i t="grand">
      <x/>
    </i>
  </rowItems>
  <colItems count="1">
    <i/>
  </colItems>
  <dataFields count="1">
    <dataField name="Кількість з wash_capacity" fld="35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F95CE43A-1B07-4D44-9512-EB1ADBAE2F35}" name="Зведена таблиця60"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2:B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5">
        <item x="1"/>
        <item x="2"/>
        <item x="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48"/>
  </rowFields>
  <rowItems count="5">
    <i>
      <x v="3"/>
    </i>
    <i>
      <x v="1"/>
    </i>
    <i>
      <x/>
    </i>
    <i>
      <x v="2"/>
    </i>
    <i t="grand">
      <x/>
    </i>
  </rowItems>
  <colItems count="1">
    <i/>
  </colItems>
  <dataFields count="1">
    <dataField name="Кількість з evac_capacity" fld="34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E3B16B9D-AB00-465E-A337-CFD5264D378B}" name="Зведена таблиця69"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70:B74"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showAll="0"/>
    <pivotField showAll="0"/>
    <pivotField showAll="0"/>
    <pivotField showAll="0"/>
    <pivotField showAll="0"/>
    <pivotField axis="axisRow" dataField="1" showAll="0" sortType="descending">
      <items count="4">
        <item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7"/>
  </rowFields>
  <rowItems count="4">
    <i>
      <x v="2"/>
    </i>
    <i>
      <x/>
    </i>
    <i>
      <x v="1"/>
    </i>
    <i t="grand">
      <x/>
    </i>
  </rowItems>
  <colItems count="1">
    <i/>
  </colItems>
  <dataFields count="1">
    <dataField name="Кількість з social_protection_capacity" fld="35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411C477B-27EB-449B-88F3-B5D619345BFB}" name="Зведена таблиця70"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77:B80"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73"/>
  </rowFields>
  <rowItems count="3">
    <i>
      <x/>
    </i>
    <i>
      <x v="1"/>
    </i>
    <i t="grand">
      <x/>
    </i>
  </rowItems>
  <colItems count="1">
    <i/>
  </colItems>
  <dataFields count="1">
    <dataField name="Кількість з assistance_information_capacity" fld="37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18BCE341-50DE-4A17-91C2-2277B74A0B9B}" name="Зведена таблиця65"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39:B44"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showAll="0"/>
    <pivotField axis="axisRow" dataField="1" showAll="0" sortType="descending">
      <items count="5">
        <item x="0"/>
        <item x="1"/>
        <item x="2"/>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3"/>
  </rowFields>
  <rowItems count="5">
    <i>
      <x v="2"/>
    </i>
    <i>
      <x v="1"/>
    </i>
    <i>
      <x v="3"/>
    </i>
    <i>
      <x/>
    </i>
    <i t="grand">
      <x/>
    </i>
  </rowItems>
  <colItems count="1">
    <i/>
  </colItems>
  <dataFields count="1">
    <dataField name="Кількість з health_capacity" fld="35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D354A072-E584-4378-B86B-7110765CF70D}" name="Зведена таблиця72"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R22:S26"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0"/>
        <item x="1"/>
        <item t="default"/>
      </items>
    </pivotField>
    <pivotField showAll="0"/>
    <pivotField showAll="0"/>
    <pivotField showAll="0"/>
    <pivotField showAll="0"/>
    <pivotField showAll="0"/>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65"/>
  </rowFields>
  <rowItems count="4">
    <i>
      <x/>
    </i>
    <i>
      <x v="1"/>
    </i>
    <i>
      <x v="2"/>
    </i>
    <i t="grand">
      <x/>
    </i>
  </rowItems>
  <colItems count="1">
    <i/>
  </colItems>
  <dataFields count="1">
    <dataField name="Сума з group_unmet_prot_needs/idps" fld="36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A7AFE5CE-F856-4B05-B355-E86E42650283}" name="Зведена таблиця62"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17:B22"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axis="axisRow" dataField="1" showAll="0" sortType="descending">
      <items count="5">
        <item x="3"/>
        <item x="0"/>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0"/>
  </rowFields>
  <rowItems count="5">
    <i>
      <x v="1"/>
    </i>
    <i>
      <x/>
    </i>
    <i>
      <x v="3"/>
    </i>
    <i>
      <x v="2"/>
    </i>
    <i t="grand">
      <x/>
    </i>
  </rowItems>
  <colItems count="1">
    <i/>
  </colItems>
  <dataFields count="1">
    <dataField name="Кількість з shelter_capacity" fld="35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9AC267DF-AC51-4CC7-AF2A-FA01582C944F}" name="Зведена таблиця66"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47:B52"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showAll="0"/>
    <pivotField showAll="0"/>
    <pivotField axis="axisRow" dataField="1" showAll="0" sortType="descending">
      <items count="5">
        <item x="1"/>
        <item x="3"/>
        <item x="2"/>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4"/>
  </rowFields>
  <rowItems count="5">
    <i>
      <x v="3"/>
    </i>
    <i>
      <x/>
    </i>
    <i>
      <x v="2"/>
    </i>
    <i>
      <x v="1"/>
    </i>
    <i t="grand">
      <x/>
    </i>
  </rowItems>
  <colItems count="1">
    <i/>
  </colItems>
  <dataFields count="1">
    <dataField name="Кількість з mental_health_capacity" fld="35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1F26DE41-ABCE-4CA3-9AF5-85003D93829D}" name="Зведена таблиця7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R29:S33"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2"/>
        <item x="0"/>
        <item x="1"/>
        <item t="default"/>
      </items>
    </pivotField>
    <pivotField showAll="0"/>
    <pivotField showAll="0"/>
    <pivotField showAll="0"/>
    <pivotField showAll="0"/>
    <pivotField showAll="0"/>
    <pivotField showAll="0"/>
    <pivotField showAll="0"/>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67"/>
  </rowFields>
  <rowItems count="4">
    <i>
      <x/>
    </i>
    <i>
      <x v="1"/>
    </i>
    <i>
      <x v="2"/>
    </i>
    <i t="grand">
      <x/>
    </i>
  </rowItems>
  <colItems count="1">
    <i/>
  </colItems>
  <dataFields count="1">
    <dataField name="Сума з group_unmet_prot_needs/older_persons" fld="36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395465C3-5DEF-4773-AD02-BF3B4E18159E}" name="Зведена таблиця67"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55:B5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showAll="0"/>
    <pivotField showAll="0"/>
    <pivotField showAll="0"/>
    <pivotField axis="axisRow" dataField="1"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5"/>
  </rowFields>
  <rowItems count="4">
    <i>
      <x v="1"/>
    </i>
    <i>
      <x/>
    </i>
    <i>
      <x v="2"/>
    </i>
    <i t="grand">
      <x/>
    </i>
  </rowItems>
  <colItems count="1">
    <i/>
  </colItems>
  <dataFields count="1">
    <dataField name="Кількість з education_capacity" fld="35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CFF19FE0-5457-4F6F-A138-817C2330F669}" name="Зведена таблиця61"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10:B14"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axis="axisRow" dataField="1" showAll="0" sortType="ascending">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49"/>
  </rowFields>
  <rowItems count="4">
    <i>
      <x/>
    </i>
    <i>
      <x v="1"/>
    </i>
    <i>
      <x v="2"/>
    </i>
    <i t="grand">
      <x/>
    </i>
  </rowItems>
  <colItems count="1">
    <i/>
  </colItems>
  <dataFields count="1">
    <dataField name="Кількість з livelihood_capacity" fld="34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237B4CC3-10BD-4318-A6D8-F9BBBCE86782}" name="Зведена таблиця68"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62:B6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showAll="0"/>
    <pivotField showAll="0"/>
    <pivotField showAll="0"/>
    <pivotField showAll="0"/>
    <pivotField showAll="0"/>
    <pivotField axis="axisRow" dataField="1" showAll="0" sortType="descending">
      <items count="5">
        <item x="0"/>
        <item x="3"/>
        <item x="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6"/>
  </rowFields>
  <rowItems count="5">
    <i>
      <x v="3"/>
    </i>
    <i>
      <x/>
    </i>
    <i>
      <x v="2"/>
    </i>
    <i>
      <x v="1"/>
    </i>
    <i t="grand">
      <x/>
    </i>
  </rowItems>
  <colItems count="1">
    <i/>
  </colItems>
  <dataFields count="1">
    <dataField name="Кількість з food_capacity" fld="35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9230EB4B-8B8D-411D-B42D-06124A15F852}" name="Зведена таблиця71"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R15:S1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9"/>
  </rowFields>
  <rowItems count="4">
    <i>
      <x/>
    </i>
    <i>
      <x v="1"/>
    </i>
    <i>
      <x v="2"/>
    </i>
    <i t="grand">
      <x/>
    </i>
  </rowItems>
  <colItems count="1">
    <i/>
  </colItems>
  <dataFields count="1">
    <dataField name="Сума з group_unmet_prot_needs/general" fld="35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7085F1F8-211A-4DB8-B54D-602F20280665}" name="Зведена таблиця6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A25:B2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1"/>
        <item x="2"/>
        <item x="0"/>
        <item x="3"/>
        <item t="default"/>
      </items>
    </pivotField>
    <pivotField showAll="0" sortType="ascending">
      <items count="4">
        <item x="1"/>
        <item x="0"/>
        <item x="2"/>
        <item t="default"/>
      </items>
    </pivotField>
    <pivotField showAll="0"/>
    <pivotField axis="axisRow" dataField="1" showAll="0" sortType="descending">
      <items count="4">
        <item x="2"/>
        <item x="1"/>
        <item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351"/>
  </rowFields>
  <rowItems count="4">
    <i>
      <x v="2"/>
    </i>
    <i>
      <x/>
    </i>
    <i>
      <x v="1"/>
    </i>
    <i t="grand">
      <x/>
    </i>
  </rowItems>
  <colItems count="1">
    <i/>
  </colItems>
  <dataFields count="1">
    <dataField name="Кількість з nfi_capacity" fld="35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5A8F9434-B27D-47A4-AC00-A484DA424FE1}" name="Зведена таблиця75"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F34:G3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14"/>
  </rowFields>
  <rowItems count="3">
    <i>
      <x/>
    </i>
    <i>
      <x v="1"/>
    </i>
    <i t="grand">
      <x/>
    </i>
  </rowItems>
  <colItems count="1">
    <i/>
  </colItems>
  <dataFields count="1">
    <dataField name="Кількість з cso_receiving_support" fld="4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946F396F-3804-45E8-A66F-A4253EFBBB4D}" name="Зведена таблиця74"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F27:G30"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12"/>
  </rowFields>
  <rowItems count="3">
    <i>
      <x/>
    </i>
    <i>
      <x v="1"/>
    </i>
    <i t="grand">
      <x/>
    </i>
  </rowItems>
  <colItems count="1">
    <i/>
  </colItems>
  <dataFields count="1">
    <dataField name="Кількість з international_support_local" fld="41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53079B2A-BAF0-4FFF-86DB-73B73255C637}" name="Зведена таблиця76"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F40:G44"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items count="3">
        <item x="1"/>
        <item x="0"/>
        <item t="default"/>
      </items>
    </pivotField>
    <pivotField axis="axisRow"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15"/>
  </rowFields>
  <rowItems count="4">
    <i>
      <x/>
    </i>
    <i>
      <x v="1"/>
    </i>
    <i>
      <x v="2"/>
    </i>
    <i t="grand">
      <x/>
    </i>
  </rowItems>
  <colItems count="1">
    <i/>
  </colItems>
  <dataFields count="1">
    <dataField name="Кількість з intl_support_satisfaction" fld="41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7E5EC487-5D27-4927-82E4-B554774A4F7C}" name="Зведена таблиця8"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B133:C135"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n="5,001-10,000 USD" x="3"/>
        <item n="10,001-35,000 USD" x="1"/>
        <item n="35,001-60,000 USD" x="4"/>
        <item n="Less than 5,000 USD" x="2"/>
        <item x="0"/>
        <item t="default"/>
      </items>
    </pivotField>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542"/>
  </rowFields>
  <rowItems count="2">
    <i>
      <x/>
    </i>
    <i t="grand">
      <x/>
    </i>
  </rowItems>
  <colItems count="1">
    <i/>
  </colItems>
  <dataFields count="1">
    <dataField name="Кількість з needs_sharing_permission" fld="54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0A879163-84D8-42BA-AEBD-7A9786B4AC5F}" name="Зведена таблиця7"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G124:H130"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n="5,001-10,000 USD" x="3"/>
        <item n="10,001-35,000 USD" x="1"/>
        <item n="35,001-60,000 USD" x="4"/>
        <item n="Less than 5,000 USD"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541"/>
  </rowFields>
  <rowItems count="6">
    <i>
      <x/>
    </i>
    <i>
      <x v="1"/>
    </i>
    <i>
      <x v="2"/>
    </i>
    <i>
      <x v="3"/>
    </i>
    <i>
      <x v="4"/>
    </i>
    <i t="grand">
      <x/>
    </i>
  </rowItems>
  <colItems count="1">
    <i/>
  </colItems>
  <dataFields count="1">
    <dataField name="Кількість з funding_needs_range" fld="5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9A99B257-1CBC-43C2-9B61-4E9418BC6E7E}" name="Зведена таблиця6"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B75:C7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516"/>
  </rowFields>
  <rowItems count="4">
    <i>
      <x/>
    </i>
    <i>
      <x v="1"/>
    </i>
    <i>
      <x v="2"/>
    </i>
    <i t="grand">
      <x/>
    </i>
  </rowItems>
  <colItems count="1">
    <i/>
  </colItems>
  <dataFields count="1">
    <dataField name="Кількість з urgent_current_gap" fld="5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05D27D2A-BCA4-4613-BC55-553BA78381E2}" name="Зведена таблиця4"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J23:K26"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n="less than 25% of normal operating capacity (but more than 1-2 staff)" x="1"/>
        <item x="0"/>
        <item t="default"/>
      </items>
    </pivotField>
    <pivotField axis="axisRow" dataField="1" showAll="0">
      <items count="3">
        <item n="Staff with required skills have left/are not living in the area"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52"/>
  </rowFields>
  <rowItems count="3">
    <i>
      <x/>
    </i>
    <i>
      <x v="1"/>
    </i>
    <i t="grand">
      <x/>
    </i>
  </rowItems>
  <colItems count="1">
    <i/>
  </colItems>
  <dataFields count="1">
    <dataField name="Кількість з hr_barriers" fld="452" subtotal="count" baseField="0" baseItem="0"/>
  </dataFields>
  <formats count="2">
    <format dxfId="13">
      <pivotArea grandRow="1" outline="0" collapsedLevelsAreSubtotals="1" fieldPosition="0"/>
    </format>
    <format dxfId="1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E9A1A4DE-2F7E-432C-A7DF-E6FDB2B39120}" name="Зведена таблиця3"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J16:K19"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n="less than 25% of normal operating capacity (but more than 1-2 staff)"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51"/>
  </rowFields>
  <rowItems count="3">
    <i>
      <x/>
    </i>
    <i>
      <x v="1"/>
    </i>
    <i t="grand">
      <x/>
    </i>
  </rowItems>
  <colItems count="1">
    <i/>
  </colItems>
  <dataFields count="1">
    <dataField name="Кількість з hr_missing_proportion" fld="451" subtotal="count" baseField="0" baseItem="0"/>
  </dataFields>
  <formats count="2">
    <format dxfId="15">
      <pivotArea field="451" type="button" dataOnly="0" labelOnly="1" outline="0" axis="axisRow" fieldPosition="0"/>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54B1A91D-2C92-4E19-9DF5-0424CFBC132F}" name="Зведена таблиця1"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rowHeaderCaption="Row Labels">
  <location ref="B3:C6"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1">
    <field x="436"/>
  </rowFields>
  <rowItems count="3">
    <i>
      <x/>
    </i>
    <i>
      <x v="1"/>
    </i>
    <i t="grand">
      <x/>
    </i>
  </rowItems>
  <colItems count="1">
    <i/>
  </colItems>
  <dataFields count="1">
    <dataField name="Кількість з sufficient_resources_yn" fld="43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712D0014-ACFE-4AA6-8AE4-264484A8C58D}" name="Зведена таблиця9" cacheId="0" applyNumberFormats="0" applyBorderFormats="0" applyFontFormats="0" applyPatternFormats="0" applyAlignmentFormats="0" applyWidthHeightFormats="1" dataCaption="Значення" updatedVersion="8" minRefreshableVersion="3" useAutoFormatting="1" itemPrintTitles="1" createdVersion="8" indent="0" outline="1" outlineData="1" multipleFieldFilters="0">
  <location ref="E2:F17" firstHeaderRow="1" firstDataRow="1" firstDataCol="1"/>
  <pivotFields count="581">
    <pivotField numFmtId="164" showAll="0"/>
    <pivotField numFmtId="164" showAll="0"/>
    <pivotField numFmtId="164" showAll="0"/>
    <pivotField showAll="0"/>
    <pivotField showAll="0"/>
    <pivotField showAll="0"/>
    <pivotField showAll="0"/>
    <pivotField showAll="0"/>
    <pivotField showAll="0"/>
    <pivotField axis="axisRow" showAll="0">
      <items count="23">
        <item x="18"/>
        <item x="5"/>
        <item x="15"/>
        <item x="16"/>
        <item x="3"/>
        <item x="1"/>
        <item x="20"/>
        <item x="10"/>
        <item x="19"/>
        <item x="11"/>
        <item x="7"/>
        <item x="0"/>
        <item x="2"/>
        <item x="9"/>
        <item x="4"/>
        <item x="13"/>
        <item x="14"/>
        <item x="8"/>
        <item x="12"/>
        <item x="6"/>
        <item x="17"/>
        <item m="1" x="21"/>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sd="0" x="1"/>
        <item sd="0"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s>
  <rowFields count="2">
    <field x="543"/>
    <field x="9"/>
  </rowFields>
  <rowItems count="15">
    <i>
      <x/>
    </i>
    <i>
      <x v="1"/>
    </i>
    <i>
      <x v="2"/>
    </i>
    <i r="1">
      <x v="1"/>
    </i>
    <i r="1">
      <x v="2"/>
    </i>
    <i r="1">
      <x v="6"/>
    </i>
    <i r="1">
      <x v="8"/>
    </i>
    <i r="1">
      <x v="9"/>
    </i>
    <i r="1">
      <x v="10"/>
    </i>
    <i r="1">
      <x v="11"/>
    </i>
    <i r="1">
      <x v="14"/>
    </i>
    <i r="1">
      <x v="16"/>
    </i>
    <i r="1">
      <x v="19"/>
    </i>
    <i r="1">
      <x v="20"/>
    </i>
    <i t="grand">
      <x/>
    </i>
  </rowItems>
  <colItems count="1">
    <i/>
  </colItems>
  <dataFields count="1">
    <dataField name="Кількість з newly_accessible_responder_yn" fld="54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9735E-46C3-4C7F-B4C7-4E7EFAABC9ED}" name="Distribution_follow_up" displayName="Distribution_follow_up" ref="A10:T28" totalsRowCount="1" headerRowDxfId="51">
  <autoFilter ref="A10:T27" xr:uid="{7329735E-46C3-4C7F-B4C7-4E7EFAABC9ED}"/>
  <tableColumns count="20">
    <tableColumn id="1" xr3:uid="{EC661950-0F3E-44D7-B760-B9DE57D53BB5}" name="Name of group/organization" totalsRowFunction="count"/>
    <tableColumn id="2" xr3:uid="{08B0DA45-9B7F-4C9D-81B0-AB3DC8FEE20B}" name="Any asked" totalsRowFunction="sum"/>
    <tableColumn id="3" xr3:uid="{C6276BDC-F08F-4E31-B5A3-A9CC59836A52}" name="Food (including condiments used for cooking such as cooking oil)" totalsRowFunction="sum"/>
    <tableColumn id="4" xr3:uid="{3299BA16-34C9-4E50-8971-1DDFA698907D}" name="Water" totalsRowFunction="sum"/>
    <tableColumn id="5" xr3:uid="{97F41DD8-3D4F-4463-9C65-8E1B9C7CDE20}" name="Water treatment supplies" totalsRowFunction="sum"/>
    <tableColumn id="6" xr3:uid="{69D9DF6B-9C13-402B-9843-5CB52B768D9D}" name="General hygiene supplies (soap, shampoo, feminine hygiene supplies, etc.)" totalsRowFunction="sum"/>
    <tableColumn id="7" xr3:uid="{EF649BF3-474B-499E-885F-728DEE362856}" name="Non-food cooking supplies (stoves or other cooking devices, pots and pans, etc.)" totalsRowFunction="sum"/>
    <tableColumn id="8" xr3:uid="{D2863C40-B68A-4351-AD4C-0115DFD3913E}" name="Specific focus on winterization items (winter clothing and accessories, heating, and/or bedding and other items for colder weather)" totalsRowFunction="sum"/>
    <tableColumn id="9" xr3:uid="{A7E8BD1F-59AC-4674-A273-259DB7E9410F}" name="Clothing (not limited to winter clothing and accessories)" totalsRowFunction="sum"/>
    <tableColumn id="10" xr3:uid="{2BA9A3D4-D66A-41A5-BDFB-868BEFF8FF74}" name="Bedding/blankets (any season)" totalsRowFunction="sum"/>
    <tableColumn id="11" xr3:uid="{96487449-0B35-4A57-B842-EB43BC8D8D8B}" name="Fuel (for heating/electricity substitute/transportation)" totalsRowFunction="sum"/>
    <tableColumn id="12" xr3:uid="{B9DFEB8C-FF3F-47EE-A2C2-522F9B4741BF}" name="Other electricity/lighting substitutes (battery-powered or solar lamps, etc)" totalsRowFunction="sum"/>
    <tableColumn id="13" xr3:uid="{25E350E9-9B89-42C6-A5B0-E9E30DFD6703}" name="Light shelter repair supplies (OSB board, tarps, etc.)" totalsRowFunction="sum"/>
    <tableColumn id="14" xr3:uid="{2124C7B9-3AB8-4390-8439-E6A856E6552A}" name="Medicines" totalsRowFunction="sum"/>
    <tableColumn id="15" xr3:uid="{9EC41D2A-A0CA-4740-A590-0DA583068A12}" name="Assistive devices for people with disabilities and/or limited mobility" totalsRowFunction="sum"/>
    <tableColumn id="16" xr3:uid="{FC26A95B-3C89-4F2A-B820-9BAD4B5472C1}" name="Goods specific to babies or children (diapers, baby food, toys)" totalsRowFunction="sum"/>
    <tableColumn id="17" xr3:uid="{22933741-BB70-4CA8-91AB-3D7AB4B56D8F}" name="Education materials (textbooks or learning materials, writing or art supplies, etc.)" totalsRowFunction="sum"/>
    <tableColumn id="18" xr3:uid="{5D071EE4-2E56-4CA4-B37A-C45BBBF65D32}" name="Adult diapers or other goods specific to older adults (other than assistive devices for people with disabilities)" totalsRowFunction="sum"/>
    <tableColumn id="19" xr3:uid="{123DA175-8D27-4A06-907C-203AB4C4A193}" name="Agricultural inputs (seeds, farming equipment, etc.)" totalsRowFunction="sum"/>
    <tableColumn id="20" xr3:uid="{20D7DFCC-86AE-4638-B1CE-BE9E2C0C1829}" name="Other" totalsRowFunction="su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3562E8-939C-4EFA-8492-144557937732}" name="Table5" displayName="Table5" ref="A33:R45" totalsRowCount="1" headerRowDxfId="50">
  <autoFilter ref="A33:R44" xr:uid="{E03562E8-939C-4EFA-8492-144557937732}"/>
  <tableColumns count="18">
    <tableColumn id="1" xr3:uid="{18A6A4C9-FE2C-48F9-949E-E7E884BC0E19}" name="Name of group/organization" totalsRowFunction="count"/>
    <tableColumn id="2" xr3:uid="{EF2EE47E-67DF-4EAE-BABB-273A1F96B59C}" name="Livelihoods/employment support services (i.e. training, job search assistance, etc.)" totalsRowFunction="sum"/>
    <tableColumn id="3" xr3:uid="{2A9068F4-720A-48E3-AE5B-05D36CE2F516}" name="Light shelter repair" totalsRowFunction="sum"/>
    <tableColumn id="4" xr3:uid="{600660A1-0F3D-4582-B7DB-2966962D18B2}" name="Repair/installment of bathing, shower, toilet facilities, including hot water" totalsRowFunction="sum"/>
    <tableColumn id="5" xr3:uid="{5012D9AC-9F6E-4C73-AB38-05D890EC0302}" name="Housing assistance (not exclusive to displaced people or people with inadequate/damaged shelters)" totalsRowFunction="sum"/>
    <tableColumn id="6" xr3:uid="{984B5B6D-AEBC-4F0F-9A47-C91B5BFBC83B}" name="Healthcare services" totalsRowFunction="sum"/>
    <tableColumn id="7" xr3:uid="{5F0867F4-4F50-4176-B809-39F09BD50008}" name="Home-based care for older people OR people with limited mobility" totalsRowFunction="sum"/>
    <tableColumn id="8" xr3:uid="{F5079AC8-2192-4CF7-B4F1-4C81BE580344}" name="Transportation services for older people or people with limited mobility" totalsRowFunction="sum"/>
    <tableColumn id="9" xr3:uid="{FDB40F25-DD6C-4897-AEAB-F9D3D62A1EB9}" name="Education services for children under 18" totalsRowFunction="sum"/>
    <tableColumn id="10" xr3:uid="{255DA784-4B4F-4B75-B153-ED22BAE10188}" name="Mental health/psychosocial support services" totalsRowFunction="sum"/>
    <tableColumn id="11" xr3:uid="{00A68668-1BAE-41D5-A1BE-03CCFF8655DE}" name="Legal assistance, including any kind of legal documentation support" totalsRowFunction="sum"/>
    <tableColumn id="12" xr3:uid="{99DC1517-B69E-4025-93B8-520E33B0E775}" name="Assistance for survivors of domestic violence, violence against women, etc." totalsRowFunction="sum"/>
    <tableColumn id="13" xr3:uid="{176CC556-93A5-451E-A250-02F69179CE51}" name="Mine victim assistance" totalsRowFunction="sum"/>
    <tableColumn id="14" xr3:uid="{717F347C-DF63-4338-BC66-E12D3D7CFC68}" name="De-mining services" totalsRowFunction="sum"/>
    <tableColumn id="15" xr3:uid="{BD375752-F7CD-457D-98CE-016E696E8D79}" name="Services targeting veterans specifically" totalsRowFunction="sum"/>
    <tableColumn id="16" xr3:uid="{328B8CFA-C539-403D-9312-3C26F9FB474A}" name="General assistance connecting people to or helping them apply for available aid/resources" totalsRowFunction="sum"/>
    <tableColumn id="17" xr3:uid="{241EE1D2-A219-4748-9FB9-C15C8216FE13}" name="Other support for children (camps, children-friendly spaces etc,)" totalsRowFunction="sum"/>
    <tableColumn id="18" xr3:uid="{F809A57B-7039-4CF3-9668-7BC9C7A821D1}" name="Other" totalsRowFunction="custom">
      <totalsRowFormula>SUBTOTAL(109,Table5[Other support for children (camps, children-friendly spaces etc,)])</totalsRow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ED227C-44A3-4584-98ED-576748278BE9}" name="Table6" displayName="Table6" ref="A50:Q53" totalsRowCount="1" headerRowDxfId="49">
  <autoFilter ref="A50:Q52" xr:uid="{00ED227C-44A3-4584-98ED-576748278BE9}"/>
  <tableColumns count="17">
    <tableColumn id="1" xr3:uid="{7E76D158-2491-4DA1-95C3-6FC44B878B83}" name="Name of group/organization" totalsRowFunction="count"/>
    <tableColumn id="2" xr3:uid="{6E4CAF95-4701-4027-AC5E-9B3E8CF79573}" name="Livelihoods/employment support services (i.e. training, job search assistance, etc.)" totalsRowFunction="sum"/>
    <tableColumn id="3" xr3:uid="{455CCBB7-1F8F-4BEC-A1E7-8A68F99EEA92}" name="Light shelter repair (i.e. for returnees or displaced people with damages to their shelter in displacement)" totalsRowFunction="sum"/>
    <tableColumn id="4" xr3:uid="{E5BD2255-9079-4433-9235-94F150DDB811}" name="Repair/installment of bathing, shower, toilet facilities, including hot water" totalsRowFunction="sum"/>
    <tableColumn id="5" xr3:uid="{C157A239-3C3B-4601-8A0A-C0845A8BB355}" name="Housing assistance" totalsRowFunction="sum"/>
    <tableColumn id="6" xr3:uid="{178C4D1B-D99E-4B0B-A67E-D34A939E3379}" name="Healthcare services" totalsRowFunction="sum"/>
    <tableColumn id="7" xr3:uid="{3A507DA4-0E88-41B3-B185-056BCDCF2457}" name="Home-based care for older people OR people with limited mobility" totalsRowFunction="sum"/>
    <tableColumn id="8" xr3:uid="{214775BF-A8A4-47F9-BD3A-3A66C89073F3}" name="Transportation services for older people or people with limited mobility" totalsRowFunction="sum"/>
    <tableColumn id="9" xr3:uid="{8D6C91CF-DC92-412F-8656-D291F1539B90}" name="Education services for children under 18" totalsRowFunction="sum"/>
    <tableColumn id="10" xr3:uid="{163AFEFD-CE99-4986-BC07-1BA494C02294}" name="Mental health/psychosocial support services" totalsRowFunction="sum"/>
    <tableColumn id="11" xr3:uid="{D33FCB26-5D42-4C51-AADD-DA68B9EDF764}" name="Legal assistance, including any kind of legal documentation support" totalsRowFunction="sum"/>
    <tableColumn id="12" xr3:uid="{E40A37DF-3B4A-4692-921B-662BFF22B45D}" name="Assistance for survivors of domestic violence, violence against women, etc." totalsRowFunction="sum"/>
    <tableColumn id="13" xr3:uid="{15895B90-F870-48EB-8F17-79B1AC6F46C1}" name="Mine victim assistance" totalsRowFunction="sum"/>
    <tableColumn id="14" xr3:uid="{1FC3FF66-81CD-4001-B02F-58734337798D}" name="De-mining services" totalsRowFunction="sum"/>
    <tableColumn id="15" xr3:uid="{236C8284-418C-4536-B713-88F73539A7C0}" name="General assistance connecting people to or helping them apply for aid/resources specifically available for displaced households" totalsRowFunction="sum"/>
    <tableColumn id="16" xr3:uid="{64EAEF7B-3532-45AC-829E-835856F78CE9}" name="Other support for children (camps, children-friendly spaces etc,)" totalsRowFunction="sum"/>
    <tableColumn id="17" xr3:uid="{3DB9C659-3D3A-4707-BA8F-21B9C9BF5E14}" name="Other" totalsRowFunction="custom">
      <totalsRowFormula>SUBTOTAL(109,Table6[Other support for children (camps, children-friendly spaces etc,)])</totalsRow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6A2CE6-49AC-40C0-A022-C5D695604012}" name="Table7" displayName="Table7" ref="A57:J60" totalsRowCount="1" headerRowDxfId="48">
  <autoFilter ref="A57:J59" xr:uid="{886A2CE6-49AC-40C0-A022-C5D695604012}"/>
  <tableColumns count="10">
    <tableColumn id="1" xr3:uid="{E9062F10-6E65-4686-9D56-BA46A01AECAD}" name="Name of group/organization" totalsRowFunction="count"/>
    <tableColumn id="2" xr3:uid="{A16E5ACB-A97C-4048-ABF3-670F7A7E2900}" name="awareness and education on safe air alert behavior or bomb shelter access" totalsRowFunction="sum"/>
    <tableColumn id="3" xr3:uid="{6DD8C825-B5BE-410A-BC3A-A204E13D25A1}" name="mine risk awareness/education" totalsRowFunction="sum"/>
    <tableColumn id="4" xr3:uid="{31C55207-D586-474E-A761-47E398516A89}" name="health and nutrition awareness/education (including risk communication for diseases)" totalsRowFunction="sum"/>
    <tableColumn id="5" xr3:uid="{C00C5008-C865-45FE-9A30-4CFF9662D6D9}" name="mental health awareness/education" totalsRowFunction="sum"/>
    <tableColumn id="6" xr3:uid="{D110EAAD-6A94-41EC-B39C-055A06ED2238}" name="awareness and education for violence against women, domestic violence, etc." totalsRowFunction="sum"/>
    <tableColumn id="7" xr3:uid="{68439CA7-853E-4D84-8E9B-28EF2E6B4645}" name="information and awareness of legal rights (including but not limited to HLP and legal remedy rights)" totalsRowFunction="sum"/>
    <tableColumn id="8" xr3:uid="{2FD842A6-3EFC-483C-922E-85B19E32D20E}" name="general information-sharing on aid/resources available using hotline or phone-based referral system" totalsRowFunction="sum"/>
    <tableColumn id="9" xr3:uid="{88D8DC8B-140D-4223-8744-B8668AEF0B5D}" name="general in-person information-sharing on aid/resources available" totalsRowFunction="sum"/>
    <tableColumn id="10" xr3:uid="{B8A02D44-DCA1-41B8-A094-DC59039B2A16}" name="Other" totalsRowFunction="sum"/>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3E535C-5ACD-448F-85C0-9473D14C12F6}" name="Table8" displayName="Table8" ref="I3:V25" totalsRowCount="1" headerRowDxfId="39">
  <autoFilter ref="I3:V24" xr:uid="{E43E535C-5ACD-448F-85C0-9473D14C12F6}"/>
  <tableColumns count="14">
    <tableColumn id="1" xr3:uid="{889D598F-733F-47A2-A8EB-877F027C29A1}" name="Name of group/organization" totalsRowFunction="count"/>
    <tableColumn id="2" xr3:uid="{D80F0D35-0F08-4125-BEAC-23DB38221556}" name="general population affected by the conflict" totalsRowFunction="sum" dataDxfId="38"/>
    <tableColumn id="3" xr3:uid="{7D27D0F7-1743-46C0-8EA9-B3BAD278643B}" name="women" totalsRowFunction="sum" dataDxfId="37"/>
    <tableColumn id="4" xr3:uid="{C9E9DA04-803A-4A13-AB77-65E93B5357B7}" name="men" totalsRowFunction="sum" dataDxfId="36"/>
    <tableColumn id="5" xr3:uid="{BDE3A99F-B9E5-487F-924E-2DDC2F96EF56}" name="infant and young children (approximately 0-5)" totalsRowFunction="sum" dataDxfId="35"/>
    <tableColumn id="6" xr3:uid="{6816720E-A9E9-4A20-A11B-B624D667141E}" name="school-aged children or teenagers (approximately 6-17)" totalsRowFunction="sum" dataDxfId="34"/>
    <tableColumn id="7" xr3:uid="{C7D68A8D-EF54-41D6-B006-D2D19A94FF01}" name="veterans" totalsRowFunction="sum" dataDxfId="33"/>
    <tableColumn id="8" xr3:uid="{44BD920A-AC7D-41DA-A104-9483F9B51DD6}" name="IDPs (currently displaced people)" totalsRowFunction="sum" dataDxfId="32"/>
    <tableColumn id="9" xr3:uid="{B1B4651A-AA33-4323-BB3B-F4A06A273A94}" name="returnees (including those returned from other countries and from within Ukraine)" totalsRowFunction="sum" dataDxfId="31"/>
    <tableColumn id="14" xr3:uid="{A120A8FA-2BF0-4603-88CF-55040FB60C62}" name="Older persons (60+)" totalsRowFunction="sum"/>
    <tableColumn id="10" xr3:uid="{83CD21DF-D720-4C9C-832F-F8517EBE557C}" name="Roma or ethnic minority groups" totalsRowFunction="sum" dataDxfId="30"/>
    <tableColumn id="11" xr3:uid="{4A8EA624-AB12-4878-A7EA-61832005C5B7}" name="People with disabilities (not exclusive to veterans)" totalsRowFunction="sum" dataDxfId="29"/>
    <tableColumn id="12" xr3:uid="{B2ACBAF4-3AAB-4190-8386-ECE377443288}" name="LGBTIQ+" totalsRowFunction="sum" dataDxfId="28"/>
    <tableColumn id="13" xr3:uid="{E55EC593-38B2-4E8C-A82E-F25AA1BFA24B}" name="Other" totalsRowFunction="sum"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E76460-2F10-4538-9B88-0E2615F0D473}" name="Table9" displayName="Table9" ref="A2:D23" totalsRowShown="0" headerRowDxfId="26" dataDxfId="25">
  <autoFilter ref="A2:D23" xr:uid="{BBE76460-2F10-4538-9B88-0E2615F0D473}"/>
  <tableColumns count="4">
    <tableColumn id="1" xr3:uid="{0279F5A1-FFDC-4321-A17A-D7B864766F1D}" name="Name of group/organization"/>
    <tableColumn id="2" xr3:uid="{F1C7FD48-387A-4303-8C5F-DF5EDA16D1EB}" name="In general, would your organisation be willing to be contacted by other international organizations interested in coordinating to avoid duplicating your work, OR assisting your organisation with the needs you've described?" dataDxfId="24"/>
    <tableColumn id="4" xr3:uid="{25084563-5D97-4539-B3DF-2B50ED68F74B}" name="What is the coordination focal point's name?" dataDxfId="23"/>
    <tableColumn id="5" xr3:uid="{A511C675-CF82-4464-A294-A13A30B51721}" name="What is the coordination focal point's phone number?" dataDxfId="2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35D5F5-90CF-4A6F-8205-0D6E54C21CA9}" name="Table13" displayName="Table13" ref="G2:J23" totalsRowShown="0" headerRowDxfId="21">
  <autoFilter ref="G2:J23" xr:uid="{F735D5F5-90CF-4A6F-8205-0D6E54C21CA9}"/>
  <tableColumns count="4">
    <tableColumn id="2" xr3:uid="{11C2B8BD-AFE8-4444-A117-977789ACFDCA}" name="Which organisation(s) act as the primary focal point(s) for the main mechanism for coordinating the response, if any?" dataDxfId="20"/>
    <tableColumn id="3" xr3:uid="{10FEFB06-D22B-46C5-9C1E-95DF73E1BA20}" name="Are you able and willing to provide that focal point's name and contact information at this time?"/>
    <tableColumn id="4" xr3:uid="{9C8EBBB8-DBF0-4878-B1CB-8BD2FD291164}" name="What is the coordination focal point's phone number?"/>
    <tableColumn id="5" xr3:uid="{975BBFF4-66EA-419E-A5F4-4A164803B561}" name="What is the coordination focal point's e-mail addres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C5D8B1-EC3E-42F9-A13C-C1FD28A1FF95}" name="Table10" displayName="Table10" ref="E34:F42" totalsRowShown="0" headerRowDxfId="19">
  <autoFilter ref="E34:F42" xr:uid="{FBC5D8B1-EC3E-42F9-A13C-C1FD28A1FF95}"/>
  <sortState xmlns:xlrd2="http://schemas.microsoft.com/office/spreadsheetml/2017/richdata2" ref="E35:G42">
    <sortCondition descending="1" ref="F34:F42"/>
  </sortState>
  <tableColumns count="2">
    <tableColumn id="1" xr3:uid="{B854605C-56DB-44AB-BE06-5949DA948C74}" name="Mechanism (select multiple)"/>
    <tableColumn id="2" xr3:uid="{9165A70E-CB87-4E07-8AD2-60834FF42168}" name="Number of CSOs reporting"/>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52DB82F-F707-474B-9B76-C63A0C7729EF}" name="Table11" displayName="Table11" ref="L32:Q54" totalsRowCount="1" headerRowDxfId="18">
  <autoFilter ref="L32:Q53" xr:uid="{A52DB82F-F707-474B-9B76-C63A0C7729EF}"/>
  <tableColumns count="6">
    <tableColumn id="1" xr3:uid="{A72B5F21-D722-47E7-9AF2-0A53BB845EB8}" name="National Non-governmental Organisation" totalsRowFunction="sum"/>
    <tableColumn id="2" xr3:uid="{62E82AB1-EFCB-442C-B9A9-3B023C325576}" name="Civil Society Organisation" totalsRowFunction="sum"/>
    <tableColumn id="3" xr3:uid="{A25FF1C9-7754-4142-901B-13F431E5DD8F}" name="Volunteer/activist group" totalsRowFunction="sum"/>
    <tableColumn id="4" xr3:uid="{1FB94DA3-0018-4661-B90A-721DFB4A8D43}" name="Local authorities" totalsRowFunction="sum"/>
    <tableColumn id="5" xr3:uid="{0D25BE73-A782-471D-B14E-592350A68890}" name="UN and/or International Non-governmental Organisation" totalsRowFunction="sum"/>
    <tableColumn id="6" xr3:uid="{BF61B655-A953-478F-97DA-929F664D7748}" name="Other" totalsRowFunction="sum"/>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781DCD-918A-4AAE-BA7A-497C69F01717}" name="Table16" displayName="Table16" ref="B2:AK24" totalsRowShown="0" headerRowDxfId="17">
  <autoFilter ref="B2:AK24" xr:uid="{8F781DCD-918A-4AAE-BA7A-497C69F01717}"/>
  <tableColumns count="36">
    <tableColumn id="1" xr3:uid="{94B665FB-2B76-494A-A73E-C287DEE44436}" name="Drinking water"/>
    <tableColumn id="2" xr3:uid="{7F686DAC-1D33-4B04-8AC4-78054DF950D6}" name="Food"/>
    <tableColumn id="3" xr3:uid="{BCB59585-B023-48DA-9E28-BF5246EFFF19}" name="Baby products and/or baby food"/>
    <tableColumn id="4" xr3:uid="{7437FE0F-0A50-4F08-88DE-D0D5D41CEE0E}" name="Provide accommodation"/>
    <tableColumn id="5" xr3:uid="{F928933A-33D0-4FEC-976B-1B0168CAE9AE}" name="Rent support"/>
    <tableColumn id="6" xr3:uid="{F31533AE-1C1C-43D3-9D22-20920D162281}" name="Repair of inadequate/damaged accommodation"/>
    <tableColumn id="7" xr3:uid="{DC34AD8D-0345-4E09-9592-38CE44F4C5E5}" name="Healthcare"/>
    <tableColumn id="8" xr3:uid="{4F17ABAE-96F3-486A-9641-394BBF56BF30}" name="Provision of medicines"/>
    <tableColumn id="9" xr3:uid="{F35FA68D-C4C6-45D2-BC1E-29810E8E4CAB}" name="Hygiene NFIs (e.g. soap, sanitary pads)"/>
    <tableColumn id="10" xr3:uid="{0C48EEA6-F094-4631-8BF2-84B4443875D8}" name="Wash facilities (repair / installment of bathing, shower, toilet including hot water)"/>
    <tableColumn id="11" xr3:uid="{56D1A08F-FA5D-4F48-AB47-F2016D3399F3}" name="Cooking facilities"/>
    <tableColumn id="12" xr3:uid="{8DF6D6DE-1E48-46EB-B459-32B1A2423FB4}" name="Clothing (including winter clothes, coats, boots)"/>
    <tableColumn id="13" xr3:uid="{00BB63A6-7EB4-44E4-8BF3-B4FAC70EC836}" name="Bedding /  blankets"/>
    <tableColumn id="14" xr3:uid="{C2087957-2E4C-4969-8884-631B8FE73442}" name="Fuel for mechanics (e.g. petrol, diesel)"/>
    <tableColumn id="15" xr3:uid="{BFF29246-4DB5-45D2-B782-25AD2A03E4F9}" name="Fuel for heating (e.g. wood, coal, kerosene)"/>
    <tableColumn id="16" xr3:uid="{5984109C-795E-4770-AE4A-CBB65AA7C91C}" name="Winterization shelter (heating source)"/>
    <tableColumn id="17" xr3:uid="{2C2B47E3-5CCD-4B48-9811-240978FA6D73}" name="Seeds or other agricultural inputs"/>
    <tableColumn id="18" xr3:uid="{4578D99C-B5B2-43A2-A0B4-80EEF6C027AE}" name="Livelihoods support / employment"/>
    <tableColumn id="19" xr3:uid="{A5B7DD63-CF38-4292-924B-C338E74A11CE}" name="Financial assistance to repay debt"/>
    <tableColumn id="20" xr3:uid="{B300B0CE-8F8E-411F-BF3E-3A8E097D70A8}" name="Education for children under 18"/>
    <tableColumn id="21" xr3:uid="{5EFECDB1-F544-4245-9D35-02D8467B112E}" name="Psychosocial support"/>
    <tableColumn id="22" xr3:uid="{1E05E71E-FA6A-4D63-A3AF-0632EAAFBA2F}" name="Support for survivors of violence against women"/>
    <tableColumn id="23" xr3:uid="{BBEE6607-CFC5-4227-B739-2436EA09156E}" name="Legal services"/>
    <tableColumn id="24" xr3:uid="{AAA87D68-5363-4CEE-B649-2D1C14542546}" name="Assistive devices for persons with disabilities"/>
    <tableColumn id="25" xr3:uid="{06BA3BC0-C119-4D48-A7AD-C9A158192839}" name="Home based care for older people or people with limited mobility"/>
    <tableColumn id="26" xr3:uid="{1677F6EC-7CC5-4ED0-BF11-D1DB6ED8CD3F}" name="Explosive Ordnance Risk Education to prevent mine injuries"/>
    <tableColumn id="27" xr3:uid="{78FDDE9D-26C5-48AB-A330-90649695F28A}" name="Demining/Mine Victim Assistance"/>
    <tableColumn id="28" xr3:uid="{91E045B1-91B8-4879-BCFE-6D1BD2416309}" name="Individual counselling and orientation"/>
    <tableColumn id="29" xr3:uid="{06DE6E57-B23E-4656-A651-262C9E856043}" name="Administrative / registration assistance"/>
    <tableColumn id="30" xr3:uid="{7C4CABDA-E3FC-40FB-ADAF-7C05F8D79F42}" name="Child care services"/>
    <tableColumn id="31" xr3:uid="{5D37B6DD-9CBF-4F4A-A774-0B97BE70827A}" name="Assistance for evacuation"/>
    <tableColumn id="32" xr3:uid="{2AC30021-9E52-4161-9863-E80200A6AB46}" name="Assistance with transportation"/>
    <tableColumn id="33" xr3:uid="{D612ACC1-F927-4E57-B0F8-F2AD4FBB0C9C}" name="Other (specify)"/>
    <tableColumn id="34" xr3:uid="{17CC4C6D-8AB2-4D22-8974-F3EB9AFFB5C0}" name="Don't know"/>
    <tableColumn id="35" xr3:uid="{D57019E1-A392-4C9D-8A53-BDBACDF058D0}" name="Prefer not to answer"/>
    <tableColumn id="36" xr3:uid="{B2E013B9-2B85-4237-817C-92B45A406A71}" name="Non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B75EA5-0F3C-4CAC-90EF-3B1345E5E5A6}" name="Table19" displayName="Table19" ref="AQ2:BH24" totalsRowShown="0" headerRowDxfId="16">
  <autoFilter ref="AQ2:BH24" xr:uid="{EEB75EA5-0F3C-4CAC-90EF-3B1345E5E5A6}"/>
  <tableColumns count="18">
    <tableColumn id="1" xr3:uid="{327F4274-1958-4F1E-B6E3-B17F4C6A3487}" name="Face to face (at home) with the beneficiary"/>
    <tableColumn id="2" xr3:uid="{8EEC5E72-AFF6-4266-8511-DB56EA0D0C45}" name="Face to face in office/other venue of organization"/>
    <tableColumn id="3" xr3:uid="{2D7F635B-D945-4736-BEC2-5A28664387CE}" name="Phone call"/>
    <tableColumn id="4" xr3:uid="{7D826ABA-049E-4DF1-841B-E4B73537DFF1}" name="SMS"/>
    <tableColumn id="5" xr3:uid="{DD5376A6-F8E3-4C9E-A007-8F8F96C1B03A}" name="WhatsApp"/>
    <tableColumn id="6" xr3:uid="{3BD13BDF-5B59-45D9-98BD-A1A0EBFD55F2}" name="Telegram"/>
    <tableColumn id="7" xr3:uid="{B7833D67-28B6-469E-982C-FEAF68BDAD52}" name="Viber"/>
    <tableColumn id="8" xr3:uid="{9F1DD244-828C-4EF0-A263-AA74ACA8844F}" name="Signal"/>
    <tableColumn id="9" xr3:uid="{9C9C9E95-48E2-45C6-9BED-B99E81803824}" name="Instagram"/>
    <tableColumn id="10" xr3:uid="{DEA2DF5A-FB84-4E80-8A64-B45A8508C115}" name="Facebook"/>
    <tableColumn id="11" xr3:uid="{C75FABDB-8651-468E-BF2A-E9313D0D7C0B}" name="Letter"/>
    <tableColumn id="12" xr3:uid="{7F6B962A-1AE5-42A7-9AC5-97145EEBB0B0}" name="Tweet"/>
    <tableColumn id="13" xr3:uid="{B7A5D84B-C3CE-484D-A489-B5EF043FC93E}" name="TV"/>
    <tableColumn id="14" xr3:uid="{BF2C5A14-7E5F-4706-9288-3F9F3EE74F24}" name="Newspaper, magazines"/>
    <tableColumn id="15" xr3:uid="{5C6838CC-1C7F-408E-A8E5-7FC94E3CB540}" name="Billboard, posters"/>
    <tableColumn id="16" xr3:uid="{060D6D79-9C17-440E-AB48-768A730A4980}" name="Leaflets"/>
    <tableColumn id="17" xr3:uid="{89F00D42-7A85-4BA8-A16F-0CDD8EA0B5BA}" name="E-Mail"/>
    <tableColumn id="18" xr3:uid="{E11D4D31-2A6D-4558-82C4-84A17423CD4B}" name="Other"/>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33ACCBD-A375-4493-A188-EFD5BB19168A}" name="Table21" displayName="Table21" ref="B13:D34" totalsRowShown="0" headerRowDxfId="11" dataDxfId="10">
  <autoFilter ref="B13:D34" xr:uid="{B33ACCBD-A375-4493-A188-EFD5BB19168A}"/>
  <tableColumns count="3">
    <tableColumn id="1" xr3:uid="{8EE775B0-5A2F-4F13-9119-666A5B2FEC91}" name="Name of group/organization" dataDxfId="9"/>
    <tableColumn id="2" xr3:uid="{42A1FBCB-F056-4731-A268-2C4930C51F80}" name="Sufficient resources y/n?" dataDxfId="8"/>
    <tableColumn id="3" xr3:uid="{2D41EEFB-A9DB-4B14-B12C-318E2D42A850}" name="(If no) For which of the following operational needs does your organization face a current gap OR anticipate a gap in the next 6 months, which you do not already have the ability to resolve?" dataDxfId="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E4549C-4411-44F3-AD68-7859C3DDAC1D}" name="Table22" displayName="Table22" ref="G2:R11" totalsRowShown="0" headerRowDxfId="6">
  <autoFilter ref="G2:R11" xr:uid="{77E4549C-4411-44F3-AD68-7859C3DDAC1D}"/>
  <tableColumns count="12">
    <tableColumn id="1" xr3:uid="{9A25A9BA-7503-45B0-BC11-75EDED0C851C}" name="Funding"/>
    <tableColumn id="2" xr3:uid="{B3186020-F750-434D-8D76-0405D9B6B6EA}" name="Labor/human resources (staff)"/>
    <tableColumn id="3" xr3:uid="{DD36FD99-9D3E-4430-B715-68DE3423CC57}" name="Vehicles for transportation (either for staff or for assisting population if activities include transporting civilians)"/>
    <tableColumn id="4" xr3:uid="{846A021C-8823-4510-A0AB-FFD7DB3D16FB}" name="Fuel"/>
    <tableColumn id="5" xr3:uid="{E23C7471-EFC2-44DA-8ECF-F6A728A2FCEC}" name="Equipment (not including vehicles)"/>
    <tableColumn id="6" xr3:uid="{829FAAB4-6E25-443A-93BF-206ECBE5DA3D}" name="Office utilities (internet or phone connection, electricity, heating, water/plumbing)"/>
    <tableColumn id="7" xr3:uid="{A8CA72E9-CD1C-44DD-8224-DD90BB803061}" name="Material supplies intended to be given to beneficiaries"/>
    <tableColumn id="8" xr3:uid="{FF4C2DA6-ACCC-4B16-9A64-211283E902FE}" name="Housing for displaced or unhoused beneficiaries"/>
    <tableColumn id="9" xr3:uid="{A439F4EF-57CC-40C8-959B-EC04FFE4E0C7}" name="Premises/space for conducting activities"/>
    <tableColumn id="10" xr3:uid="{12DE00D2-1186-4161-9E96-62C9A8A5F2CF}" name="Information/knowledge/expertise in an unfamiliar topic"/>
    <tableColumn id="11" xr3:uid="{9DC84BDA-709D-4252-B342-468438E799B2}" name="Other"/>
    <tableColumn id="12" xr3:uid="{A771178A-54D7-4D25-A836-086C959A85F9}" name="We have no gaps or have the means to resolve any and all current or anticipated gap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A1F6D06-AAF9-4F5F-BDEF-1AFFF4BCD29B}" name="Table23" displayName="Table23" ref="G16:H28" totalsRowShown="0" headerRowDxfId="5" dataDxfId="4">
  <autoFilter ref="G16:H28" xr:uid="{3A1F6D06-AAF9-4F5F-BDEF-1AFFF4BCD29B}"/>
  <sortState xmlns:xlrd2="http://schemas.microsoft.com/office/spreadsheetml/2017/richdata2" ref="G17:H28">
    <sortCondition descending="1" ref="H16:H28"/>
  </sortState>
  <tableColumns count="2">
    <tableColumn id="1" xr3:uid="{63716679-C125-410C-B04C-8A7C7BCEE31E}" name="Operational gaps" dataDxfId="3"/>
    <tableColumn id="2" xr3:uid="{9251677F-5985-4269-B55A-AD99409D6DE4}" name="Number of CSOs reporting" dataDxfId="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7A45FB0-39C7-4C13-8144-8329F5A05B3B}" name="Table24" displayName="Table24" ref="G38:M40" totalsRowShown="0">
  <autoFilter ref="G38:M40" xr:uid="{37A45FB0-39C7-4C13-8144-8329F5A05B3B}"/>
  <tableColumns count="7">
    <tableColumn id="1" xr3:uid="{0C7531B7-B051-43D4-BE13-2951E47ACBE9}" name="cars"/>
    <tableColumn id="2" xr3:uid="{93F286E2-03FA-4F7A-ADAC-76678025422F}" name="van/bus (i.e. vehicle for transporting several staff or beneficiaries)"/>
    <tableColumn id="3" xr3:uid="{CC9BF210-A4D6-4C6D-9C7F-1D63B3B457C4}" name="trucks/SUVs (vehicles for transporting small-scale goods or able to drive in uneven terrain)"/>
    <tableColumn id="4" xr3:uid="{84B239CA-FFFF-4C71-A645-0329E2A99144}" name="cargo trucks (i.e. 10-tonne/20-tonne cargo trucks for transporting large amounts of goods)"/>
    <tableColumn id="5" xr3:uid="{DC115844-8D23-4C9F-9220-0E10CDA97E0D}" name="specialised vehicle (i.e. ambulance, heavy repair/construction, etc.)"/>
    <tableColumn id="6" xr3:uid="{8DA0210F-0E09-40DA-95BC-FCA32912B4B7}" name="armored cars"/>
    <tableColumn id="7" xr3:uid="{43F2295E-1A9B-43EC-BF63-DE45EBF3874D}" name="other"/>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E4BE567-90F8-4106-B8EE-C6325CEC2D08}" name="Table25" displayName="Table25" ref="G43:L47" totalsRowShown="0">
  <autoFilter ref="G43:L47" xr:uid="{1E4BE567-90F8-4106-B8EE-C6325CEC2D08}"/>
  <tableColumns count="6">
    <tableColumn id="1" xr3:uid="{937EBEEA-DDE6-4C46-A7A4-AF98E2F30D35}" name="Safety and security equipment (PPE, first aid kits, etc.)"/>
    <tableColumn id="2" xr3:uid="{A03B11E6-0C7D-4D32-A294-249B4DFA69C7}" name="Office and communication equipment (i.e. computers, furniture, software, internet equipment, phones, etc.)"/>
    <tableColumn id="3" xr3:uid="{337DDD14-EC67-4F1C-A317-5AA59997321E}" name="Medical/health and nutrition equipment"/>
    <tableColumn id="4" xr3:uid="{70387F1A-7A9F-40CD-9AEB-5102FB0B5485}" name="Education/classroom equipment other than supplies intended to be given to students (i.e. desks or chairs, chalkboards, etc.)"/>
    <tableColumn id="5" xr3:uid="{B9BD23D8-DDB3-4CF2-9300-DB6F3D86BBE0}" name="warehouse equipment"/>
    <tableColumn id="6" xr3:uid="{CA3667CB-328C-4464-82BD-9426572A7B33}" name="Other"/>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A5B12EE-5D87-4090-B933-D30BFD973B12}" name="Table26" displayName="Table26" ref="G50:Q56" totalsRowShown="0">
  <autoFilter ref="G50:Q56" xr:uid="{0A5B12EE-5D87-4090-B933-D30BFD973B12}"/>
  <tableColumns count="11">
    <tableColumn id="1" xr3:uid="{CD572A35-0958-47A0-B35D-58ECC910220E}" name="Food (including condiments used for cooking such as cooking oil)"/>
    <tableColumn id="2" xr3:uid="{5DEE4852-2A5B-4135-9F12-F77967B20336}" name="Water or water treatment supplies"/>
    <tableColumn id="3" xr3:uid="{E409212C-934A-44D1-824E-D208D4CB3914}" name="Hygiene supplies (soap, shampoo, feminine hygiene supplies, diapers for children or adults, etc.)"/>
    <tableColumn id="4" xr3:uid="{49360C6D-2D18-4457-ABD2-10AD98E4BFD5}" name="Non-food items for the household (cooking equipment, clothing, bedding, solar lamps, etc.)"/>
    <tableColumn id="5" xr3:uid="{527DC770-057A-41D9-A2F5-B223F5F713D4}" name="Fuel (for heating/electricity substitute/transportation)"/>
    <tableColumn id="6" xr3:uid="{58CC6903-EC2C-4B14-BDC6-EFE66B188F18}" name="Light shelter repair supplies (OSB board, tarps, etc.)"/>
    <tableColumn id="7" xr3:uid="{5B9274AC-9303-4F02-95CE-FF713EAEB18C}" name="Medicines"/>
    <tableColumn id="8" xr3:uid="{017B84F9-70CA-4E9A-AEFA-6C6C1A11621A}" name="Assistive devices for people with disabilities and/or limited mobility"/>
    <tableColumn id="9" xr3:uid="{098532F4-04D1-4D5D-9A57-CCCA3EB85B82}" name="Toys or education materials for children"/>
    <tableColumn id="10" xr3:uid="{768B543E-7144-445F-9A13-0B3360F7F56E}" name="Agricultural inputs (seeds, farming equipment, etc.)"/>
    <tableColumn id="11" xr3:uid="{2A742BA6-0BB7-4220-A27D-EA4491FCDCA8}" name="Other"/>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336B661-1B74-4245-8FE5-E5E34DC2B01F}" name="Table27" displayName="Table27" ref="G59:K63" totalsRowShown="0">
  <autoFilter ref="G59:K63" xr:uid="{A336B661-1B74-4245-8FE5-E5E34DC2B01F}"/>
  <tableColumns count="5">
    <tableColumn id="1" xr3:uid="{AEB23974-E5F5-4500-8F3D-08D6EC76CF3F}" name="Office space (space to work out of, plan activities in, meet non-beneficiaries, etc.)"/>
    <tableColumn id="2" xr3:uid="{E18B4C0C-8C9C-4B08-BE38-999B4F9D45C7}" name="Space for activities with beneficiaries (classrooms, training centers, clinics, etc.)"/>
    <tableColumn id="3" xr3:uid="{A6C6D928-0A98-4E46-97B8-1AB64D6BCCF6}" name="Storage space for goods (i.e. distribution storage/warehousing or similar)"/>
    <tableColumn id="4" xr3:uid="{1677AB80-A74C-4894-8325-92B8CE4AD2B8}" name="Parking space for vehicles"/>
    <tableColumn id="5" xr3:uid="{0D1A8704-438D-4926-85D8-93E13981106B}" name="Other"/>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7643B87-24CC-4AC6-837B-223A45FC7929}" name="Table2720" displayName="Table2720" ref="G66:M68" totalsRowShown="0">
  <autoFilter ref="G66:M68" xr:uid="{E7643B87-24CC-4AC6-837B-223A45FC7929}"/>
  <tableColumns count="7">
    <tableColumn id="1" xr3:uid="{1EBA2B7A-7C68-43EB-8B4E-25DFCA34BC58}" name="Technical knowledge/expertise related to particular sectors (i.e. healthcare, water and sanitation, child development, etc.) for whom we are trying to meet beneficiary needs"/>
    <tableColumn id="2" xr3:uid="{ACFF6242-DE43-4F71-BC84-B1C6407D0D0D}" name="Financial reporting &amp; compliance"/>
    <tableColumn id="3" xr3:uid="{BC440187-79D0-42B2-A804-1F8A17C46143}" name="Knowledge of coordination structures"/>
    <tableColumn id="4" xr3:uid="{339A8A57-CF2F-4082-B0D5-0853A6A95A8A}" name="Knowledge on how to form and manage international partnerships"/>
    <tableColumn id="5" xr3:uid="{6B7A9802-7598-4651-A68C-20EF69AC6BBF}" name="Security / Mine and UXO awareness training or expertise"/>
    <tableColumn id="6" xr3:uid="{9F5D1F5D-43B2-40DB-BD43-0EF2188269AA}" name="First aid training for field staff"/>
    <tableColumn id="7" xr3:uid="{49802B3C-6FC2-4329-B764-575AAAF12E96}" name="Support from trained mental health professionals to provide support to staff"/>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4D56599-2211-4194-9B5F-780D84C7C14F}" name="Table272021" displayName="Table272021" ref="G71:L73" totalsRowShown="0">
  <autoFilter ref="G71:L73" xr:uid="{44D56599-2211-4194-9B5F-780D84C7C14F}"/>
  <tableColumns count="6">
    <tableColumn id="1" xr3:uid="{E2B548B1-5B7C-4251-B9DE-83927495C861}" name="One training or a package of trainings"/>
    <tableColumn id="2" xr3:uid="{4D6EE1B6-ABD9-442D-9B51-F5C284BE81EE}" name="Regular continuous support to our organisation from external experts in the gap area"/>
    <tableColumn id="3" xr3:uid="{9CAF84D7-80B2-44FF-B619-205F1E317828}" name="Full-time staff working within our organisation only (i.e. hiring new staff or seconded staff)"/>
    <tableColumn id="4" xr3:uid="{6FC6B3F7-9617-408F-AE8D-303D43751C84}" name="Funding for full-time staff"/>
    <tableColumn id="5" xr3:uid="{FAD59A5D-42BC-42D0-9280-F9A0492C2E00}" name="Support with recruitment"/>
    <tableColumn id="6" xr3:uid="{021B1812-76F2-41C1-96A0-38BCDD531DB2}" name="Don't know"/>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D25010-7260-4A75-9383-BBCD60352976}" name="Table28" displayName="Table28" ref="B86:E94" totalsRowShown="0">
  <autoFilter ref="B86:E94" xr:uid="{18D25010-7260-4A75-9383-BBCD60352976}"/>
  <tableColumns count="4">
    <tableColumn id="1" xr3:uid="{C1AAB269-BE22-438F-A51B-E9A3359D0391}" name="Name of group/organization" dataDxfId="1"/>
    <tableColumn id="2" xr3:uid="{414EBC0D-C2C6-40DC-85AD-250CDE5F2999}" name="Sufficient resources y/n"/>
    <tableColumn id="3" xr3:uid="{ECC06D96-1091-4BEE-AA76-8B8AF130BAA9}" name="Current gaps" dataDxfId="0"/>
    <tableColumn id="4" xr3:uid="{D20F66B7-2715-48AE-B98D-1234209986D5}" name="Downscale y/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180F1BA-A18B-4F72-955C-DE1C116C23F0}" name="Table1" displayName="Table1" ref="E22:R34" totalsRowShown="0">
  <autoFilter ref="E22:R34" xr:uid="{F180F1BA-A18B-4F72-955C-DE1C116C23F0}"/>
  <tableColumns count="14">
    <tableColumn id="1" xr3:uid="{4284C73D-589E-4850-AC05-D08F0BE9DDE0}" name="Can you state for the record, what is the name of the organization, institution, or group you represent?"/>
    <tableColumn id="2" xr3:uid="{E7A117A3-4AD6-4821-9BA4-39C6259440AF}" name="Prefer not to say"/>
    <tableColumn id="3" xr3:uid="{6215C340-97A4-45B5-AE83-22AAFF96F17D}" name="Don't know"/>
    <tableColumn id="4" xr3:uid="{EE854F1A-68EF-4977-B14A-70CD7116DE39}" name="Evacuation"/>
    <tableColumn id="5" xr3:uid="{BCDBB90B-7B93-4536-8E0F-AE67BAEFDA3E}" name="First responder assistance (emergency medical response, fire brigade, search and rescue, etc.)"/>
    <tableColumn id="6" xr3:uid="{6B83C922-95E6-4D8F-8776-C603620F585E}" name="Cash assistance (including vouchers)"/>
    <tableColumn id="7" xr3:uid="{43999DDD-6E7E-4084-9312-5BD45E0EA39F}" name="Distribution of food, water, or goods/providing in-kind material support to the affected population"/>
    <tableColumn id="8" xr3:uid="{FA3C71BD-C32D-4AA5-A582-29095E6F71E6}" name="Heavy shelter repair or rehabilitation (including electricity, internet, or plumbing repair) or other emergency/recovery-related construction services"/>
    <tableColumn id="9" xr3:uid="{D773754F-916A-4953-AAE3-7534C751FB0D}" name="Service provision (i.e. healthcare, ecuation, employment assistance, domestic violence/violence against women services, legal services, etc.) for the general/affected population"/>
    <tableColumn id="10" xr3:uid="{BA4D2D2F-433F-4A08-AD19-3DF0AA803726}" name="Service provision specific to displaced people, i.e. housing, resettling/integration assistance, etc."/>
    <tableColumn id="11" xr3:uid="{7D8551C7-CA08-4DC9-9B66-52CCD5416F4B}" name="Awareness-raising (i.e. mine risk education, disease risk education, etc.) and general information-sharing (i.e. hotlines, in-person referrals, etc.)"/>
    <tableColumn id="12" xr3:uid="{6F80F080-542A-4731-81BA-3312974563F5}" name="Coordination (i.e. bringing response actors together to decide who will respond where)"/>
    <tableColumn id="13" xr3:uid="{C38B18F1-B407-4C99-A24D-18AA02CDFCC2}" name="Assessing or monitoring needs"/>
    <tableColumn id="14" xr3:uid="{AE8DC956-083A-4E35-9894-58C24E0A568D}" name="Oth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c-eu.kobotoolbox.org/media/original?media_file=reach_global%2Fattachments%2Ffd41e3f82f0c4b09b26a72bb0b8e45ec%2F711afb11-11fe-4a9a-8b23-f0e739261aab%2Faudit.csv" TargetMode="External"/><Relationship Id="rId3" Type="http://schemas.openxmlformats.org/officeDocument/2006/relationships/hyperlink" Target="https://kc-eu.kobotoolbox.org/media/original?media_file=reach_global%2Fattachments%2Ffd41e3f82f0c4b09b26a72bb0b8e45ec%2F4a2ad5a6-b7f7-46e1-bce0-e8ef764ec179%2Faudit.csv" TargetMode="External"/><Relationship Id="rId7" Type="http://schemas.openxmlformats.org/officeDocument/2006/relationships/hyperlink" Target="https://kc-eu.kobotoolbox.org/media/original?media_file=reach_global%2Fattachments%2Ffd41e3f82f0c4b09b26a72bb0b8e45ec%2F73d63fc1-2d85-4028-b532-d810626ff55e%2Faudit.csv" TargetMode="External"/><Relationship Id="rId2" Type="http://schemas.openxmlformats.org/officeDocument/2006/relationships/hyperlink" Target="https://kc-eu.kobotoolbox.org/media/original?media_file=reach_global%2Fattachments%2Ffd41e3f82f0c4b09b26a72bb0b8e45ec%2F86baeb74-007e-4e37-8efd-0d63f636b438%2Faudit.csv" TargetMode="External"/><Relationship Id="rId1" Type="http://schemas.openxmlformats.org/officeDocument/2006/relationships/hyperlink" Target="https://kc-eu.kobotoolbox.org/media/original?media_file=reach_global%2Fattachments%2Ffd41e3f82f0c4b09b26a72bb0b8e45ec%2F1d48f1b4-a8a1-4585-ae47-d37db15aec72%2Faudit.csv" TargetMode="External"/><Relationship Id="rId6" Type="http://schemas.openxmlformats.org/officeDocument/2006/relationships/hyperlink" Target="https://kc-eu.kobotoolbox.org/media/original?media_file=reach_global%2Fattachments%2Ffd41e3f82f0c4b09b26a72bb0b8e45ec%2F259290c3-ad3d-481d-ad29-4c3a3361ea74%2Faudit.csv" TargetMode="External"/><Relationship Id="rId5" Type="http://schemas.openxmlformats.org/officeDocument/2006/relationships/hyperlink" Target="https://kc-eu.kobotoolbox.org/media/original?media_file=reach_global%2Fattachments%2Ffd41e3f82f0c4b09b26a72bb0b8e45ec%2F32424012-9236-440d-9dea-4561d4b9ec64%2Faudit.csv" TargetMode="External"/><Relationship Id="rId4" Type="http://schemas.openxmlformats.org/officeDocument/2006/relationships/hyperlink" Target="https://kc-eu.kobotoolbox.org/media/original?media_file=reach_global%2Fattachments%2Ffd41e3f82f0c4b09b26a72bb0b8e45ec%2F1bb4a1f7-22dd-4b54-9cc2-328e91f4d139%2Faudit.csv"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3.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6.xml"/><Relationship Id="rId2" Type="http://schemas.openxmlformats.org/officeDocument/2006/relationships/pivotTable" Target="../pivotTables/pivotTable15.xml"/><Relationship Id="rId1" Type="http://schemas.openxmlformats.org/officeDocument/2006/relationships/pivotTable" Target="../pivotTables/pivotTable14.xml"/><Relationship Id="rId5" Type="http://schemas.openxmlformats.org/officeDocument/2006/relationships/table" Target="../tables/table5.xml"/><Relationship Id="rId4" Type="http://schemas.openxmlformats.org/officeDocument/2006/relationships/pivotTable" Target="../pivotTables/pivotTable17.xml"/></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25.xml"/><Relationship Id="rId13" Type="http://schemas.openxmlformats.org/officeDocument/2006/relationships/table" Target="../tables/table6.xml"/><Relationship Id="rId3" Type="http://schemas.openxmlformats.org/officeDocument/2006/relationships/pivotTable" Target="../pivotTables/pivotTable20.xml"/><Relationship Id="rId7" Type="http://schemas.openxmlformats.org/officeDocument/2006/relationships/pivotTable" Target="../pivotTables/pivotTable24.xml"/><Relationship Id="rId12" Type="http://schemas.openxmlformats.org/officeDocument/2006/relationships/pivotTable" Target="../pivotTables/pivotTable29.xml"/><Relationship Id="rId2" Type="http://schemas.openxmlformats.org/officeDocument/2006/relationships/pivotTable" Target="../pivotTables/pivotTable19.xml"/><Relationship Id="rId16" Type="http://schemas.openxmlformats.org/officeDocument/2006/relationships/table" Target="../tables/table9.xml"/><Relationship Id="rId1" Type="http://schemas.openxmlformats.org/officeDocument/2006/relationships/pivotTable" Target="../pivotTables/pivotTable18.xml"/><Relationship Id="rId6" Type="http://schemas.openxmlformats.org/officeDocument/2006/relationships/pivotTable" Target="../pivotTables/pivotTable23.xml"/><Relationship Id="rId11" Type="http://schemas.openxmlformats.org/officeDocument/2006/relationships/pivotTable" Target="../pivotTables/pivotTable28.xml"/><Relationship Id="rId5" Type="http://schemas.openxmlformats.org/officeDocument/2006/relationships/pivotTable" Target="../pivotTables/pivotTable22.xml"/><Relationship Id="rId15" Type="http://schemas.openxmlformats.org/officeDocument/2006/relationships/table" Target="../tables/table8.xml"/><Relationship Id="rId10" Type="http://schemas.openxmlformats.org/officeDocument/2006/relationships/pivotTable" Target="../pivotTables/pivotTable27.xml"/><Relationship Id="rId4" Type="http://schemas.openxmlformats.org/officeDocument/2006/relationships/pivotTable" Target="../pivotTables/pivotTable21.xml"/><Relationship Id="rId9" Type="http://schemas.openxmlformats.org/officeDocument/2006/relationships/pivotTable" Target="../pivotTables/pivotTable26.xml"/><Relationship Id="rId1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37.xml"/><Relationship Id="rId13" Type="http://schemas.openxmlformats.org/officeDocument/2006/relationships/pivotTable" Target="../pivotTables/pivotTable42.xml"/><Relationship Id="rId3" Type="http://schemas.openxmlformats.org/officeDocument/2006/relationships/pivotTable" Target="../pivotTables/pivotTable32.xml"/><Relationship Id="rId7" Type="http://schemas.openxmlformats.org/officeDocument/2006/relationships/pivotTable" Target="../pivotTables/pivotTable36.xml"/><Relationship Id="rId12" Type="http://schemas.openxmlformats.org/officeDocument/2006/relationships/pivotTable" Target="../pivotTables/pivotTable41.xml"/><Relationship Id="rId2" Type="http://schemas.openxmlformats.org/officeDocument/2006/relationships/pivotTable" Target="../pivotTables/pivotTable31.xml"/><Relationship Id="rId1" Type="http://schemas.openxmlformats.org/officeDocument/2006/relationships/pivotTable" Target="../pivotTables/pivotTable30.xml"/><Relationship Id="rId6" Type="http://schemas.openxmlformats.org/officeDocument/2006/relationships/pivotTable" Target="../pivotTables/pivotTable35.xml"/><Relationship Id="rId11" Type="http://schemas.openxmlformats.org/officeDocument/2006/relationships/pivotTable" Target="../pivotTables/pivotTable40.xml"/><Relationship Id="rId5" Type="http://schemas.openxmlformats.org/officeDocument/2006/relationships/pivotTable" Target="../pivotTables/pivotTable34.xml"/><Relationship Id="rId10" Type="http://schemas.openxmlformats.org/officeDocument/2006/relationships/pivotTable" Target="../pivotTables/pivotTable39.xml"/><Relationship Id="rId4" Type="http://schemas.openxmlformats.org/officeDocument/2006/relationships/pivotTable" Target="../pivotTables/pivotTable33.xml"/><Relationship Id="rId9" Type="http://schemas.openxmlformats.org/officeDocument/2006/relationships/pivotTable" Target="../pivotTables/pivotTable38.xml"/><Relationship Id="rId14" Type="http://schemas.openxmlformats.org/officeDocument/2006/relationships/pivotTable" Target="../pivotTables/pivotTable43.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46.xml"/><Relationship Id="rId2" Type="http://schemas.openxmlformats.org/officeDocument/2006/relationships/pivotTable" Target="../pivotTables/pivotTable45.xml"/><Relationship Id="rId1" Type="http://schemas.openxmlformats.org/officeDocument/2006/relationships/pivotTable" Target="../pivotTables/pivotTable44.xml"/><Relationship Id="rId5" Type="http://schemas.openxmlformats.org/officeDocument/2006/relationships/table" Target="../tables/table11.xml"/><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pivotTable" Target="../pivotTables/pivotTable49.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pivotTable" Target="../pivotTables/pivotTable48.xml"/><Relationship Id="rId16" Type="http://schemas.openxmlformats.org/officeDocument/2006/relationships/table" Target="../tables/table21.xml"/><Relationship Id="rId1" Type="http://schemas.openxmlformats.org/officeDocument/2006/relationships/pivotTable" Target="../pivotTables/pivotTable47.xml"/><Relationship Id="rId6" Type="http://schemas.openxmlformats.org/officeDocument/2006/relationships/pivotTable" Target="../pivotTables/pivotTable52.xml"/><Relationship Id="rId11" Type="http://schemas.openxmlformats.org/officeDocument/2006/relationships/table" Target="../tables/table16.xml"/><Relationship Id="rId5" Type="http://schemas.openxmlformats.org/officeDocument/2006/relationships/pivotTable" Target="../pivotTables/pivotTable51.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pivotTable" Target="../pivotTables/pivotTable50.xml"/><Relationship Id="rId9" Type="http://schemas.openxmlformats.org/officeDocument/2006/relationships/table" Target="../tables/table14.xml"/><Relationship Id="rId14" Type="http://schemas.openxmlformats.org/officeDocument/2006/relationships/table" Target="../tables/table1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ivotTable" Target="../pivotTables/pivotTable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I23"/>
  <sheetViews>
    <sheetView topLeftCell="SU1" workbookViewId="0">
      <selection activeCell="TQ1" sqref="TQ1"/>
    </sheetView>
  </sheetViews>
  <sheetFormatPr defaultRowHeight="14.4" x14ac:dyDescent="0.3"/>
  <cols>
    <col min="1" max="1" width="15.109375" customWidth="1"/>
    <col min="2" max="2" width="14.5546875" customWidth="1"/>
    <col min="3" max="3" width="13.88671875" customWidth="1"/>
    <col min="542" max="542" width="13.44140625" customWidth="1"/>
    <col min="572" max="572" width="15" customWidth="1"/>
    <col min="574" max="574" width="14.33203125" customWidth="1"/>
  </cols>
  <sheetData>
    <row r="1" spans="1:581"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c r="HN1" t="s">
        <v>221</v>
      </c>
      <c r="HO1" t="s">
        <v>222</v>
      </c>
      <c r="HP1" t="s">
        <v>223</v>
      </c>
      <c r="HQ1" t="s">
        <v>224</v>
      </c>
      <c r="HR1" t="s">
        <v>225</v>
      </c>
      <c r="HS1" t="s">
        <v>226</v>
      </c>
      <c r="HT1" t="s">
        <v>227</v>
      </c>
      <c r="HU1" t="s">
        <v>228</v>
      </c>
      <c r="HV1" t="s">
        <v>229</v>
      </c>
      <c r="HW1" t="s">
        <v>230</v>
      </c>
      <c r="HX1" t="s">
        <v>231</v>
      </c>
      <c r="HY1" t="s">
        <v>232</v>
      </c>
      <c r="HZ1" t="s">
        <v>233</v>
      </c>
      <c r="IA1" t="s">
        <v>234</v>
      </c>
      <c r="IB1" t="s">
        <v>235</v>
      </c>
      <c r="IC1" t="s">
        <v>236</v>
      </c>
      <c r="ID1" t="s">
        <v>237</v>
      </c>
      <c r="IE1" t="s">
        <v>238</v>
      </c>
      <c r="IF1" t="s">
        <v>239</v>
      </c>
      <c r="IG1" t="s">
        <v>240</v>
      </c>
      <c r="IH1" t="s">
        <v>241</v>
      </c>
      <c r="II1" t="s">
        <v>242</v>
      </c>
      <c r="IJ1" t="s">
        <v>243</v>
      </c>
      <c r="IK1" t="s">
        <v>244</v>
      </c>
      <c r="IL1" t="s">
        <v>245</v>
      </c>
      <c r="IM1" t="s">
        <v>246</v>
      </c>
      <c r="IN1" t="s">
        <v>247</v>
      </c>
      <c r="IO1" t="s">
        <v>248</v>
      </c>
      <c r="IP1" t="s">
        <v>249</v>
      </c>
      <c r="IQ1" t="s">
        <v>250</v>
      </c>
      <c r="IR1" t="s">
        <v>251</v>
      </c>
      <c r="IS1" t="s">
        <v>252</v>
      </c>
      <c r="IT1" t="s">
        <v>253</v>
      </c>
      <c r="IU1" t="s">
        <v>254</v>
      </c>
      <c r="IV1" t="s">
        <v>255</v>
      </c>
      <c r="IW1" t="s">
        <v>256</v>
      </c>
      <c r="IX1" t="s">
        <v>257</v>
      </c>
      <c r="IY1" t="s">
        <v>258</v>
      </c>
      <c r="IZ1" t="s">
        <v>259</v>
      </c>
      <c r="JA1" t="s">
        <v>260</v>
      </c>
      <c r="JB1" t="s">
        <v>261</v>
      </c>
      <c r="JC1" t="s">
        <v>262</v>
      </c>
      <c r="JD1" t="s">
        <v>263</v>
      </c>
      <c r="JE1" t="s">
        <v>264</v>
      </c>
      <c r="JF1" t="s">
        <v>265</v>
      </c>
      <c r="JG1" t="s">
        <v>266</v>
      </c>
      <c r="JH1" t="s">
        <v>267</v>
      </c>
      <c r="JI1" t="s">
        <v>268</v>
      </c>
      <c r="JJ1" t="s">
        <v>269</v>
      </c>
      <c r="JK1" t="s">
        <v>270</v>
      </c>
      <c r="JL1" t="s">
        <v>271</v>
      </c>
      <c r="JM1" t="s">
        <v>272</v>
      </c>
      <c r="JN1" t="s">
        <v>273</v>
      </c>
      <c r="JO1" t="s">
        <v>274</v>
      </c>
      <c r="JP1" t="s">
        <v>275</v>
      </c>
      <c r="JQ1" t="s">
        <v>276</v>
      </c>
      <c r="JR1" t="s">
        <v>277</v>
      </c>
      <c r="JS1" t="s">
        <v>278</v>
      </c>
      <c r="JT1" t="s">
        <v>279</v>
      </c>
      <c r="JU1" t="s">
        <v>280</v>
      </c>
      <c r="JV1" t="s">
        <v>281</v>
      </c>
      <c r="JW1" t="s">
        <v>282</v>
      </c>
      <c r="JX1" t="s">
        <v>283</v>
      </c>
      <c r="JY1" t="s">
        <v>284</v>
      </c>
      <c r="JZ1" t="s">
        <v>285</v>
      </c>
      <c r="KA1" t="s">
        <v>286</v>
      </c>
      <c r="KB1" t="s">
        <v>287</v>
      </c>
      <c r="KC1" t="s">
        <v>288</v>
      </c>
      <c r="KD1" t="s">
        <v>289</v>
      </c>
      <c r="KE1" t="s">
        <v>290</v>
      </c>
      <c r="KF1" t="s">
        <v>291</v>
      </c>
      <c r="KG1" t="s">
        <v>292</v>
      </c>
      <c r="KH1" t="s">
        <v>293</v>
      </c>
      <c r="KI1" t="s">
        <v>294</v>
      </c>
      <c r="KJ1" t="s">
        <v>295</v>
      </c>
      <c r="KK1" t="s">
        <v>296</v>
      </c>
      <c r="KL1" t="s">
        <v>297</v>
      </c>
      <c r="KM1" t="s">
        <v>298</v>
      </c>
      <c r="KN1" t="s">
        <v>299</v>
      </c>
      <c r="KO1" t="s">
        <v>300</v>
      </c>
      <c r="KP1" t="s">
        <v>301</v>
      </c>
      <c r="KQ1" t="s">
        <v>302</v>
      </c>
      <c r="KR1" t="s">
        <v>303</v>
      </c>
      <c r="KS1" t="s">
        <v>304</v>
      </c>
      <c r="KT1" t="s">
        <v>305</v>
      </c>
      <c r="KU1" t="s">
        <v>306</v>
      </c>
      <c r="KV1" t="s">
        <v>307</v>
      </c>
      <c r="KW1" t="s">
        <v>308</v>
      </c>
      <c r="KX1" t="s">
        <v>309</v>
      </c>
      <c r="KY1" t="s">
        <v>310</v>
      </c>
      <c r="KZ1" t="s">
        <v>311</v>
      </c>
      <c r="LA1" t="s">
        <v>312</v>
      </c>
      <c r="LB1" t="s">
        <v>313</v>
      </c>
      <c r="LC1" t="s">
        <v>314</v>
      </c>
      <c r="LD1" t="s">
        <v>315</v>
      </c>
      <c r="LE1" t="s">
        <v>316</v>
      </c>
      <c r="LF1" t="s">
        <v>317</v>
      </c>
      <c r="LG1" t="s">
        <v>318</v>
      </c>
      <c r="LH1" t="s">
        <v>319</v>
      </c>
      <c r="LI1" t="s">
        <v>320</v>
      </c>
      <c r="LJ1" t="s">
        <v>321</v>
      </c>
      <c r="LK1" t="s">
        <v>322</v>
      </c>
      <c r="LL1" t="s">
        <v>323</v>
      </c>
      <c r="LM1" t="s">
        <v>324</v>
      </c>
      <c r="LN1" t="s">
        <v>325</v>
      </c>
      <c r="LO1" t="s">
        <v>326</v>
      </c>
      <c r="LP1" t="s">
        <v>327</v>
      </c>
      <c r="LQ1" t="s">
        <v>328</v>
      </c>
      <c r="LR1" t="s">
        <v>329</v>
      </c>
      <c r="LS1" t="s">
        <v>330</v>
      </c>
      <c r="LT1" t="s">
        <v>331</v>
      </c>
      <c r="LU1" t="s">
        <v>332</v>
      </c>
      <c r="LV1" t="s">
        <v>333</v>
      </c>
      <c r="LW1" t="s">
        <v>334</v>
      </c>
      <c r="LX1" t="s">
        <v>335</v>
      </c>
      <c r="LY1" t="s">
        <v>336</v>
      </c>
      <c r="LZ1" t="s">
        <v>337</v>
      </c>
      <c r="MA1" t="s">
        <v>338</v>
      </c>
      <c r="MB1" t="s">
        <v>339</v>
      </c>
      <c r="MC1" t="s">
        <v>340</v>
      </c>
      <c r="MD1" t="s">
        <v>341</v>
      </c>
      <c r="ME1" t="s">
        <v>342</v>
      </c>
      <c r="MF1" t="s">
        <v>343</v>
      </c>
      <c r="MG1" t="s">
        <v>344</v>
      </c>
      <c r="MH1" t="s">
        <v>345</v>
      </c>
      <c r="MI1" t="s">
        <v>346</v>
      </c>
      <c r="MJ1" t="s">
        <v>347</v>
      </c>
      <c r="MK1" t="s">
        <v>348</v>
      </c>
      <c r="ML1" t="s">
        <v>349</v>
      </c>
      <c r="MM1" t="s">
        <v>350</v>
      </c>
      <c r="MN1" t="s">
        <v>351</v>
      </c>
      <c r="MO1" t="s">
        <v>352</v>
      </c>
      <c r="MP1" t="s">
        <v>353</v>
      </c>
      <c r="MQ1" t="s">
        <v>354</v>
      </c>
      <c r="MR1" t="s">
        <v>355</v>
      </c>
      <c r="MS1" t="s">
        <v>356</v>
      </c>
      <c r="MT1" t="s">
        <v>357</v>
      </c>
      <c r="MU1" t="s">
        <v>358</v>
      </c>
      <c r="MV1" t="s">
        <v>359</v>
      </c>
      <c r="MW1" t="s">
        <v>360</v>
      </c>
      <c r="MX1" t="s">
        <v>361</v>
      </c>
      <c r="MY1" t="s">
        <v>362</v>
      </c>
      <c r="MZ1" t="s">
        <v>363</v>
      </c>
      <c r="NA1" t="s">
        <v>364</v>
      </c>
      <c r="NB1" t="s">
        <v>365</v>
      </c>
      <c r="NC1" t="s">
        <v>366</v>
      </c>
      <c r="ND1" t="s">
        <v>367</v>
      </c>
      <c r="NE1" t="s">
        <v>368</v>
      </c>
      <c r="NF1" t="s">
        <v>369</v>
      </c>
      <c r="NG1" t="s">
        <v>370</v>
      </c>
      <c r="NH1" t="s">
        <v>371</v>
      </c>
      <c r="NI1" t="s">
        <v>372</v>
      </c>
      <c r="NJ1" t="s">
        <v>373</v>
      </c>
      <c r="NK1" t="s">
        <v>374</v>
      </c>
      <c r="NL1" t="s">
        <v>375</v>
      </c>
      <c r="NM1" t="s">
        <v>376</v>
      </c>
      <c r="NN1" t="s">
        <v>377</v>
      </c>
      <c r="NO1" t="s">
        <v>378</v>
      </c>
      <c r="NP1" t="s">
        <v>379</v>
      </c>
      <c r="NQ1" t="s">
        <v>380</v>
      </c>
      <c r="NR1" t="s">
        <v>381</v>
      </c>
      <c r="NS1" t="s">
        <v>382</v>
      </c>
      <c r="NT1" t="s">
        <v>383</v>
      </c>
      <c r="NU1" t="s">
        <v>384</v>
      </c>
      <c r="NV1" t="s">
        <v>385</v>
      </c>
      <c r="NW1" t="s">
        <v>386</v>
      </c>
      <c r="NX1" t="s">
        <v>387</v>
      </c>
      <c r="NY1" t="s">
        <v>388</v>
      </c>
      <c r="NZ1" t="s">
        <v>389</v>
      </c>
      <c r="OA1" t="s">
        <v>390</v>
      </c>
      <c r="OB1" t="s">
        <v>391</v>
      </c>
      <c r="OC1" t="s">
        <v>392</v>
      </c>
      <c r="OD1" t="s">
        <v>393</v>
      </c>
      <c r="OE1" t="s">
        <v>394</v>
      </c>
      <c r="OF1" t="s">
        <v>395</v>
      </c>
      <c r="OG1" t="s">
        <v>396</v>
      </c>
      <c r="OH1" t="s">
        <v>397</v>
      </c>
      <c r="OI1" t="s">
        <v>398</v>
      </c>
      <c r="OJ1" t="s">
        <v>399</v>
      </c>
      <c r="OK1" t="s">
        <v>400</v>
      </c>
      <c r="OL1" t="s">
        <v>401</v>
      </c>
      <c r="OM1" t="s">
        <v>402</v>
      </c>
      <c r="ON1" t="s">
        <v>403</v>
      </c>
      <c r="OO1" t="s">
        <v>404</v>
      </c>
      <c r="OP1" t="s">
        <v>405</v>
      </c>
      <c r="OQ1" t="s">
        <v>406</v>
      </c>
      <c r="OR1" t="s">
        <v>407</v>
      </c>
      <c r="OS1" t="s">
        <v>408</v>
      </c>
      <c r="OT1" t="s">
        <v>409</v>
      </c>
      <c r="OU1" t="s">
        <v>410</v>
      </c>
      <c r="OV1" t="s">
        <v>411</v>
      </c>
      <c r="OW1" t="s">
        <v>412</v>
      </c>
      <c r="OX1" t="s">
        <v>413</v>
      </c>
      <c r="OY1" t="s">
        <v>414</v>
      </c>
      <c r="OZ1" t="s">
        <v>415</v>
      </c>
      <c r="PA1" t="s">
        <v>416</v>
      </c>
      <c r="PB1" t="s">
        <v>417</v>
      </c>
      <c r="PC1" t="s">
        <v>418</v>
      </c>
      <c r="PD1" t="s">
        <v>419</v>
      </c>
      <c r="PE1" t="s">
        <v>420</v>
      </c>
      <c r="PF1" t="s">
        <v>421</v>
      </c>
      <c r="PG1" t="s">
        <v>422</v>
      </c>
      <c r="PH1" t="s">
        <v>423</v>
      </c>
      <c r="PI1" t="s">
        <v>424</v>
      </c>
      <c r="PJ1" t="s">
        <v>425</v>
      </c>
      <c r="PK1" t="s">
        <v>426</v>
      </c>
      <c r="PL1" t="s">
        <v>427</v>
      </c>
      <c r="PM1" t="s">
        <v>428</v>
      </c>
      <c r="PN1" t="s">
        <v>429</v>
      </c>
      <c r="PO1" t="s">
        <v>430</v>
      </c>
      <c r="PP1" t="s">
        <v>431</v>
      </c>
      <c r="PQ1" t="s">
        <v>432</v>
      </c>
      <c r="PR1" t="s">
        <v>433</v>
      </c>
      <c r="PS1" t="s">
        <v>434</v>
      </c>
      <c r="PT1" t="s">
        <v>435</v>
      </c>
      <c r="PU1" t="s">
        <v>436</v>
      </c>
      <c r="PV1" t="s">
        <v>437</v>
      </c>
      <c r="PW1" t="s">
        <v>438</v>
      </c>
      <c r="PX1" t="s">
        <v>439</v>
      </c>
      <c r="PY1" t="s">
        <v>440</v>
      </c>
      <c r="PZ1" t="s">
        <v>441</v>
      </c>
      <c r="QA1" t="s">
        <v>442</v>
      </c>
      <c r="QB1" t="s">
        <v>443</v>
      </c>
      <c r="QC1" t="s">
        <v>444</v>
      </c>
      <c r="QD1" t="s">
        <v>445</v>
      </c>
      <c r="QE1" t="s">
        <v>446</v>
      </c>
      <c r="QF1" t="s">
        <v>447</v>
      </c>
      <c r="QG1" t="s">
        <v>448</v>
      </c>
      <c r="QH1" t="s">
        <v>449</v>
      </c>
      <c r="QI1" t="s">
        <v>450</v>
      </c>
      <c r="QJ1" t="s">
        <v>451</v>
      </c>
      <c r="QK1" t="s">
        <v>452</v>
      </c>
      <c r="QL1" t="s">
        <v>453</v>
      </c>
      <c r="QM1" t="s">
        <v>454</v>
      </c>
      <c r="QN1" t="s">
        <v>455</v>
      </c>
      <c r="QO1" t="s">
        <v>456</v>
      </c>
      <c r="QP1" t="s">
        <v>457</v>
      </c>
      <c r="QQ1" t="s">
        <v>458</v>
      </c>
      <c r="QR1" t="s">
        <v>459</v>
      </c>
      <c r="QS1" t="s">
        <v>460</v>
      </c>
      <c r="QT1" t="s">
        <v>461</v>
      </c>
      <c r="QU1" t="s">
        <v>462</v>
      </c>
      <c r="QV1" t="s">
        <v>463</v>
      </c>
      <c r="QW1" t="s">
        <v>464</v>
      </c>
      <c r="QX1" t="s">
        <v>465</v>
      </c>
      <c r="QY1" t="s">
        <v>466</v>
      </c>
      <c r="QZ1" t="s">
        <v>467</v>
      </c>
      <c r="RA1" t="s">
        <v>468</v>
      </c>
      <c r="RB1" t="s">
        <v>469</v>
      </c>
      <c r="RC1" t="s">
        <v>470</v>
      </c>
      <c r="RD1" t="s">
        <v>471</v>
      </c>
      <c r="RE1" t="s">
        <v>472</v>
      </c>
      <c r="RF1" t="s">
        <v>473</v>
      </c>
      <c r="RG1" t="s">
        <v>474</v>
      </c>
      <c r="RH1" t="s">
        <v>475</v>
      </c>
      <c r="RI1" t="s">
        <v>476</v>
      </c>
      <c r="RJ1" t="s">
        <v>477</v>
      </c>
      <c r="RK1" t="s">
        <v>478</v>
      </c>
      <c r="RL1" t="s">
        <v>479</v>
      </c>
      <c r="RM1" t="s">
        <v>480</v>
      </c>
      <c r="RN1" t="s">
        <v>481</v>
      </c>
      <c r="RO1" t="s">
        <v>482</v>
      </c>
      <c r="RP1" t="s">
        <v>483</v>
      </c>
      <c r="RQ1" t="s">
        <v>484</v>
      </c>
      <c r="RR1" t="s">
        <v>485</v>
      </c>
      <c r="RS1" t="s">
        <v>486</v>
      </c>
      <c r="RT1" t="s">
        <v>487</v>
      </c>
      <c r="RU1" t="s">
        <v>488</v>
      </c>
      <c r="RV1" t="s">
        <v>489</v>
      </c>
      <c r="RW1" t="s">
        <v>490</v>
      </c>
      <c r="RX1" t="s">
        <v>491</v>
      </c>
      <c r="RY1" t="s">
        <v>492</v>
      </c>
      <c r="RZ1" t="s">
        <v>493</v>
      </c>
      <c r="SA1" t="s">
        <v>494</v>
      </c>
      <c r="SB1" t="s">
        <v>495</v>
      </c>
      <c r="SC1" t="s">
        <v>496</v>
      </c>
      <c r="SD1" t="s">
        <v>497</v>
      </c>
      <c r="SE1" t="s">
        <v>498</v>
      </c>
      <c r="SF1" t="s">
        <v>499</v>
      </c>
      <c r="SG1" t="s">
        <v>500</v>
      </c>
      <c r="SH1" t="s">
        <v>501</v>
      </c>
      <c r="SI1" t="s">
        <v>502</v>
      </c>
      <c r="SJ1" t="s">
        <v>503</v>
      </c>
      <c r="SK1" t="s">
        <v>504</v>
      </c>
      <c r="SL1" t="s">
        <v>505</v>
      </c>
      <c r="SM1" t="s">
        <v>506</v>
      </c>
      <c r="SN1" t="s">
        <v>507</v>
      </c>
      <c r="SO1" t="s">
        <v>508</v>
      </c>
      <c r="SP1" t="s">
        <v>509</v>
      </c>
      <c r="SQ1" t="s">
        <v>510</v>
      </c>
      <c r="SR1" t="s">
        <v>511</v>
      </c>
      <c r="SS1" t="s">
        <v>512</v>
      </c>
      <c r="ST1" t="s">
        <v>513</v>
      </c>
      <c r="SU1" t="s">
        <v>514</v>
      </c>
      <c r="SV1" t="s">
        <v>515</v>
      </c>
      <c r="SW1" t="s">
        <v>516</v>
      </c>
      <c r="SX1" t="s">
        <v>517</v>
      </c>
      <c r="SY1" t="s">
        <v>518</v>
      </c>
      <c r="SZ1" t="s">
        <v>519</v>
      </c>
      <c r="TA1" t="s">
        <v>520</v>
      </c>
      <c r="TB1" t="s">
        <v>521</v>
      </c>
      <c r="TC1" t="s">
        <v>522</v>
      </c>
      <c r="TD1" t="s">
        <v>523</v>
      </c>
      <c r="TE1" t="s">
        <v>524</v>
      </c>
      <c r="TF1" t="s">
        <v>525</v>
      </c>
      <c r="TG1" t="s">
        <v>526</v>
      </c>
      <c r="TH1" t="s">
        <v>527</v>
      </c>
      <c r="TI1" t="s">
        <v>528</v>
      </c>
      <c r="TJ1" t="s">
        <v>529</v>
      </c>
      <c r="TK1" t="s">
        <v>530</v>
      </c>
      <c r="TL1" t="s">
        <v>531</v>
      </c>
      <c r="TM1" t="s">
        <v>532</v>
      </c>
      <c r="TN1" t="s">
        <v>533</v>
      </c>
      <c r="TO1" t="s">
        <v>534</v>
      </c>
      <c r="TP1" t="s">
        <v>535</v>
      </c>
      <c r="TQ1" t="s">
        <v>536</v>
      </c>
      <c r="TR1" t="s">
        <v>537</v>
      </c>
      <c r="TS1" t="s">
        <v>538</v>
      </c>
      <c r="TT1" t="s">
        <v>539</v>
      </c>
      <c r="TU1" t="s">
        <v>540</v>
      </c>
      <c r="TV1" t="s">
        <v>541</v>
      </c>
      <c r="TW1" t="s">
        <v>542</v>
      </c>
      <c r="TX1" t="s">
        <v>543</v>
      </c>
      <c r="TY1" t="s">
        <v>544</v>
      </c>
      <c r="TZ1" t="s">
        <v>545</v>
      </c>
      <c r="UA1" t="s">
        <v>546</v>
      </c>
      <c r="UB1" t="s">
        <v>547</v>
      </c>
      <c r="UC1" t="s">
        <v>548</v>
      </c>
      <c r="UD1" t="s">
        <v>549</v>
      </c>
      <c r="UE1" t="s">
        <v>550</v>
      </c>
      <c r="UF1" t="s">
        <v>551</v>
      </c>
      <c r="UG1" t="s">
        <v>552</v>
      </c>
      <c r="UH1" t="s">
        <v>553</v>
      </c>
      <c r="UI1" t="s">
        <v>554</v>
      </c>
      <c r="UJ1" t="s">
        <v>555</v>
      </c>
      <c r="UK1" t="s">
        <v>556</v>
      </c>
      <c r="UL1" t="s">
        <v>557</v>
      </c>
      <c r="UM1" t="s">
        <v>558</v>
      </c>
      <c r="UN1" t="s">
        <v>559</v>
      </c>
      <c r="UO1" t="s">
        <v>560</v>
      </c>
      <c r="UP1" t="s">
        <v>561</v>
      </c>
      <c r="UQ1" t="s">
        <v>562</v>
      </c>
      <c r="UR1" t="s">
        <v>563</v>
      </c>
      <c r="US1" t="s">
        <v>564</v>
      </c>
      <c r="UT1" t="s">
        <v>565</v>
      </c>
      <c r="UU1" t="s">
        <v>566</v>
      </c>
      <c r="UV1" t="s">
        <v>567</v>
      </c>
      <c r="UW1" t="s">
        <v>568</v>
      </c>
      <c r="UX1" t="s">
        <v>569</v>
      </c>
      <c r="UY1" t="s">
        <v>570</v>
      </c>
      <c r="UZ1" t="s">
        <v>571</v>
      </c>
      <c r="VA1" t="s">
        <v>572</v>
      </c>
      <c r="VB1" t="s">
        <v>573</v>
      </c>
      <c r="VC1" t="s">
        <v>574</v>
      </c>
      <c r="VD1" t="s">
        <v>575</v>
      </c>
      <c r="VE1" t="s">
        <v>576</v>
      </c>
      <c r="VF1" t="s">
        <v>577</v>
      </c>
      <c r="VG1" t="s">
        <v>578</v>
      </c>
      <c r="VH1" t="s">
        <v>579</v>
      </c>
      <c r="VI1" t="s">
        <v>580</v>
      </c>
    </row>
    <row r="2" spans="1:581" x14ac:dyDescent="0.3">
      <c r="A2" s="1">
        <v>45238.629673506941</v>
      </c>
      <c r="B2" s="1">
        <v>45238.720259085647</v>
      </c>
      <c r="C2" s="1">
        <v>45238</v>
      </c>
      <c r="D2" t="s">
        <v>610</v>
      </c>
      <c r="G2" t="s">
        <v>583</v>
      </c>
      <c r="H2" t="s">
        <v>611</v>
      </c>
      <c r="J2" t="s">
        <v>822</v>
      </c>
      <c r="K2" t="s">
        <v>592</v>
      </c>
      <c r="M2" t="s">
        <v>612</v>
      </c>
      <c r="N2">
        <v>1</v>
      </c>
      <c r="O2">
        <v>0</v>
      </c>
      <c r="P2">
        <v>0</v>
      </c>
      <c r="Q2">
        <v>0</v>
      </c>
      <c r="R2">
        <v>1</v>
      </c>
      <c r="S2">
        <v>0</v>
      </c>
      <c r="T2">
        <v>0</v>
      </c>
      <c r="U2">
        <v>0</v>
      </c>
      <c r="V2">
        <v>0</v>
      </c>
      <c r="W2">
        <v>0</v>
      </c>
      <c r="X2">
        <v>1</v>
      </c>
      <c r="Y2">
        <v>0</v>
      </c>
      <c r="AR2" t="s">
        <v>613</v>
      </c>
      <c r="AS2">
        <v>0</v>
      </c>
      <c r="AT2">
        <v>0</v>
      </c>
      <c r="AU2">
        <v>0</v>
      </c>
      <c r="AV2">
        <v>0</v>
      </c>
      <c r="AW2">
        <v>1</v>
      </c>
      <c r="AX2">
        <v>0</v>
      </c>
      <c r="AY2">
        <v>0</v>
      </c>
      <c r="AZ2">
        <v>0</v>
      </c>
      <c r="BA2">
        <v>0</v>
      </c>
      <c r="BB2">
        <v>0</v>
      </c>
      <c r="BC2">
        <v>0</v>
      </c>
      <c r="BD2">
        <v>1</v>
      </c>
      <c r="BE2">
        <v>0</v>
      </c>
      <c r="BF2">
        <v>0</v>
      </c>
      <c r="BG2">
        <v>0</v>
      </c>
      <c r="BH2">
        <v>0</v>
      </c>
      <c r="BI2">
        <v>0</v>
      </c>
      <c r="BJ2">
        <v>0</v>
      </c>
      <c r="BK2">
        <v>0</v>
      </c>
      <c r="DE2" t="s">
        <v>588</v>
      </c>
      <c r="DF2">
        <v>1</v>
      </c>
      <c r="DG2">
        <v>0</v>
      </c>
      <c r="DH2">
        <v>0</v>
      </c>
      <c r="DI2">
        <v>0</v>
      </c>
      <c r="DJ2">
        <v>0</v>
      </c>
      <c r="DK2">
        <v>0</v>
      </c>
      <c r="DL2">
        <v>0</v>
      </c>
      <c r="DM2">
        <v>0</v>
      </c>
      <c r="DN2">
        <v>0</v>
      </c>
      <c r="DO2">
        <v>0</v>
      </c>
      <c r="DP2">
        <v>0</v>
      </c>
      <c r="DQ2">
        <v>0</v>
      </c>
      <c r="DR2">
        <v>0</v>
      </c>
      <c r="DV2" t="s">
        <v>958</v>
      </c>
      <c r="DW2" t="s">
        <v>596</v>
      </c>
      <c r="DY2" t="s">
        <v>589</v>
      </c>
      <c r="DZ2" t="s">
        <v>898</v>
      </c>
      <c r="EA2">
        <v>1</v>
      </c>
      <c r="EB2">
        <v>1</v>
      </c>
      <c r="EC2">
        <v>1</v>
      </c>
      <c r="ED2">
        <v>1</v>
      </c>
      <c r="EE2" t="s">
        <v>614</v>
      </c>
      <c r="EF2">
        <v>1</v>
      </c>
      <c r="EG2">
        <v>1</v>
      </c>
      <c r="EH2">
        <v>1</v>
      </c>
      <c r="EI2">
        <v>1</v>
      </c>
      <c r="EJ2">
        <v>1</v>
      </c>
      <c r="EK2">
        <v>1</v>
      </c>
      <c r="EL2">
        <v>1</v>
      </c>
      <c r="EM2">
        <v>1</v>
      </c>
      <c r="EN2">
        <v>1</v>
      </c>
      <c r="EO2">
        <v>1</v>
      </c>
      <c r="EP2">
        <v>1</v>
      </c>
      <c r="EQ2">
        <v>1</v>
      </c>
      <c r="ER2">
        <v>0</v>
      </c>
      <c r="ES2">
        <v>0</v>
      </c>
      <c r="ET2">
        <v>0</v>
      </c>
      <c r="EU2">
        <v>0</v>
      </c>
      <c r="EV2">
        <v>0</v>
      </c>
      <c r="EW2" t="s">
        <v>615</v>
      </c>
      <c r="EX2">
        <v>1</v>
      </c>
      <c r="EY2">
        <v>0</v>
      </c>
      <c r="EZ2">
        <v>0</v>
      </c>
      <c r="FA2">
        <v>0</v>
      </c>
      <c r="FB2">
        <v>0</v>
      </c>
      <c r="FC2">
        <v>0</v>
      </c>
      <c r="FD2">
        <v>0</v>
      </c>
      <c r="FE2">
        <v>0</v>
      </c>
      <c r="FF2">
        <v>0</v>
      </c>
      <c r="FG2">
        <v>0</v>
      </c>
      <c r="FH2">
        <v>0</v>
      </c>
      <c r="FI2">
        <v>0</v>
      </c>
      <c r="FJ2">
        <v>0</v>
      </c>
      <c r="FK2">
        <v>0</v>
      </c>
      <c r="FL2">
        <v>1</v>
      </c>
      <c r="FM2">
        <v>0</v>
      </c>
      <c r="FN2">
        <v>0</v>
      </c>
      <c r="FO2">
        <v>0</v>
      </c>
      <c r="FP2">
        <v>0</v>
      </c>
      <c r="FQ2">
        <v>0</v>
      </c>
      <c r="FR2">
        <v>0</v>
      </c>
      <c r="FS2">
        <v>0</v>
      </c>
      <c r="FT2">
        <v>0</v>
      </c>
      <c r="FU2">
        <v>0</v>
      </c>
      <c r="FV2">
        <v>0</v>
      </c>
      <c r="FW2">
        <v>0</v>
      </c>
      <c r="FX2">
        <v>0</v>
      </c>
      <c r="FY2">
        <v>0</v>
      </c>
      <c r="FZ2">
        <v>0</v>
      </c>
      <c r="GA2">
        <v>0</v>
      </c>
      <c r="GB2">
        <v>0</v>
      </c>
      <c r="GC2">
        <v>0</v>
      </c>
      <c r="GD2">
        <v>0</v>
      </c>
      <c r="GE2">
        <v>0</v>
      </c>
      <c r="GF2">
        <v>0</v>
      </c>
      <c r="GG2">
        <v>0</v>
      </c>
      <c r="GH2">
        <v>0</v>
      </c>
      <c r="GI2">
        <v>0</v>
      </c>
      <c r="GJ2">
        <v>0</v>
      </c>
      <c r="GK2">
        <v>0</v>
      </c>
      <c r="GL2">
        <v>0</v>
      </c>
      <c r="GM2">
        <v>1</v>
      </c>
      <c r="GN2">
        <v>0</v>
      </c>
      <c r="GO2">
        <v>0</v>
      </c>
      <c r="GP2">
        <v>0</v>
      </c>
      <c r="GQ2">
        <v>0</v>
      </c>
      <c r="GR2">
        <v>0</v>
      </c>
      <c r="GS2">
        <v>0</v>
      </c>
      <c r="GT2">
        <v>0</v>
      </c>
      <c r="GU2">
        <v>0</v>
      </c>
      <c r="GV2">
        <v>0</v>
      </c>
      <c r="GW2">
        <v>0</v>
      </c>
      <c r="GX2">
        <v>0</v>
      </c>
      <c r="GY2">
        <v>0</v>
      </c>
      <c r="GZ2">
        <v>0</v>
      </c>
      <c r="HA2">
        <v>0</v>
      </c>
      <c r="HB2">
        <v>0</v>
      </c>
      <c r="HC2">
        <v>0</v>
      </c>
      <c r="HD2">
        <v>0</v>
      </c>
      <c r="HE2">
        <v>0</v>
      </c>
      <c r="HF2">
        <v>0</v>
      </c>
      <c r="HG2">
        <v>0</v>
      </c>
      <c r="HH2">
        <v>0</v>
      </c>
      <c r="HI2">
        <v>1</v>
      </c>
      <c r="HJ2">
        <v>0</v>
      </c>
      <c r="HK2">
        <v>0</v>
      </c>
      <c r="HL2">
        <v>0</v>
      </c>
      <c r="HM2">
        <v>0</v>
      </c>
      <c r="HN2">
        <v>0</v>
      </c>
      <c r="HO2">
        <v>0</v>
      </c>
      <c r="HP2">
        <v>0</v>
      </c>
      <c r="HQ2">
        <v>0</v>
      </c>
      <c r="HR2">
        <v>0</v>
      </c>
      <c r="HS2">
        <v>0</v>
      </c>
      <c r="HT2">
        <v>0</v>
      </c>
      <c r="HU2">
        <v>0</v>
      </c>
      <c r="HV2">
        <v>0</v>
      </c>
      <c r="HW2">
        <v>0</v>
      </c>
      <c r="HX2">
        <v>0</v>
      </c>
      <c r="HY2">
        <v>1</v>
      </c>
      <c r="HZ2">
        <v>0</v>
      </c>
      <c r="IA2">
        <v>1</v>
      </c>
      <c r="IB2">
        <v>1</v>
      </c>
      <c r="IC2">
        <v>0</v>
      </c>
      <c r="ID2">
        <v>0</v>
      </c>
      <c r="IE2">
        <v>0</v>
      </c>
      <c r="IF2">
        <v>0</v>
      </c>
      <c r="IG2">
        <v>0</v>
      </c>
      <c r="IH2">
        <v>0</v>
      </c>
      <c r="II2">
        <v>0</v>
      </c>
      <c r="IJ2">
        <v>0</v>
      </c>
      <c r="IK2">
        <v>0</v>
      </c>
      <c r="IL2">
        <v>0</v>
      </c>
      <c r="IM2">
        <v>0</v>
      </c>
      <c r="IN2">
        <v>0</v>
      </c>
      <c r="IO2">
        <v>0</v>
      </c>
      <c r="IP2">
        <v>0</v>
      </c>
      <c r="IQ2">
        <v>0</v>
      </c>
      <c r="IR2">
        <v>0</v>
      </c>
      <c r="IS2">
        <v>0</v>
      </c>
      <c r="IT2">
        <v>0</v>
      </c>
      <c r="IU2">
        <v>0</v>
      </c>
      <c r="IV2">
        <v>0</v>
      </c>
      <c r="IW2">
        <v>0</v>
      </c>
      <c r="IX2">
        <v>0</v>
      </c>
      <c r="IY2">
        <v>0</v>
      </c>
      <c r="IZ2">
        <v>0</v>
      </c>
      <c r="JA2">
        <v>0</v>
      </c>
      <c r="JB2">
        <v>0</v>
      </c>
      <c r="JC2">
        <v>0</v>
      </c>
      <c r="JD2">
        <v>0</v>
      </c>
      <c r="JE2">
        <v>0</v>
      </c>
      <c r="JF2">
        <v>0</v>
      </c>
      <c r="JG2">
        <v>0</v>
      </c>
      <c r="JH2">
        <v>0</v>
      </c>
      <c r="JI2">
        <v>0</v>
      </c>
      <c r="JJ2">
        <v>0</v>
      </c>
      <c r="JK2">
        <v>0</v>
      </c>
      <c r="JL2">
        <v>0</v>
      </c>
      <c r="JM2">
        <v>0</v>
      </c>
      <c r="JN2">
        <v>0</v>
      </c>
      <c r="JO2">
        <v>0</v>
      </c>
      <c r="JP2">
        <v>0</v>
      </c>
      <c r="JQ2">
        <v>0</v>
      </c>
      <c r="JR2">
        <v>0</v>
      </c>
      <c r="JS2">
        <v>0</v>
      </c>
      <c r="JT2">
        <v>0</v>
      </c>
      <c r="JU2">
        <v>0</v>
      </c>
      <c r="JV2">
        <v>0</v>
      </c>
      <c r="JW2">
        <v>0</v>
      </c>
      <c r="JX2">
        <v>0</v>
      </c>
      <c r="JY2">
        <v>0</v>
      </c>
      <c r="JZ2">
        <v>0</v>
      </c>
      <c r="KA2">
        <v>0</v>
      </c>
      <c r="KB2">
        <v>0</v>
      </c>
      <c r="KC2">
        <v>0</v>
      </c>
      <c r="KD2">
        <v>0</v>
      </c>
      <c r="KE2">
        <v>0</v>
      </c>
      <c r="KF2">
        <v>0</v>
      </c>
      <c r="KG2">
        <v>0</v>
      </c>
      <c r="KH2">
        <v>0</v>
      </c>
      <c r="KI2">
        <v>0</v>
      </c>
      <c r="KJ2">
        <v>0</v>
      </c>
      <c r="KK2">
        <v>0</v>
      </c>
      <c r="KL2">
        <v>0</v>
      </c>
      <c r="KM2">
        <v>0</v>
      </c>
      <c r="KN2">
        <v>0</v>
      </c>
      <c r="KO2">
        <v>0</v>
      </c>
      <c r="KP2">
        <v>0</v>
      </c>
      <c r="KQ2">
        <v>0</v>
      </c>
      <c r="KR2">
        <v>0</v>
      </c>
      <c r="KS2">
        <v>0</v>
      </c>
      <c r="KT2">
        <v>0</v>
      </c>
      <c r="KU2">
        <v>0</v>
      </c>
      <c r="KV2">
        <v>0</v>
      </c>
      <c r="KW2">
        <v>0</v>
      </c>
      <c r="KX2">
        <v>0</v>
      </c>
      <c r="KY2">
        <v>0</v>
      </c>
      <c r="KZ2">
        <v>0</v>
      </c>
      <c r="LA2">
        <v>0</v>
      </c>
      <c r="LB2">
        <v>0</v>
      </c>
      <c r="LC2">
        <v>0</v>
      </c>
      <c r="LD2">
        <v>0</v>
      </c>
      <c r="LE2">
        <v>0</v>
      </c>
      <c r="LF2">
        <v>0</v>
      </c>
      <c r="LG2">
        <v>0</v>
      </c>
      <c r="LH2">
        <v>0</v>
      </c>
      <c r="LI2" t="s">
        <v>583</v>
      </c>
      <c r="LJ2" t="s">
        <v>616</v>
      </c>
      <c r="LK2">
        <v>0</v>
      </c>
      <c r="LL2">
        <v>1</v>
      </c>
      <c r="LM2">
        <v>1</v>
      </c>
      <c r="LN2">
        <v>0</v>
      </c>
      <c r="LO2">
        <v>0</v>
      </c>
      <c r="LP2">
        <v>1</v>
      </c>
      <c r="LQ2">
        <v>0</v>
      </c>
      <c r="LR2">
        <v>0</v>
      </c>
      <c r="LT2" t="s">
        <v>617</v>
      </c>
      <c r="LV2" t="s">
        <v>618</v>
      </c>
      <c r="LW2">
        <v>1</v>
      </c>
      <c r="LX2">
        <v>1</v>
      </c>
      <c r="LY2">
        <v>1</v>
      </c>
      <c r="LZ2">
        <v>1</v>
      </c>
      <c r="MA2">
        <v>0</v>
      </c>
      <c r="MB2">
        <v>0</v>
      </c>
      <c r="MC2" t="s">
        <v>619</v>
      </c>
      <c r="MD2" t="s">
        <v>847</v>
      </c>
      <c r="ME2" t="s">
        <v>593</v>
      </c>
      <c r="MJ2" t="s">
        <v>583</v>
      </c>
      <c r="MK2" t="s">
        <v>620</v>
      </c>
      <c r="ML2" t="s">
        <v>620</v>
      </c>
      <c r="MM2" t="s">
        <v>620</v>
      </c>
      <c r="MN2" t="s">
        <v>605</v>
      </c>
      <c r="MO2" t="s">
        <v>620</v>
      </c>
      <c r="MP2" t="s">
        <v>605</v>
      </c>
      <c r="MQ2" t="s">
        <v>621</v>
      </c>
      <c r="MR2" t="s">
        <v>605</v>
      </c>
      <c r="MS2" t="s">
        <v>605</v>
      </c>
      <c r="MT2" t="s">
        <v>620</v>
      </c>
      <c r="MU2" t="s">
        <v>588</v>
      </c>
      <c r="MV2">
        <v>1</v>
      </c>
      <c r="MW2">
        <v>0</v>
      </c>
      <c r="MX2">
        <v>0</v>
      </c>
      <c r="MY2">
        <v>0</v>
      </c>
      <c r="MZ2">
        <v>0</v>
      </c>
      <c r="NA2">
        <v>0</v>
      </c>
      <c r="NB2">
        <v>0</v>
      </c>
      <c r="NC2">
        <v>0</v>
      </c>
      <c r="ND2">
        <v>0</v>
      </c>
      <c r="NE2">
        <v>0</v>
      </c>
      <c r="NF2">
        <v>0</v>
      </c>
      <c r="NG2">
        <v>0</v>
      </c>
      <c r="NH2">
        <v>0</v>
      </c>
      <c r="NJ2" t="s">
        <v>621</v>
      </c>
      <c r="NK2" t="s">
        <v>622</v>
      </c>
      <c r="NL2">
        <v>0</v>
      </c>
      <c r="NM2">
        <v>1</v>
      </c>
      <c r="NN2">
        <v>0</v>
      </c>
      <c r="NO2">
        <v>0</v>
      </c>
      <c r="NP2">
        <v>0</v>
      </c>
      <c r="NQ2">
        <v>0</v>
      </c>
      <c r="NR2">
        <v>0</v>
      </c>
      <c r="NS2">
        <v>0</v>
      </c>
      <c r="NT2">
        <v>0</v>
      </c>
      <c r="NU2">
        <v>0</v>
      </c>
      <c r="NV2">
        <v>0</v>
      </c>
      <c r="NW2">
        <v>0</v>
      </c>
      <c r="NX2">
        <v>0</v>
      </c>
      <c r="NY2">
        <v>0</v>
      </c>
      <c r="NZ2">
        <v>1</v>
      </c>
      <c r="OA2">
        <v>0</v>
      </c>
      <c r="OB2">
        <v>0</v>
      </c>
      <c r="OC2">
        <v>1</v>
      </c>
      <c r="OD2">
        <v>0</v>
      </c>
      <c r="OE2">
        <v>0</v>
      </c>
      <c r="OF2">
        <v>0</v>
      </c>
      <c r="OG2">
        <v>0</v>
      </c>
      <c r="OH2">
        <v>0</v>
      </c>
      <c r="OI2">
        <v>0</v>
      </c>
      <c r="OJ2">
        <v>0</v>
      </c>
      <c r="OK2">
        <v>0</v>
      </c>
      <c r="OL2">
        <v>0</v>
      </c>
      <c r="OM2">
        <v>0</v>
      </c>
      <c r="ON2">
        <v>0</v>
      </c>
      <c r="OO2">
        <v>0</v>
      </c>
      <c r="OP2">
        <v>0</v>
      </c>
      <c r="OQ2">
        <v>0</v>
      </c>
      <c r="OR2">
        <v>0</v>
      </c>
      <c r="OS2">
        <v>0</v>
      </c>
      <c r="OT2">
        <v>0</v>
      </c>
      <c r="OU2">
        <v>0</v>
      </c>
      <c r="OW2" t="s">
        <v>594</v>
      </c>
      <c r="OY2" t="s">
        <v>583</v>
      </c>
      <c r="OZ2" t="s">
        <v>595</v>
      </c>
      <c r="PA2" t="s">
        <v>623</v>
      </c>
      <c r="PB2">
        <v>0</v>
      </c>
      <c r="PC2">
        <v>1</v>
      </c>
      <c r="PD2">
        <v>0</v>
      </c>
      <c r="PE2">
        <v>0</v>
      </c>
      <c r="PF2">
        <v>0</v>
      </c>
      <c r="PG2">
        <v>0</v>
      </c>
      <c r="PH2">
        <v>0</v>
      </c>
      <c r="PI2">
        <v>0</v>
      </c>
      <c r="PJ2">
        <v>1</v>
      </c>
      <c r="PK2">
        <v>1</v>
      </c>
      <c r="PL2">
        <v>0</v>
      </c>
      <c r="PM2">
        <v>0</v>
      </c>
      <c r="PN2">
        <v>0</v>
      </c>
      <c r="PO2">
        <v>0</v>
      </c>
      <c r="PP2">
        <v>0</v>
      </c>
      <c r="PQ2">
        <v>0</v>
      </c>
      <c r="PR2">
        <v>0</v>
      </c>
      <c r="PS2">
        <v>0</v>
      </c>
      <c r="PU2" t="s">
        <v>583</v>
      </c>
      <c r="TW2" t="s">
        <v>583</v>
      </c>
      <c r="TX2" t="s">
        <v>583</v>
      </c>
      <c r="TY2" t="s">
        <v>624</v>
      </c>
      <c r="TZ2">
        <v>0</v>
      </c>
      <c r="UA2">
        <v>0</v>
      </c>
      <c r="UB2">
        <v>1</v>
      </c>
      <c r="UC2">
        <v>1</v>
      </c>
      <c r="UD2">
        <v>0</v>
      </c>
      <c r="UE2">
        <v>0</v>
      </c>
      <c r="UF2">
        <v>0</v>
      </c>
      <c r="UG2">
        <v>1</v>
      </c>
      <c r="UH2">
        <v>0</v>
      </c>
      <c r="UI2">
        <v>0</v>
      </c>
      <c r="UJ2">
        <v>0</v>
      </c>
      <c r="UK2">
        <v>1</v>
      </c>
      <c r="UL2">
        <v>0</v>
      </c>
      <c r="UM2" t="s">
        <v>596</v>
      </c>
      <c r="UO2" t="s">
        <v>583</v>
      </c>
      <c r="UP2" t="s">
        <v>583</v>
      </c>
      <c r="UR2" t="s">
        <v>596</v>
      </c>
      <c r="UW2" t="s">
        <v>596</v>
      </c>
      <c r="UZ2">
        <v>502058275</v>
      </c>
      <c r="VA2" t="s">
        <v>625</v>
      </c>
      <c r="VB2" s="1">
        <v>45238.636932870373</v>
      </c>
      <c r="VE2" t="s">
        <v>600</v>
      </c>
      <c r="VF2" t="s">
        <v>601</v>
      </c>
      <c r="VG2" t="s">
        <v>602</v>
      </c>
      <c r="VI2">
        <v>3</v>
      </c>
    </row>
    <row r="3" spans="1:581" x14ac:dyDescent="0.3">
      <c r="A3" s="1">
        <v>45238.720259872687</v>
      </c>
      <c r="B3" s="1">
        <v>45238.739281030103</v>
      </c>
      <c r="C3" s="1">
        <v>45238</v>
      </c>
      <c r="D3" t="s">
        <v>610</v>
      </c>
      <c r="G3" t="s">
        <v>583</v>
      </c>
      <c r="H3" t="s">
        <v>611</v>
      </c>
      <c r="J3" t="s">
        <v>823</v>
      </c>
      <c r="K3" t="s">
        <v>592</v>
      </c>
      <c r="M3" t="s">
        <v>626</v>
      </c>
      <c r="N3">
        <v>0</v>
      </c>
      <c r="O3">
        <v>0</v>
      </c>
      <c r="P3">
        <v>0</v>
      </c>
      <c r="Q3">
        <v>0</v>
      </c>
      <c r="R3">
        <v>0</v>
      </c>
      <c r="S3">
        <v>1</v>
      </c>
      <c r="T3">
        <v>0</v>
      </c>
      <c r="U3">
        <v>0</v>
      </c>
      <c r="V3">
        <v>0</v>
      </c>
      <c r="W3">
        <v>0</v>
      </c>
      <c r="X3">
        <v>1</v>
      </c>
      <c r="Y3">
        <v>0</v>
      </c>
      <c r="DE3" t="s">
        <v>627</v>
      </c>
      <c r="DF3">
        <v>0</v>
      </c>
      <c r="DG3">
        <v>0</v>
      </c>
      <c r="DH3">
        <v>0</v>
      </c>
      <c r="DI3">
        <v>0</v>
      </c>
      <c r="DJ3">
        <v>0</v>
      </c>
      <c r="DK3">
        <v>0</v>
      </c>
      <c r="DL3">
        <v>1</v>
      </c>
      <c r="DM3">
        <v>0</v>
      </c>
      <c r="DN3">
        <v>0</v>
      </c>
      <c r="DO3">
        <v>0</v>
      </c>
      <c r="DP3">
        <v>0</v>
      </c>
      <c r="DQ3">
        <v>0</v>
      </c>
      <c r="DR3">
        <v>0</v>
      </c>
      <c r="DV3" t="s">
        <v>958</v>
      </c>
      <c r="DW3" t="s">
        <v>596</v>
      </c>
      <c r="DY3" t="s">
        <v>589</v>
      </c>
      <c r="DZ3" t="s">
        <v>896</v>
      </c>
      <c r="EA3">
        <v>0</v>
      </c>
      <c r="EB3">
        <v>0</v>
      </c>
      <c r="EC3">
        <v>1</v>
      </c>
      <c r="ED3">
        <v>0</v>
      </c>
      <c r="EE3" t="s">
        <v>628</v>
      </c>
      <c r="EF3">
        <v>0</v>
      </c>
      <c r="EG3">
        <v>0</v>
      </c>
      <c r="EH3">
        <v>0</v>
      </c>
      <c r="EI3">
        <v>0</v>
      </c>
      <c r="EJ3">
        <v>0</v>
      </c>
      <c r="EK3">
        <v>1</v>
      </c>
      <c r="EL3">
        <v>0</v>
      </c>
      <c r="EM3">
        <v>0</v>
      </c>
      <c r="EN3">
        <v>0</v>
      </c>
      <c r="EO3">
        <v>0</v>
      </c>
      <c r="EP3">
        <v>0</v>
      </c>
      <c r="EQ3">
        <v>0</v>
      </c>
      <c r="ER3">
        <v>0</v>
      </c>
      <c r="ES3">
        <v>0</v>
      </c>
      <c r="ET3">
        <v>0</v>
      </c>
      <c r="EU3">
        <v>0</v>
      </c>
      <c r="EV3">
        <v>0</v>
      </c>
      <c r="EW3" t="s">
        <v>629</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1</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0</v>
      </c>
      <c r="KF3">
        <v>0</v>
      </c>
      <c r="KG3">
        <v>0</v>
      </c>
      <c r="KH3">
        <v>0</v>
      </c>
      <c r="KI3">
        <v>0</v>
      </c>
      <c r="KJ3">
        <v>0</v>
      </c>
      <c r="KK3">
        <v>0</v>
      </c>
      <c r="KL3">
        <v>0</v>
      </c>
      <c r="KM3">
        <v>0</v>
      </c>
      <c r="KN3">
        <v>0</v>
      </c>
      <c r="KO3">
        <v>0</v>
      </c>
      <c r="KP3">
        <v>0</v>
      </c>
      <c r="KQ3">
        <v>0</v>
      </c>
      <c r="KR3">
        <v>0</v>
      </c>
      <c r="KS3">
        <v>0</v>
      </c>
      <c r="KT3">
        <v>0</v>
      </c>
      <c r="KU3">
        <v>0</v>
      </c>
      <c r="KV3">
        <v>0</v>
      </c>
      <c r="KW3">
        <v>0</v>
      </c>
      <c r="KX3">
        <v>0</v>
      </c>
      <c r="KY3">
        <v>0</v>
      </c>
      <c r="KZ3">
        <v>0</v>
      </c>
      <c r="LA3">
        <v>0</v>
      </c>
      <c r="LB3">
        <v>0</v>
      </c>
      <c r="LC3">
        <v>0</v>
      </c>
      <c r="LD3">
        <v>0</v>
      </c>
      <c r="LE3">
        <v>0</v>
      </c>
      <c r="LF3">
        <v>0</v>
      </c>
      <c r="LG3">
        <v>0</v>
      </c>
      <c r="LH3">
        <v>0</v>
      </c>
      <c r="LI3" t="s">
        <v>583</v>
      </c>
      <c r="LJ3" t="s">
        <v>630</v>
      </c>
      <c r="LK3">
        <v>0</v>
      </c>
      <c r="LL3">
        <v>0</v>
      </c>
      <c r="LM3">
        <v>1</v>
      </c>
      <c r="LN3">
        <v>0</v>
      </c>
      <c r="LO3">
        <v>0</v>
      </c>
      <c r="LP3">
        <v>1</v>
      </c>
      <c r="LQ3">
        <v>0</v>
      </c>
      <c r="LR3">
        <v>0</v>
      </c>
      <c r="LT3" t="s">
        <v>617</v>
      </c>
      <c r="LV3" t="s">
        <v>631</v>
      </c>
      <c r="LW3">
        <v>0</v>
      </c>
      <c r="LX3">
        <v>1</v>
      </c>
      <c r="LY3">
        <v>1</v>
      </c>
      <c r="LZ3">
        <v>0</v>
      </c>
      <c r="MA3">
        <v>0</v>
      </c>
      <c r="MB3">
        <v>0</v>
      </c>
      <c r="MC3" t="s">
        <v>619</v>
      </c>
      <c r="MD3" t="s">
        <v>832</v>
      </c>
      <c r="ME3" t="s">
        <v>593</v>
      </c>
      <c r="MJ3" t="s">
        <v>596</v>
      </c>
      <c r="MK3" t="s">
        <v>605</v>
      </c>
      <c r="ML3" t="s">
        <v>620</v>
      </c>
      <c r="MM3" t="s">
        <v>605</v>
      </c>
      <c r="MN3" t="s">
        <v>605</v>
      </c>
      <c r="MO3" t="s">
        <v>620</v>
      </c>
      <c r="MP3" t="s">
        <v>604</v>
      </c>
      <c r="MQ3" t="s">
        <v>605</v>
      </c>
      <c r="MR3" t="s">
        <v>604</v>
      </c>
      <c r="MS3" t="s">
        <v>621</v>
      </c>
      <c r="MT3" t="s">
        <v>621</v>
      </c>
      <c r="NJ3" t="s">
        <v>605</v>
      </c>
      <c r="NK3" t="s">
        <v>632</v>
      </c>
      <c r="NL3">
        <v>0</v>
      </c>
      <c r="NM3">
        <v>0</v>
      </c>
      <c r="NN3">
        <v>0</v>
      </c>
      <c r="NO3">
        <v>1</v>
      </c>
      <c r="NP3">
        <v>1</v>
      </c>
      <c r="NQ3">
        <v>0</v>
      </c>
      <c r="NR3">
        <v>1</v>
      </c>
      <c r="NS3">
        <v>0</v>
      </c>
      <c r="NT3">
        <v>0</v>
      </c>
      <c r="NU3">
        <v>0</v>
      </c>
      <c r="NV3">
        <v>0</v>
      </c>
      <c r="NW3">
        <v>0</v>
      </c>
      <c r="NX3">
        <v>0</v>
      </c>
      <c r="NY3">
        <v>0</v>
      </c>
      <c r="NZ3">
        <v>0</v>
      </c>
      <c r="OA3">
        <v>0</v>
      </c>
      <c r="OB3">
        <v>0</v>
      </c>
      <c r="OC3">
        <v>0</v>
      </c>
      <c r="OD3">
        <v>0</v>
      </c>
      <c r="OE3">
        <v>0</v>
      </c>
      <c r="OF3">
        <v>0</v>
      </c>
      <c r="OG3">
        <v>0</v>
      </c>
      <c r="OH3">
        <v>0</v>
      </c>
      <c r="OI3">
        <v>0</v>
      </c>
      <c r="OJ3">
        <v>0</v>
      </c>
      <c r="OK3">
        <v>0</v>
      </c>
      <c r="OL3">
        <v>0</v>
      </c>
      <c r="OM3">
        <v>0</v>
      </c>
      <c r="ON3">
        <v>0</v>
      </c>
      <c r="OO3">
        <v>0</v>
      </c>
      <c r="OP3">
        <v>0</v>
      </c>
      <c r="OQ3">
        <v>0</v>
      </c>
      <c r="OR3">
        <v>0</v>
      </c>
      <c r="OS3">
        <v>0</v>
      </c>
      <c r="OT3">
        <v>0</v>
      </c>
      <c r="OU3">
        <v>0</v>
      </c>
      <c r="OW3" t="s">
        <v>594</v>
      </c>
      <c r="OY3" t="s">
        <v>596</v>
      </c>
      <c r="PA3" t="s">
        <v>633</v>
      </c>
      <c r="PB3">
        <v>0</v>
      </c>
      <c r="PC3">
        <v>1</v>
      </c>
      <c r="PD3">
        <v>0</v>
      </c>
      <c r="PE3">
        <v>0</v>
      </c>
      <c r="PF3">
        <v>0</v>
      </c>
      <c r="PG3">
        <v>0</v>
      </c>
      <c r="PH3">
        <v>0</v>
      </c>
      <c r="PI3">
        <v>0</v>
      </c>
      <c r="PJ3">
        <v>0</v>
      </c>
      <c r="PK3">
        <v>1</v>
      </c>
      <c r="PL3">
        <v>0</v>
      </c>
      <c r="PM3">
        <v>0</v>
      </c>
      <c r="PN3">
        <v>0</v>
      </c>
      <c r="PO3">
        <v>0</v>
      </c>
      <c r="PP3">
        <v>0</v>
      </c>
      <c r="PQ3">
        <v>0</v>
      </c>
      <c r="PR3">
        <v>1</v>
      </c>
      <c r="PS3">
        <v>0</v>
      </c>
      <c r="PU3" t="s">
        <v>583</v>
      </c>
      <c r="TW3" t="s">
        <v>583</v>
      </c>
      <c r="TX3" t="s">
        <v>609</v>
      </c>
      <c r="UM3" t="s">
        <v>596</v>
      </c>
      <c r="UO3" t="s">
        <v>583</v>
      </c>
      <c r="UP3" t="s">
        <v>583</v>
      </c>
      <c r="UR3" t="s">
        <v>596</v>
      </c>
      <c r="UW3" t="s">
        <v>596</v>
      </c>
      <c r="UZ3">
        <v>502074878</v>
      </c>
      <c r="VA3" t="s">
        <v>634</v>
      </c>
      <c r="VB3" s="1">
        <v>45238.655960648153</v>
      </c>
      <c r="VE3" t="s">
        <v>600</v>
      </c>
      <c r="VF3" t="s">
        <v>601</v>
      </c>
      <c r="VG3" t="s">
        <v>602</v>
      </c>
      <c r="VI3">
        <v>4</v>
      </c>
    </row>
    <row r="4" spans="1:581" x14ac:dyDescent="0.3">
      <c r="A4" s="1">
        <v>45238.739281747687</v>
      </c>
      <c r="B4" s="1">
        <v>45238.755243159721</v>
      </c>
      <c r="C4" s="1">
        <v>45238</v>
      </c>
      <c r="D4" t="s">
        <v>610</v>
      </c>
      <c r="G4" t="s">
        <v>583</v>
      </c>
      <c r="H4" t="s">
        <v>611</v>
      </c>
      <c r="J4" t="s">
        <v>824</v>
      </c>
      <c r="K4" t="s">
        <v>592</v>
      </c>
      <c r="M4" t="s">
        <v>635</v>
      </c>
      <c r="N4">
        <v>0</v>
      </c>
      <c r="O4">
        <v>0</v>
      </c>
      <c r="P4">
        <v>0</v>
      </c>
      <c r="Q4">
        <v>0</v>
      </c>
      <c r="R4">
        <v>1</v>
      </c>
      <c r="S4">
        <v>0</v>
      </c>
      <c r="T4">
        <v>0</v>
      </c>
      <c r="U4">
        <v>0</v>
      </c>
      <c r="V4">
        <v>0</v>
      </c>
      <c r="W4">
        <v>0</v>
      </c>
      <c r="X4">
        <v>0</v>
      </c>
      <c r="Y4">
        <v>0</v>
      </c>
      <c r="AR4" t="s">
        <v>636</v>
      </c>
      <c r="AS4">
        <v>0</v>
      </c>
      <c r="AT4">
        <v>1</v>
      </c>
      <c r="AU4">
        <v>0</v>
      </c>
      <c r="AV4">
        <v>0</v>
      </c>
      <c r="AW4">
        <v>0</v>
      </c>
      <c r="AX4">
        <v>0</v>
      </c>
      <c r="AY4">
        <v>0</v>
      </c>
      <c r="AZ4">
        <v>0</v>
      </c>
      <c r="BA4">
        <v>0</v>
      </c>
      <c r="BB4">
        <v>0</v>
      </c>
      <c r="BC4">
        <v>0</v>
      </c>
      <c r="BD4">
        <v>0</v>
      </c>
      <c r="BE4">
        <v>0</v>
      </c>
      <c r="BF4">
        <v>0</v>
      </c>
      <c r="BG4">
        <v>0</v>
      </c>
      <c r="BH4">
        <v>0</v>
      </c>
      <c r="BI4">
        <v>0</v>
      </c>
      <c r="BJ4">
        <v>0</v>
      </c>
      <c r="BK4">
        <v>0</v>
      </c>
      <c r="DE4" t="s">
        <v>627</v>
      </c>
      <c r="DF4">
        <v>0</v>
      </c>
      <c r="DG4">
        <v>0</v>
      </c>
      <c r="DH4">
        <v>0</v>
      </c>
      <c r="DI4">
        <v>0</v>
      </c>
      <c r="DJ4">
        <v>0</v>
      </c>
      <c r="DK4">
        <v>0</v>
      </c>
      <c r="DL4">
        <v>1</v>
      </c>
      <c r="DM4">
        <v>0</v>
      </c>
      <c r="DN4">
        <v>0</v>
      </c>
      <c r="DO4">
        <v>0</v>
      </c>
      <c r="DP4">
        <v>0</v>
      </c>
      <c r="DQ4">
        <v>0</v>
      </c>
      <c r="DR4">
        <v>0</v>
      </c>
      <c r="DV4" t="s">
        <v>959</v>
      </c>
      <c r="DW4" t="s">
        <v>596</v>
      </c>
      <c r="DY4" t="s">
        <v>637</v>
      </c>
      <c r="DZ4" t="s">
        <v>896</v>
      </c>
      <c r="EA4">
        <v>0</v>
      </c>
      <c r="EB4">
        <v>0</v>
      </c>
      <c r="EC4">
        <v>1</v>
      </c>
      <c r="ED4">
        <v>0</v>
      </c>
      <c r="EE4" t="s">
        <v>628</v>
      </c>
      <c r="EF4">
        <v>0</v>
      </c>
      <c r="EG4">
        <v>0</v>
      </c>
      <c r="EH4">
        <v>0</v>
      </c>
      <c r="EI4">
        <v>0</v>
      </c>
      <c r="EJ4">
        <v>0</v>
      </c>
      <c r="EK4">
        <v>1</v>
      </c>
      <c r="EL4">
        <v>0</v>
      </c>
      <c r="EM4">
        <v>0</v>
      </c>
      <c r="EN4">
        <v>0</v>
      </c>
      <c r="EO4">
        <v>0</v>
      </c>
      <c r="EP4">
        <v>0</v>
      </c>
      <c r="EQ4">
        <v>0</v>
      </c>
      <c r="ER4">
        <v>0</v>
      </c>
      <c r="ES4">
        <v>0</v>
      </c>
      <c r="ET4">
        <v>0</v>
      </c>
      <c r="EU4">
        <v>0</v>
      </c>
      <c r="EV4">
        <v>0</v>
      </c>
      <c r="EW4" t="s">
        <v>629</v>
      </c>
      <c r="EX4">
        <v>0</v>
      </c>
      <c r="EY4">
        <v>0</v>
      </c>
      <c r="EZ4">
        <v>0</v>
      </c>
      <c r="FA4">
        <v>0</v>
      </c>
      <c r="FB4">
        <v>0</v>
      </c>
      <c r="FC4">
        <v>0</v>
      </c>
      <c r="FD4">
        <v>0</v>
      </c>
      <c r="FE4">
        <v>0</v>
      </c>
      <c r="FF4">
        <v>0</v>
      </c>
      <c r="FG4">
        <v>0</v>
      </c>
      <c r="FH4">
        <v>0</v>
      </c>
      <c r="FI4">
        <v>0</v>
      </c>
      <c r="FJ4">
        <v>0</v>
      </c>
      <c r="FK4">
        <v>0</v>
      </c>
      <c r="FL4">
        <v>0</v>
      </c>
      <c r="FM4">
        <v>0</v>
      </c>
      <c r="FN4">
        <v>0</v>
      </c>
      <c r="FO4">
        <v>0</v>
      </c>
      <c r="FP4">
        <v>0</v>
      </c>
      <c r="FQ4">
        <v>0</v>
      </c>
      <c r="FR4">
        <v>0</v>
      </c>
      <c r="FS4">
        <v>0</v>
      </c>
      <c r="FT4">
        <v>0</v>
      </c>
      <c r="FU4">
        <v>0</v>
      </c>
      <c r="FV4">
        <v>0</v>
      </c>
      <c r="FW4">
        <v>0</v>
      </c>
      <c r="FX4">
        <v>0</v>
      </c>
      <c r="FY4">
        <v>0</v>
      </c>
      <c r="FZ4">
        <v>0</v>
      </c>
      <c r="GA4">
        <v>0</v>
      </c>
      <c r="GB4">
        <v>0</v>
      </c>
      <c r="GC4">
        <v>0</v>
      </c>
      <c r="GD4">
        <v>0</v>
      </c>
      <c r="GE4">
        <v>0</v>
      </c>
      <c r="GF4">
        <v>0</v>
      </c>
      <c r="GG4">
        <v>0</v>
      </c>
      <c r="GH4">
        <v>0</v>
      </c>
      <c r="GI4">
        <v>0</v>
      </c>
      <c r="GJ4">
        <v>0</v>
      </c>
      <c r="GK4">
        <v>0</v>
      </c>
      <c r="GL4">
        <v>0</v>
      </c>
      <c r="GM4">
        <v>1</v>
      </c>
      <c r="GN4">
        <v>0</v>
      </c>
      <c r="GO4">
        <v>0</v>
      </c>
      <c r="GP4">
        <v>0</v>
      </c>
      <c r="GQ4">
        <v>0</v>
      </c>
      <c r="GR4">
        <v>0</v>
      </c>
      <c r="GS4">
        <v>0</v>
      </c>
      <c r="GT4">
        <v>0</v>
      </c>
      <c r="GU4">
        <v>0</v>
      </c>
      <c r="GV4">
        <v>0</v>
      </c>
      <c r="GW4">
        <v>0</v>
      </c>
      <c r="GX4">
        <v>0</v>
      </c>
      <c r="GY4">
        <v>0</v>
      </c>
      <c r="GZ4">
        <v>0</v>
      </c>
      <c r="HA4">
        <v>0</v>
      </c>
      <c r="HB4">
        <v>0</v>
      </c>
      <c r="HC4">
        <v>0</v>
      </c>
      <c r="HD4">
        <v>0</v>
      </c>
      <c r="HE4">
        <v>0</v>
      </c>
      <c r="HF4">
        <v>0</v>
      </c>
      <c r="HG4">
        <v>0</v>
      </c>
      <c r="HH4">
        <v>0</v>
      </c>
      <c r="HI4">
        <v>0</v>
      </c>
      <c r="HJ4">
        <v>0</v>
      </c>
      <c r="HK4">
        <v>0</v>
      </c>
      <c r="HL4">
        <v>0</v>
      </c>
      <c r="HM4">
        <v>0</v>
      </c>
      <c r="HN4">
        <v>0</v>
      </c>
      <c r="HO4">
        <v>0</v>
      </c>
      <c r="HP4">
        <v>0</v>
      </c>
      <c r="HQ4">
        <v>0</v>
      </c>
      <c r="HR4">
        <v>0</v>
      </c>
      <c r="HS4">
        <v>0</v>
      </c>
      <c r="HT4">
        <v>0</v>
      </c>
      <c r="HU4">
        <v>0</v>
      </c>
      <c r="HV4">
        <v>0</v>
      </c>
      <c r="HW4">
        <v>0</v>
      </c>
      <c r="HX4">
        <v>0</v>
      </c>
      <c r="HY4">
        <v>0</v>
      </c>
      <c r="HZ4">
        <v>0</v>
      </c>
      <c r="IA4">
        <v>0</v>
      </c>
      <c r="IB4">
        <v>0</v>
      </c>
      <c r="IC4">
        <v>0</v>
      </c>
      <c r="ID4">
        <v>0</v>
      </c>
      <c r="IE4">
        <v>0</v>
      </c>
      <c r="IF4">
        <v>0</v>
      </c>
      <c r="IG4">
        <v>0</v>
      </c>
      <c r="IH4">
        <v>0</v>
      </c>
      <c r="II4">
        <v>0</v>
      </c>
      <c r="IJ4">
        <v>0</v>
      </c>
      <c r="IK4">
        <v>0</v>
      </c>
      <c r="IL4">
        <v>0</v>
      </c>
      <c r="IM4">
        <v>0</v>
      </c>
      <c r="IN4">
        <v>0</v>
      </c>
      <c r="IO4">
        <v>0</v>
      </c>
      <c r="IP4">
        <v>0</v>
      </c>
      <c r="IQ4">
        <v>0</v>
      </c>
      <c r="IR4">
        <v>0</v>
      </c>
      <c r="IS4">
        <v>0</v>
      </c>
      <c r="IT4">
        <v>0</v>
      </c>
      <c r="IU4">
        <v>0</v>
      </c>
      <c r="IV4">
        <v>0</v>
      </c>
      <c r="IW4">
        <v>0</v>
      </c>
      <c r="IX4">
        <v>0</v>
      </c>
      <c r="IY4">
        <v>0</v>
      </c>
      <c r="IZ4">
        <v>0</v>
      </c>
      <c r="JA4">
        <v>0</v>
      </c>
      <c r="JB4">
        <v>0</v>
      </c>
      <c r="JC4">
        <v>0</v>
      </c>
      <c r="JD4">
        <v>0</v>
      </c>
      <c r="JE4">
        <v>0</v>
      </c>
      <c r="JF4">
        <v>0</v>
      </c>
      <c r="JG4">
        <v>0</v>
      </c>
      <c r="JH4">
        <v>0</v>
      </c>
      <c r="JI4">
        <v>0</v>
      </c>
      <c r="JJ4">
        <v>0</v>
      </c>
      <c r="JK4">
        <v>0</v>
      </c>
      <c r="JL4">
        <v>0</v>
      </c>
      <c r="JM4">
        <v>0</v>
      </c>
      <c r="JN4">
        <v>0</v>
      </c>
      <c r="JO4">
        <v>0</v>
      </c>
      <c r="JP4">
        <v>0</v>
      </c>
      <c r="JQ4">
        <v>0</v>
      </c>
      <c r="JR4">
        <v>0</v>
      </c>
      <c r="JS4">
        <v>0</v>
      </c>
      <c r="JT4">
        <v>0</v>
      </c>
      <c r="JU4">
        <v>0</v>
      </c>
      <c r="JV4">
        <v>0</v>
      </c>
      <c r="JW4">
        <v>0</v>
      </c>
      <c r="JX4">
        <v>0</v>
      </c>
      <c r="JY4">
        <v>0</v>
      </c>
      <c r="JZ4">
        <v>0</v>
      </c>
      <c r="KA4">
        <v>0</v>
      </c>
      <c r="KB4">
        <v>0</v>
      </c>
      <c r="KC4">
        <v>0</v>
      </c>
      <c r="KD4">
        <v>0</v>
      </c>
      <c r="KE4">
        <v>0</v>
      </c>
      <c r="KF4">
        <v>0</v>
      </c>
      <c r="KG4">
        <v>0</v>
      </c>
      <c r="KH4">
        <v>0</v>
      </c>
      <c r="KI4">
        <v>0</v>
      </c>
      <c r="KJ4">
        <v>0</v>
      </c>
      <c r="KK4">
        <v>0</v>
      </c>
      <c r="KL4">
        <v>0</v>
      </c>
      <c r="KM4">
        <v>0</v>
      </c>
      <c r="KN4">
        <v>0</v>
      </c>
      <c r="KO4">
        <v>0</v>
      </c>
      <c r="KP4">
        <v>0</v>
      </c>
      <c r="KQ4">
        <v>0</v>
      </c>
      <c r="KR4">
        <v>0</v>
      </c>
      <c r="KS4">
        <v>0</v>
      </c>
      <c r="KT4">
        <v>0</v>
      </c>
      <c r="KU4">
        <v>0</v>
      </c>
      <c r="KV4">
        <v>0</v>
      </c>
      <c r="KW4">
        <v>0</v>
      </c>
      <c r="KX4">
        <v>0</v>
      </c>
      <c r="KY4">
        <v>0</v>
      </c>
      <c r="KZ4">
        <v>0</v>
      </c>
      <c r="LA4">
        <v>0</v>
      </c>
      <c r="LB4">
        <v>0</v>
      </c>
      <c r="LC4">
        <v>0</v>
      </c>
      <c r="LD4">
        <v>0</v>
      </c>
      <c r="LE4">
        <v>0</v>
      </c>
      <c r="LF4">
        <v>0</v>
      </c>
      <c r="LG4">
        <v>0</v>
      </c>
      <c r="LH4">
        <v>0</v>
      </c>
      <c r="LI4" t="s">
        <v>583</v>
      </c>
      <c r="LJ4" t="s">
        <v>638</v>
      </c>
      <c r="LK4">
        <v>0</v>
      </c>
      <c r="LL4">
        <v>1</v>
      </c>
      <c r="LM4">
        <v>1</v>
      </c>
      <c r="LN4">
        <v>0</v>
      </c>
      <c r="LO4">
        <v>0</v>
      </c>
      <c r="LP4">
        <v>0</v>
      </c>
      <c r="LQ4">
        <v>1</v>
      </c>
      <c r="LR4">
        <v>0</v>
      </c>
      <c r="LT4" t="s">
        <v>591</v>
      </c>
      <c r="LU4" t="s">
        <v>844</v>
      </c>
      <c r="LV4" t="s">
        <v>639</v>
      </c>
      <c r="LW4">
        <v>0</v>
      </c>
      <c r="LX4">
        <v>1</v>
      </c>
      <c r="LY4">
        <v>1</v>
      </c>
      <c r="LZ4">
        <v>1</v>
      </c>
      <c r="MA4">
        <v>0</v>
      </c>
      <c r="MB4">
        <v>0</v>
      </c>
      <c r="MC4" t="s">
        <v>619</v>
      </c>
      <c r="MD4" t="s">
        <v>848</v>
      </c>
      <c r="ME4" t="s">
        <v>593</v>
      </c>
      <c r="MJ4" t="s">
        <v>596</v>
      </c>
      <c r="MK4" t="s">
        <v>620</v>
      </c>
      <c r="ML4" t="s">
        <v>620</v>
      </c>
      <c r="MM4" t="s">
        <v>604</v>
      </c>
      <c r="MN4" t="s">
        <v>604</v>
      </c>
      <c r="MO4" t="s">
        <v>605</v>
      </c>
      <c r="MP4" t="s">
        <v>604</v>
      </c>
      <c r="MQ4" t="s">
        <v>621</v>
      </c>
      <c r="MR4" t="s">
        <v>604</v>
      </c>
      <c r="MS4" t="s">
        <v>621</v>
      </c>
      <c r="MT4" t="s">
        <v>605</v>
      </c>
      <c r="MU4" t="s">
        <v>627</v>
      </c>
      <c r="MV4">
        <v>0</v>
      </c>
      <c r="MW4">
        <v>0</v>
      </c>
      <c r="MX4">
        <v>0</v>
      </c>
      <c r="MY4">
        <v>0</v>
      </c>
      <c r="MZ4">
        <v>0</v>
      </c>
      <c r="NA4">
        <v>0</v>
      </c>
      <c r="NB4">
        <v>1</v>
      </c>
      <c r="NC4">
        <v>0</v>
      </c>
      <c r="ND4">
        <v>0</v>
      </c>
      <c r="NE4">
        <v>0</v>
      </c>
      <c r="NF4">
        <v>0</v>
      </c>
      <c r="NG4">
        <v>0</v>
      </c>
      <c r="NH4">
        <v>0</v>
      </c>
      <c r="NJ4" t="s">
        <v>621</v>
      </c>
      <c r="NK4" t="s">
        <v>640</v>
      </c>
      <c r="NL4">
        <v>0</v>
      </c>
      <c r="NM4">
        <v>0</v>
      </c>
      <c r="NN4">
        <v>0</v>
      </c>
      <c r="NO4">
        <v>0</v>
      </c>
      <c r="NP4">
        <v>1</v>
      </c>
      <c r="NQ4">
        <v>0</v>
      </c>
      <c r="NR4">
        <v>0</v>
      </c>
      <c r="NS4">
        <v>0</v>
      </c>
      <c r="NT4">
        <v>0</v>
      </c>
      <c r="NU4">
        <v>0</v>
      </c>
      <c r="NV4">
        <v>0</v>
      </c>
      <c r="NW4">
        <v>0</v>
      </c>
      <c r="NX4">
        <v>0</v>
      </c>
      <c r="NY4">
        <v>0</v>
      </c>
      <c r="NZ4">
        <v>0</v>
      </c>
      <c r="OA4">
        <v>0</v>
      </c>
      <c r="OB4">
        <v>0</v>
      </c>
      <c r="OC4">
        <v>1</v>
      </c>
      <c r="OD4">
        <v>0</v>
      </c>
      <c r="OE4">
        <v>1</v>
      </c>
      <c r="OF4">
        <v>0</v>
      </c>
      <c r="OG4">
        <v>0</v>
      </c>
      <c r="OH4">
        <v>0</v>
      </c>
      <c r="OI4">
        <v>0</v>
      </c>
      <c r="OJ4">
        <v>0</v>
      </c>
      <c r="OK4">
        <v>0</v>
      </c>
      <c r="OL4">
        <v>0</v>
      </c>
      <c r="OM4">
        <v>0</v>
      </c>
      <c r="ON4">
        <v>0</v>
      </c>
      <c r="OO4">
        <v>0</v>
      </c>
      <c r="OP4">
        <v>0</v>
      </c>
      <c r="OQ4">
        <v>0</v>
      </c>
      <c r="OR4">
        <v>0</v>
      </c>
      <c r="OS4">
        <v>0</v>
      </c>
      <c r="OT4">
        <v>0</v>
      </c>
      <c r="OU4">
        <v>0</v>
      </c>
      <c r="OW4" t="s">
        <v>641</v>
      </c>
      <c r="OY4" t="s">
        <v>583</v>
      </c>
      <c r="OZ4" t="s">
        <v>595</v>
      </c>
      <c r="PA4" t="s">
        <v>642</v>
      </c>
      <c r="PB4">
        <v>0</v>
      </c>
      <c r="PC4">
        <v>1</v>
      </c>
      <c r="PD4">
        <v>0</v>
      </c>
      <c r="PE4">
        <v>0</v>
      </c>
      <c r="PF4">
        <v>0</v>
      </c>
      <c r="PG4">
        <v>0</v>
      </c>
      <c r="PH4">
        <v>0</v>
      </c>
      <c r="PI4">
        <v>0</v>
      </c>
      <c r="PJ4">
        <v>0</v>
      </c>
      <c r="PK4">
        <v>1</v>
      </c>
      <c r="PL4">
        <v>0</v>
      </c>
      <c r="PM4">
        <v>0</v>
      </c>
      <c r="PN4">
        <v>0</v>
      </c>
      <c r="PO4">
        <v>0</v>
      </c>
      <c r="PP4">
        <v>0</v>
      </c>
      <c r="PQ4">
        <v>0</v>
      </c>
      <c r="PR4">
        <v>0</v>
      </c>
      <c r="PS4">
        <v>0</v>
      </c>
      <c r="PU4" t="s">
        <v>596</v>
      </c>
      <c r="PV4" t="s">
        <v>643</v>
      </c>
      <c r="PW4">
        <v>1</v>
      </c>
      <c r="PX4">
        <v>0</v>
      </c>
      <c r="PY4">
        <v>0</v>
      </c>
      <c r="PZ4">
        <v>0</v>
      </c>
      <c r="QA4">
        <v>0</v>
      </c>
      <c r="QB4">
        <v>0</v>
      </c>
      <c r="QC4">
        <v>1</v>
      </c>
      <c r="QD4">
        <v>0</v>
      </c>
      <c r="QE4">
        <v>0</v>
      </c>
      <c r="QF4">
        <v>0</v>
      </c>
      <c r="QG4">
        <v>0</v>
      </c>
      <c r="QH4">
        <v>0</v>
      </c>
      <c r="RC4" t="s">
        <v>636</v>
      </c>
      <c r="RD4">
        <v>1</v>
      </c>
      <c r="RE4">
        <v>0</v>
      </c>
      <c r="RF4">
        <v>0</v>
      </c>
      <c r="RG4">
        <v>0</v>
      </c>
      <c r="RH4">
        <v>0</v>
      </c>
      <c r="RI4">
        <v>0</v>
      </c>
      <c r="RJ4">
        <v>0</v>
      </c>
      <c r="RK4">
        <v>0</v>
      </c>
      <c r="RL4">
        <v>0</v>
      </c>
      <c r="RM4">
        <v>0</v>
      </c>
      <c r="RN4">
        <v>0</v>
      </c>
      <c r="SJ4" t="s">
        <v>597</v>
      </c>
      <c r="SK4">
        <v>1</v>
      </c>
      <c r="SL4">
        <v>0</v>
      </c>
      <c r="SM4">
        <v>0</v>
      </c>
      <c r="SN4">
        <v>0</v>
      </c>
      <c r="SO4">
        <v>0</v>
      </c>
      <c r="SP4">
        <v>0</v>
      </c>
      <c r="SQ4">
        <v>0</v>
      </c>
      <c r="SR4">
        <v>0</v>
      </c>
      <c r="SS4">
        <v>0</v>
      </c>
      <c r="ST4">
        <v>0</v>
      </c>
      <c r="SU4">
        <v>0</v>
      </c>
      <c r="SV4">
        <v>0</v>
      </c>
      <c r="SW4" t="s">
        <v>609</v>
      </c>
      <c r="SX4" t="s">
        <v>598</v>
      </c>
      <c r="SY4">
        <v>0</v>
      </c>
      <c r="SZ4">
        <v>0</v>
      </c>
      <c r="TA4">
        <v>0</v>
      </c>
      <c r="TB4">
        <v>0</v>
      </c>
      <c r="TC4">
        <v>0</v>
      </c>
      <c r="TD4">
        <v>1</v>
      </c>
      <c r="TE4">
        <v>0</v>
      </c>
      <c r="TF4">
        <v>0</v>
      </c>
      <c r="TG4">
        <v>0</v>
      </c>
      <c r="TH4">
        <v>0</v>
      </c>
      <c r="TI4">
        <v>0</v>
      </c>
      <c r="TJ4" t="s">
        <v>644</v>
      </c>
      <c r="TK4">
        <v>1</v>
      </c>
      <c r="TL4">
        <v>0</v>
      </c>
      <c r="TM4">
        <v>0</v>
      </c>
      <c r="TN4">
        <v>0</v>
      </c>
      <c r="TO4">
        <v>0</v>
      </c>
      <c r="TP4">
        <v>0</v>
      </c>
      <c r="TQ4">
        <v>0</v>
      </c>
      <c r="TR4">
        <v>0</v>
      </c>
      <c r="TS4">
        <v>0</v>
      </c>
      <c r="TT4">
        <v>0</v>
      </c>
      <c r="TU4">
        <v>0</v>
      </c>
      <c r="TV4">
        <v>1000135000</v>
      </c>
      <c r="TW4" t="s">
        <v>583</v>
      </c>
      <c r="TX4" t="s">
        <v>596</v>
      </c>
      <c r="UM4" t="s">
        <v>596</v>
      </c>
      <c r="UO4" t="s">
        <v>583</v>
      </c>
      <c r="UP4" t="s">
        <v>583</v>
      </c>
      <c r="UR4" t="s">
        <v>596</v>
      </c>
      <c r="UW4" t="s">
        <v>596</v>
      </c>
      <c r="UZ4">
        <v>502088107</v>
      </c>
      <c r="VA4" t="s">
        <v>645</v>
      </c>
      <c r="VB4" s="1">
        <v>45238.6719212963</v>
      </c>
      <c r="VE4" t="s">
        <v>600</v>
      </c>
      <c r="VF4" t="s">
        <v>601</v>
      </c>
      <c r="VG4" t="s">
        <v>602</v>
      </c>
      <c r="VI4">
        <v>5</v>
      </c>
    </row>
    <row r="5" spans="1:581" x14ac:dyDescent="0.3">
      <c r="A5" s="1">
        <v>45239.649595752308</v>
      </c>
      <c r="B5" s="1">
        <v>45239.668512696757</v>
      </c>
      <c r="C5" s="1">
        <v>45239</v>
      </c>
      <c r="D5" t="s">
        <v>646</v>
      </c>
      <c r="G5" t="s">
        <v>583</v>
      </c>
      <c r="H5" t="s">
        <v>611</v>
      </c>
      <c r="J5" t="s">
        <v>647</v>
      </c>
      <c r="K5" t="s">
        <v>592</v>
      </c>
      <c r="M5" t="s">
        <v>648</v>
      </c>
      <c r="N5">
        <v>0</v>
      </c>
      <c r="O5">
        <v>0</v>
      </c>
      <c r="P5">
        <v>0</v>
      </c>
      <c r="Q5">
        <v>0</v>
      </c>
      <c r="R5">
        <v>1</v>
      </c>
      <c r="S5">
        <v>0</v>
      </c>
      <c r="T5">
        <v>1</v>
      </c>
      <c r="U5">
        <v>0</v>
      </c>
      <c r="V5">
        <v>0</v>
      </c>
      <c r="W5">
        <v>0</v>
      </c>
      <c r="X5">
        <v>1</v>
      </c>
      <c r="Y5">
        <v>0</v>
      </c>
      <c r="AR5" t="s">
        <v>649</v>
      </c>
      <c r="AS5">
        <v>0</v>
      </c>
      <c r="AT5">
        <v>1</v>
      </c>
      <c r="AU5">
        <v>0</v>
      </c>
      <c r="AV5">
        <v>0</v>
      </c>
      <c r="AW5">
        <v>1</v>
      </c>
      <c r="AX5">
        <v>0</v>
      </c>
      <c r="AY5">
        <v>0</v>
      </c>
      <c r="AZ5">
        <v>0</v>
      </c>
      <c r="BA5">
        <v>0</v>
      </c>
      <c r="BB5">
        <v>0</v>
      </c>
      <c r="BC5">
        <v>0</v>
      </c>
      <c r="BD5">
        <v>0</v>
      </c>
      <c r="BE5">
        <v>1</v>
      </c>
      <c r="BF5">
        <v>0</v>
      </c>
      <c r="BG5">
        <v>0</v>
      </c>
      <c r="BH5">
        <v>0</v>
      </c>
      <c r="BI5">
        <v>0</v>
      </c>
      <c r="BJ5">
        <v>0</v>
      </c>
      <c r="BK5">
        <v>0</v>
      </c>
      <c r="BL5" t="s">
        <v>650</v>
      </c>
      <c r="BM5">
        <v>0</v>
      </c>
      <c r="BN5">
        <v>0</v>
      </c>
      <c r="BO5">
        <v>0</v>
      </c>
      <c r="BP5">
        <v>0</v>
      </c>
      <c r="BQ5">
        <v>1</v>
      </c>
      <c r="BR5">
        <v>0</v>
      </c>
      <c r="BS5">
        <v>0</v>
      </c>
      <c r="BT5">
        <v>0</v>
      </c>
      <c r="BU5">
        <v>0</v>
      </c>
      <c r="BV5">
        <v>0</v>
      </c>
      <c r="BW5">
        <v>0</v>
      </c>
      <c r="BX5">
        <v>0</v>
      </c>
      <c r="BY5">
        <v>0</v>
      </c>
      <c r="BZ5">
        <v>0</v>
      </c>
      <c r="CA5">
        <v>0</v>
      </c>
      <c r="CB5">
        <v>0</v>
      </c>
      <c r="CC5">
        <v>0</v>
      </c>
      <c r="DE5" t="s">
        <v>588</v>
      </c>
      <c r="DF5">
        <v>1</v>
      </c>
      <c r="DG5">
        <v>0</v>
      </c>
      <c r="DH5">
        <v>0</v>
      </c>
      <c r="DI5">
        <v>0</v>
      </c>
      <c r="DJ5">
        <v>0</v>
      </c>
      <c r="DK5">
        <v>0</v>
      </c>
      <c r="DL5">
        <v>0</v>
      </c>
      <c r="DM5">
        <v>0</v>
      </c>
      <c r="DN5">
        <v>0</v>
      </c>
      <c r="DO5">
        <v>0</v>
      </c>
      <c r="DP5">
        <v>0</v>
      </c>
      <c r="DQ5">
        <v>0</v>
      </c>
      <c r="DR5">
        <v>0</v>
      </c>
      <c r="DV5" t="s">
        <v>960</v>
      </c>
      <c r="DW5" t="s">
        <v>596</v>
      </c>
      <c r="DY5" t="s">
        <v>589</v>
      </c>
      <c r="DZ5" t="s">
        <v>898</v>
      </c>
      <c r="EA5">
        <v>1</v>
      </c>
      <c r="EB5">
        <v>1</v>
      </c>
      <c r="EC5">
        <v>1</v>
      </c>
      <c r="ED5">
        <v>1</v>
      </c>
      <c r="EE5" t="s">
        <v>651</v>
      </c>
      <c r="EF5">
        <v>1</v>
      </c>
      <c r="EG5">
        <v>0</v>
      </c>
      <c r="EH5">
        <v>0</v>
      </c>
      <c r="EI5">
        <v>0</v>
      </c>
      <c r="EJ5">
        <v>0</v>
      </c>
      <c r="EK5">
        <v>0</v>
      </c>
      <c r="EL5">
        <v>0</v>
      </c>
      <c r="EM5">
        <v>0</v>
      </c>
      <c r="EN5">
        <v>0</v>
      </c>
      <c r="EO5">
        <v>1</v>
      </c>
      <c r="EP5">
        <v>0</v>
      </c>
      <c r="EQ5">
        <v>0</v>
      </c>
      <c r="ER5">
        <v>0</v>
      </c>
      <c r="ES5">
        <v>0</v>
      </c>
      <c r="ET5">
        <v>0</v>
      </c>
      <c r="EU5">
        <v>0</v>
      </c>
      <c r="EV5">
        <v>0</v>
      </c>
      <c r="EW5" t="s">
        <v>652</v>
      </c>
      <c r="EX5">
        <v>1</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G5">
        <v>0</v>
      </c>
      <c r="HH5">
        <v>0</v>
      </c>
      <c r="HI5">
        <v>0</v>
      </c>
      <c r="HJ5">
        <v>0</v>
      </c>
      <c r="HK5">
        <v>0</v>
      </c>
      <c r="HL5">
        <v>0</v>
      </c>
      <c r="HM5">
        <v>0</v>
      </c>
      <c r="HN5">
        <v>0</v>
      </c>
      <c r="HO5">
        <v>0</v>
      </c>
      <c r="HP5">
        <v>0</v>
      </c>
      <c r="HQ5">
        <v>0</v>
      </c>
      <c r="HR5">
        <v>0</v>
      </c>
      <c r="HS5">
        <v>0</v>
      </c>
      <c r="HT5">
        <v>0</v>
      </c>
      <c r="HU5">
        <v>0</v>
      </c>
      <c r="HV5">
        <v>0</v>
      </c>
      <c r="HW5">
        <v>0</v>
      </c>
      <c r="HX5">
        <v>0</v>
      </c>
      <c r="HY5">
        <v>1</v>
      </c>
      <c r="HZ5">
        <v>0</v>
      </c>
      <c r="IA5">
        <v>0</v>
      </c>
      <c r="IB5">
        <v>0</v>
      </c>
      <c r="IC5">
        <v>0</v>
      </c>
      <c r="ID5">
        <v>0</v>
      </c>
      <c r="IE5">
        <v>0</v>
      </c>
      <c r="IF5">
        <v>0</v>
      </c>
      <c r="IG5">
        <v>0</v>
      </c>
      <c r="IH5">
        <v>0</v>
      </c>
      <c r="II5">
        <v>0</v>
      </c>
      <c r="IJ5">
        <v>0</v>
      </c>
      <c r="IK5">
        <v>0</v>
      </c>
      <c r="IL5">
        <v>0</v>
      </c>
      <c r="IM5">
        <v>0</v>
      </c>
      <c r="IN5">
        <v>0</v>
      </c>
      <c r="IO5">
        <v>0</v>
      </c>
      <c r="IP5">
        <v>0</v>
      </c>
      <c r="IQ5">
        <v>0</v>
      </c>
      <c r="IR5">
        <v>0</v>
      </c>
      <c r="IS5">
        <v>0</v>
      </c>
      <c r="IT5">
        <v>0</v>
      </c>
      <c r="IU5">
        <v>0</v>
      </c>
      <c r="IV5">
        <v>0</v>
      </c>
      <c r="IW5">
        <v>0</v>
      </c>
      <c r="IX5">
        <v>0</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JZ5">
        <v>0</v>
      </c>
      <c r="KA5">
        <v>0</v>
      </c>
      <c r="KB5">
        <v>0</v>
      </c>
      <c r="KC5">
        <v>0</v>
      </c>
      <c r="KD5">
        <v>0</v>
      </c>
      <c r="KE5">
        <v>0</v>
      </c>
      <c r="KF5">
        <v>0</v>
      </c>
      <c r="KG5">
        <v>0</v>
      </c>
      <c r="KH5">
        <v>0</v>
      </c>
      <c r="KI5">
        <v>0</v>
      </c>
      <c r="KJ5">
        <v>0</v>
      </c>
      <c r="KK5">
        <v>0</v>
      </c>
      <c r="KL5">
        <v>0</v>
      </c>
      <c r="KM5">
        <v>0</v>
      </c>
      <c r="KN5">
        <v>0</v>
      </c>
      <c r="KO5">
        <v>0</v>
      </c>
      <c r="KP5">
        <v>0</v>
      </c>
      <c r="KQ5">
        <v>0</v>
      </c>
      <c r="KR5">
        <v>0</v>
      </c>
      <c r="KS5">
        <v>0</v>
      </c>
      <c r="KT5">
        <v>0</v>
      </c>
      <c r="KU5">
        <v>0</v>
      </c>
      <c r="KV5">
        <v>0</v>
      </c>
      <c r="KW5">
        <v>0</v>
      </c>
      <c r="KX5">
        <v>0</v>
      </c>
      <c r="KY5">
        <v>0</v>
      </c>
      <c r="KZ5">
        <v>0</v>
      </c>
      <c r="LA5">
        <v>0</v>
      </c>
      <c r="LB5">
        <v>0</v>
      </c>
      <c r="LC5">
        <v>0</v>
      </c>
      <c r="LD5">
        <v>0</v>
      </c>
      <c r="LE5">
        <v>0</v>
      </c>
      <c r="LF5">
        <v>0</v>
      </c>
      <c r="LG5">
        <v>0</v>
      </c>
      <c r="LH5">
        <v>0</v>
      </c>
      <c r="LI5" t="s">
        <v>583</v>
      </c>
      <c r="LJ5" t="s">
        <v>653</v>
      </c>
      <c r="LK5">
        <v>1</v>
      </c>
      <c r="LL5">
        <v>1</v>
      </c>
      <c r="LM5">
        <v>1</v>
      </c>
      <c r="LN5">
        <v>0</v>
      </c>
      <c r="LO5">
        <v>1</v>
      </c>
      <c r="LP5">
        <v>0</v>
      </c>
      <c r="LQ5">
        <v>0</v>
      </c>
      <c r="LR5">
        <v>0</v>
      </c>
      <c r="LT5" t="s">
        <v>617</v>
      </c>
      <c r="LV5" t="s">
        <v>654</v>
      </c>
      <c r="LW5">
        <v>1</v>
      </c>
      <c r="LX5">
        <v>1</v>
      </c>
      <c r="LY5">
        <v>1</v>
      </c>
      <c r="LZ5">
        <v>0</v>
      </c>
      <c r="MA5">
        <v>0</v>
      </c>
      <c r="MB5">
        <v>0</v>
      </c>
      <c r="MC5" t="s">
        <v>619</v>
      </c>
      <c r="MD5" t="s">
        <v>849</v>
      </c>
      <c r="ME5" t="s">
        <v>593</v>
      </c>
      <c r="MJ5" t="s">
        <v>583</v>
      </c>
      <c r="MK5" t="s">
        <v>605</v>
      </c>
      <c r="ML5" t="s">
        <v>620</v>
      </c>
      <c r="MM5" t="s">
        <v>620</v>
      </c>
      <c r="MN5" t="s">
        <v>621</v>
      </c>
      <c r="MO5" t="s">
        <v>620</v>
      </c>
      <c r="MP5" t="s">
        <v>620</v>
      </c>
      <c r="MQ5" t="s">
        <v>621</v>
      </c>
      <c r="MR5" t="s">
        <v>604</v>
      </c>
      <c r="MS5" t="s">
        <v>621</v>
      </c>
      <c r="MT5" t="s">
        <v>621</v>
      </c>
      <c r="NJ5" t="s">
        <v>621</v>
      </c>
      <c r="NK5" t="s">
        <v>655</v>
      </c>
      <c r="NL5">
        <v>0</v>
      </c>
      <c r="NM5">
        <v>0</v>
      </c>
      <c r="NN5">
        <v>0</v>
      </c>
      <c r="NO5">
        <v>1</v>
      </c>
      <c r="NP5">
        <v>1</v>
      </c>
      <c r="NQ5">
        <v>0</v>
      </c>
      <c r="NR5">
        <v>0</v>
      </c>
      <c r="NS5">
        <v>0</v>
      </c>
      <c r="NT5">
        <v>0</v>
      </c>
      <c r="NU5">
        <v>0</v>
      </c>
      <c r="NV5">
        <v>0</v>
      </c>
      <c r="NW5">
        <v>0</v>
      </c>
      <c r="NX5">
        <v>0</v>
      </c>
      <c r="NY5">
        <v>0</v>
      </c>
      <c r="NZ5">
        <v>0</v>
      </c>
      <c r="OA5">
        <v>0</v>
      </c>
      <c r="OB5">
        <v>0</v>
      </c>
      <c r="OC5">
        <v>1</v>
      </c>
      <c r="OD5">
        <v>0</v>
      </c>
      <c r="OE5">
        <v>0</v>
      </c>
      <c r="OF5">
        <v>0</v>
      </c>
      <c r="OG5">
        <v>0</v>
      </c>
      <c r="OH5">
        <v>0</v>
      </c>
      <c r="OI5">
        <v>0</v>
      </c>
      <c r="OJ5">
        <v>0</v>
      </c>
      <c r="OK5">
        <v>0</v>
      </c>
      <c r="OL5">
        <v>0</v>
      </c>
      <c r="OM5">
        <v>0</v>
      </c>
      <c r="ON5">
        <v>0</v>
      </c>
      <c r="OO5">
        <v>0</v>
      </c>
      <c r="OP5">
        <v>0</v>
      </c>
      <c r="OQ5">
        <v>0</v>
      </c>
      <c r="OR5">
        <v>0</v>
      </c>
      <c r="OS5">
        <v>0</v>
      </c>
      <c r="OT5">
        <v>0</v>
      </c>
      <c r="OU5">
        <v>0</v>
      </c>
      <c r="OW5" t="s">
        <v>641</v>
      </c>
      <c r="OY5" t="s">
        <v>583</v>
      </c>
      <c r="OZ5" t="s">
        <v>595</v>
      </c>
      <c r="PA5" t="s">
        <v>623</v>
      </c>
      <c r="PB5">
        <v>0</v>
      </c>
      <c r="PC5">
        <v>1</v>
      </c>
      <c r="PD5">
        <v>0</v>
      </c>
      <c r="PE5">
        <v>0</v>
      </c>
      <c r="PF5">
        <v>0</v>
      </c>
      <c r="PG5">
        <v>0</v>
      </c>
      <c r="PH5">
        <v>0</v>
      </c>
      <c r="PI5">
        <v>0</v>
      </c>
      <c r="PJ5">
        <v>1</v>
      </c>
      <c r="PK5">
        <v>1</v>
      </c>
      <c r="PL5">
        <v>0</v>
      </c>
      <c r="PM5">
        <v>0</v>
      </c>
      <c r="PN5">
        <v>0</v>
      </c>
      <c r="PO5">
        <v>0</v>
      </c>
      <c r="PP5">
        <v>0</v>
      </c>
      <c r="PQ5">
        <v>0</v>
      </c>
      <c r="PR5">
        <v>0</v>
      </c>
      <c r="PS5">
        <v>0</v>
      </c>
      <c r="PU5" t="s">
        <v>583</v>
      </c>
      <c r="TW5" t="s">
        <v>583</v>
      </c>
      <c r="TX5" t="s">
        <v>609</v>
      </c>
      <c r="UM5" t="s">
        <v>596</v>
      </c>
      <c r="UO5" t="s">
        <v>583</v>
      </c>
      <c r="UP5" t="s">
        <v>583</v>
      </c>
      <c r="UR5" t="s">
        <v>596</v>
      </c>
      <c r="UW5" t="s">
        <v>596</v>
      </c>
      <c r="UZ5">
        <v>502520979</v>
      </c>
      <c r="VA5" t="s">
        <v>656</v>
      </c>
      <c r="VB5" s="1">
        <v>45239.585185185177</v>
      </c>
      <c r="VE5" t="s">
        <v>600</v>
      </c>
      <c r="VF5" t="s">
        <v>601</v>
      </c>
      <c r="VG5" t="s">
        <v>602</v>
      </c>
      <c r="VI5">
        <v>6</v>
      </c>
    </row>
    <row r="6" spans="1:581" x14ac:dyDescent="0.3">
      <c r="A6" s="1">
        <v>45239.442138032413</v>
      </c>
      <c r="B6" s="1">
        <v>45239.4690815625</v>
      </c>
      <c r="C6" s="1">
        <v>45239</v>
      </c>
      <c r="D6" t="s">
        <v>581</v>
      </c>
      <c r="E6" t="s">
        <v>582</v>
      </c>
      <c r="F6" s="2" t="s">
        <v>657</v>
      </c>
      <c r="G6" t="s">
        <v>583</v>
      </c>
      <c r="H6" t="s">
        <v>584</v>
      </c>
      <c r="J6" t="s">
        <v>825</v>
      </c>
      <c r="K6" t="s">
        <v>585</v>
      </c>
      <c r="M6" t="s">
        <v>658</v>
      </c>
      <c r="N6">
        <v>0</v>
      </c>
      <c r="O6">
        <v>0</v>
      </c>
      <c r="P6">
        <v>0</v>
      </c>
      <c r="Q6">
        <v>1</v>
      </c>
      <c r="R6">
        <v>0</v>
      </c>
      <c r="S6">
        <v>0</v>
      </c>
      <c r="T6">
        <v>1</v>
      </c>
      <c r="U6">
        <v>0</v>
      </c>
      <c r="V6">
        <v>0</v>
      </c>
      <c r="W6">
        <v>0</v>
      </c>
      <c r="X6">
        <v>0</v>
      </c>
      <c r="Y6">
        <v>1</v>
      </c>
      <c r="Z6" t="s">
        <v>843</v>
      </c>
      <c r="AA6" t="s">
        <v>586</v>
      </c>
      <c r="AB6">
        <v>1</v>
      </c>
      <c r="AC6">
        <v>0</v>
      </c>
      <c r="AD6">
        <v>0</v>
      </c>
      <c r="AE6">
        <v>0</v>
      </c>
      <c r="AF6">
        <v>0</v>
      </c>
      <c r="AG6">
        <v>0</v>
      </c>
      <c r="AH6">
        <v>0</v>
      </c>
      <c r="AI6">
        <v>0</v>
      </c>
      <c r="AJ6">
        <v>0</v>
      </c>
      <c r="AK6" t="s">
        <v>587</v>
      </c>
      <c r="AL6">
        <v>0</v>
      </c>
      <c r="AM6">
        <v>1</v>
      </c>
      <c r="AN6">
        <v>0</v>
      </c>
      <c r="AO6">
        <v>0</v>
      </c>
      <c r="AP6">
        <v>0</v>
      </c>
      <c r="AQ6">
        <v>0</v>
      </c>
      <c r="BL6" t="s">
        <v>659</v>
      </c>
      <c r="BM6">
        <v>0</v>
      </c>
      <c r="BN6">
        <v>0</v>
      </c>
      <c r="BO6">
        <v>0</v>
      </c>
      <c r="BP6">
        <v>0</v>
      </c>
      <c r="BQ6">
        <v>0</v>
      </c>
      <c r="BR6">
        <v>0</v>
      </c>
      <c r="BS6">
        <v>0</v>
      </c>
      <c r="BT6">
        <v>0</v>
      </c>
      <c r="BU6">
        <v>1</v>
      </c>
      <c r="BV6">
        <v>0</v>
      </c>
      <c r="BW6">
        <v>0</v>
      </c>
      <c r="BX6">
        <v>0</v>
      </c>
      <c r="BY6">
        <v>0</v>
      </c>
      <c r="BZ6">
        <v>0</v>
      </c>
      <c r="CA6">
        <v>0</v>
      </c>
      <c r="CB6">
        <v>0</v>
      </c>
      <c r="CC6">
        <v>0</v>
      </c>
      <c r="DE6" t="s">
        <v>660</v>
      </c>
      <c r="DF6">
        <v>0</v>
      </c>
      <c r="DG6">
        <v>0</v>
      </c>
      <c r="DH6">
        <v>0</v>
      </c>
      <c r="DI6">
        <v>1</v>
      </c>
      <c r="DJ6">
        <v>1</v>
      </c>
      <c r="DK6">
        <v>0</v>
      </c>
      <c r="DL6">
        <v>0</v>
      </c>
      <c r="DM6">
        <v>0</v>
      </c>
      <c r="DN6">
        <v>0</v>
      </c>
      <c r="DO6">
        <v>0</v>
      </c>
      <c r="DP6">
        <v>0</v>
      </c>
      <c r="DQ6">
        <v>0</v>
      </c>
      <c r="DR6">
        <v>0</v>
      </c>
      <c r="DV6" t="s">
        <v>961</v>
      </c>
      <c r="DW6" t="s">
        <v>583</v>
      </c>
      <c r="DX6">
        <v>2000</v>
      </c>
      <c r="DY6" t="s">
        <v>589</v>
      </c>
      <c r="DZ6" t="s">
        <v>895</v>
      </c>
      <c r="EA6">
        <v>1</v>
      </c>
      <c r="EB6">
        <v>0</v>
      </c>
      <c r="EC6">
        <v>0</v>
      </c>
      <c r="ED6">
        <v>0</v>
      </c>
      <c r="EE6" t="s">
        <v>661</v>
      </c>
      <c r="EF6">
        <v>0</v>
      </c>
      <c r="EG6">
        <v>0</v>
      </c>
      <c r="EH6">
        <v>0</v>
      </c>
      <c r="EI6">
        <v>0</v>
      </c>
      <c r="EJ6">
        <v>0</v>
      </c>
      <c r="EK6">
        <v>0</v>
      </c>
      <c r="EL6">
        <v>0</v>
      </c>
      <c r="EM6">
        <v>0</v>
      </c>
      <c r="EN6">
        <v>0</v>
      </c>
      <c r="EO6">
        <v>0</v>
      </c>
      <c r="EP6">
        <v>0</v>
      </c>
      <c r="EQ6">
        <v>1</v>
      </c>
      <c r="ER6">
        <v>0</v>
      </c>
      <c r="ES6">
        <v>0</v>
      </c>
      <c r="ET6">
        <v>0</v>
      </c>
      <c r="EU6">
        <v>0</v>
      </c>
      <c r="EV6">
        <v>0</v>
      </c>
      <c r="EW6" t="s">
        <v>662</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v>0</v>
      </c>
      <c r="GR6">
        <v>0</v>
      </c>
      <c r="GS6">
        <v>0</v>
      </c>
      <c r="GT6">
        <v>0</v>
      </c>
      <c r="GU6">
        <v>0</v>
      </c>
      <c r="GV6">
        <v>0</v>
      </c>
      <c r="GW6">
        <v>0</v>
      </c>
      <c r="GX6">
        <v>0</v>
      </c>
      <c r="GY6">
        <v>0</v>
      </c>
      <c r="GZ6">
        <v>0</v>
      </c>
      <c r="HA6">
        <v>0</v>
      </c>
      <c r="HB6">
        <v>0</v>
      </c>
      <c r="HC6">
        <v>0</v>
      </c>
      <c r="HD6">
        <v>0</v>
      </c>
      <c r="HE6">
        <v>0</v>
      </c>
      <c r="HF6">
        <v>0</v>
      </c>
      <c r="HG6">
        <v>0</v>
      </c>
      <c r="HH6">
        <v>0</v>
      </c>
      <c r="HI6">
        <v>0</v>
      </c>
      <c r="HJ6">
        <v>0</v>
      </c>
      <c r="HK6">
        <v>0</v>
      </c>
      <c r="HL6">
        <v>0</v>
      </c>
      <c r="HM6">
        <v>0</v>
      </c>
      <c r="HN6">
        <v>0</v>
      </c>
      <c r="HO6">
        <v>0</v>
      </c>
      <c r="HP6">
        <v>0</v>
      </c>
      <c r="HQ6">
        <v>0</v>
      </c>
      <c r="HR6">
        <v>0</v>
      </c>
      <c r="HS6">
        <v>0</v>
      </c>
      <c r="HT6">
        <v>0</v>
      </c>
      <c r="HU6">
        <v>0</v>
      </c>
      <c r="HV6">
        <v>0</v>
      </c>
      <c r="HW6">
        <v>0</v>
      </c>
      <c r="HX6">
        <v>0</v>
      </c>
      <c r="HY6">
        <v>0</v>
      </c>
      <c r="HZ6">
        <v>0</v>
      </c>
      <c r="IA6">
        <v>0</v>
      </c>
      <c r="IB6">
        <v>0</v>
      </c>
      <c r="IC6">
        <v>0</v>
      </c>
      <c r="ID6">
        <v>0</v>
      </c>
      <c r="IE6">
        <v>0</v>
      </c>
      <c r="IF6">
        <v>0</v>
      </c>
      <c r="IG6">
        <v>0</v>
      </c>
      <c r="IH6">
        <v>0</v>
      </c>
      <c r="II6">
        <v>0</v>
      </c>
      <c r="IJ6">
        <v>0</v>
      </c>
      <c r="IK6">
        <v>0</v>
      </c>
      <c r="IL6">
        <v>0</v>
      </c>
      <c r="IM6">
        <v>0</v>
      </c>
      <c r="IN6">
        <v>0</v>
      </c>
      <c r="IO6">
        <v>0</v>
      </c>
      <c r="IP6">
        <v>0</v>
      </c>
      <c r="IQ6">
        <v>0</v>
      </c>
      <c r="IR6">
        <v>0</v>
      </c>
      <c r="IS6">
        <v>0</v>
      </c>
      <c r="IT6">
        <v>0</v>
      </c>
      <c r="IU6">
        <v>0</v>
      </c>
      <c r="IV6">
        <v>0</v>
      </c>
      <c r="IW6">
        <v>0</v>
      </c>
      <c r="IX6">
        <v>0</v>
      </c>
      <c r="IY6">
        <v>0</v>
      </c>
      <c r="IZ6">
        <v>0</v>
      </c>
      <c r="JA6">
        <v>0</v>
      </c>
      <c r="JB6">
        <v>0</v>
      </c>
      <c r="JC6">
        <v>0</v>
      </c>
      <c r="JD6">
        <v>1</v>
      </c>
      <c r="JE6">
        <v>0</v>
      </c>
      <c r="JF6">
        <v>0</v>
      </c>
      <c r="JG6">
        <v>0</v>
      </c>
      <c r="JH6">
        <v>0</v>
      </c>
      <c r="JI6">
        <v>0</v>
      </c>
      <c r="JJ6">
        <v>0</v>
      </c>
      <c r="JK6">
        <v>0</v>
      </c>
      <c r="JL6">
        <v>0</v>
      </c>
      <c r="JM6">
        <v>0</v>
      </c>
      <c r="JN6">
        <v>0</v>
      </c>
      <c r="JO6">
        <v>0</v>
      </c>
      <c r="JP6">
        <v>0</v>
      </c>
      <c r="JQ6">
        <v>0</v>
      </c>
      <c r="JR6">
        <v>0</v>
      </c>
      <c r="JS6">
        <v>0</v>
      </c>
      <c r="JT6">
        <v>0</v>
      </c>
      <c r="JU6">
        <v>0</v>
      </c>
      <c r="JV6">
        <v>0</v>
      </c>
      <c r="JW6">
        <v>0</v>
      </c>
      <c r="JX6">
        <v>0</v>
      </c>
      <c r="JY6">
        <v>0</v>
      </c>
      <c r="JZ6">
        <v>0</v>
      </c>
      <c r="KA6">
        <v>0</v>
      </c>
      <c r="KB6">
        <v>0</v>
      </c>
      <c r="KC6">
        <v>0</v>
      </c>
      <c r="KD6">
        <v>0</v>
      </c>
      <c r="KE6">
        <v>0</v>
      </c>
      <c r="KF6">
        <v>0</v>
      </c>
      <c r="KG6">
        <v>0</v>
      </c>
      <c r="KH6">
        <v>0</v>
      </c>
      <c r="KI6">
        <v>0</v>
      </c>
      <c r="KJ6">
        <v>0</v>
      </c>
      <c r="KK6">
        <v>0</v>
      </c>
      <c r="KL6">
        <v>0</v>
      </c>
      <c r="KM6">
        <v>0</v>
      </c>
      <c r="KN6">
        <v>0</v>
      </c>
      <c r="KO6">
        <v>0</v>
      </c>
      <c r="KP6">
        <v>0</v>
      </c>
      <c r="KQ6">
        <v>0</v>
      </c>
      <c r="KR6">
        <v>0</v>
      </c>
      <c r="KS6">
        <v>0</v>
      </c>
      <c r="KT6">
        <v>0</v>
      </c>
      <c r="KU6">
        <v>0</v>
      </c>
      <c r="KV6">
        <v>0</v>
      </c>
      <c r="KW6">
        <v>0</v>
      </c>
      <c r="KX6">
        <v>0</v>
      </c>
      <c r="KY6">
        <v>0</v>
      </c>
      <c r="KZ6">
        <v>0</v>
      </c>
      <c r="LA6">
        <v>0</v>
      </c>
      <c r="LB6">
        <v>0</v>
      </c>
      <c r="LC6">
        <v>0</v>
      </c>
      <c r="LD6">
        <v>0</v>
      </c>
      <c r="LE6">
        <v>0</v>
      </c>
      <c r="LF6">
        <v>0</v>
      </c>
      <c r="LG6">
        <v>0</v>
      </c>
      <c r="LH6">
        <v>0</v>
      </c>
      <c r="LI6" t="s">
        <v>583</v>
      </c>
      <c r="LJ6" t="s">
        <v>663</v>
      </c>
      <c r="LK6">
        <v>1</v>
      </c>
      <c r="LL6">
        <v>1</v>
      </c>
      <c r="LM6">
        <v>1</v>
      </c>
      <c r="LN6">
        <v>0</v>
      </c>
      <c r="LO6">
        <v>0</v>
      </c>
      <c r="LP6">
        <v>0</v>
      </c>
      <c r="LQ6">
        <v>0</v>
      </c>
      <c r="LR6">
        <v>0</v>
      </c>
      <c r="LT6" t="s">
        <v>617</v>
      </c>
      <c r="LV6" t="s">
        <v>664</v>
      </c>
      <c r="LW6">
        <v>1</v>
      </c>
      <c r="LX6">
        <v>1</v>
      </c>
      <c r="LY6">
        <v>0</v>
      </c>
      <c r="LZ6">
        <v>0</v>
      </c>
      <c r="MA6">
        <v>1</v>
      </c>
      <c r="MB6">
        <v>0</v>
      </c>
      <c r="MC6" t="s">
        <v>619</v>
      </c>
      <c r="MD6" t="s">
        <v>850</v>
      </c>
      <c r="ME6" t="s">
        <v>593</v>
      </c>
      <c r="MJ6" t="s">
        <v>583</v>
      </c>
      <c r="MK6" t="s">
        <v>665</v>
      </c>
      <c r="ML6" t="s">
        <v>605</v>
      </c>
      <c r="MM6" t="s">
        <v>605</v>
      </c>
      <c r="MN6" t="s">
        <v>605</v>
      </c>
      <c r="MO6" t="s">
        <v>605</v>
      </c>
      <c r="MP6" t="s">
        <v>605</v>
      </c>
      <c r="MQ6" t="s">
        <v>620</v>
      </c>
      <c r="MR6" t="s">
        <v>605</v>
      </c>
      <c r="MS6" t="s">
        <v>605</v>
      </c>
      <c r="MT6" t="s">
        <v>605</v>
      </c>
      <c r="MU6" t="s">
        <v>588</v>
      </c>
      <c r="MV6">
        <v>1</v>
      </c>
      <c r="MW6">
        <v>0</v>
      </c>
      <c r="MX6">
        <v>0</v>
      </c>
      <c r="MY6">
        <v>0</v>
      </c>
      <c r="MZ6">
        <v>0</v>
      </c>
      <c r="NA6">
        <v>0</v>
      </c>
      <c r="NB6">
        <v>0</v>
      </c>
      <c r="NC6">
        <v>0</v>
      </c>
      <c r="ND6">
        <v>0</v>
      </c>
      <c r="NE6">
        <v>0</v>
      </c>
      <c r="NF6">
        <v>0</v>
      </c>
      <c r="NG6">
        <v>0</v>
      </c>
      <c r="NH6">
        <v>0</v>
      </c>
      <c r="NJ6" t="s">
        <v>605</v>
      </c>
      <c r="NK6" t="s">
        <v>666</v>
      </c>
      <c r="NL6">
        <v>0</v>
      </c>
      <c r="NM6">
        <v>1</v>
      </c>
      <c r="NN6">
        <v>0</v>
      </c>
      <c r="NO6">
        <v>0</v>
      </c>
      <c r="NP6">
        <v>0</v>
      </c>
      <c r="NQ6">
        <v>0</v>
      </c>
      <c r="NR6">
        <v>0</v>
      </c>
      <c r="NS6">
        <v>0</v>
      </c>
      <c r="NT6">
        <v>0</v>
      </c>
      <c r="NU6">
        <v>0</v>
      </c>
      <c r="NV6">
        <v>0</v>
      </c>
      <c r="NW6">
        <v>0</v>
      </c>
      <c r="NX6">
        <v>0</v>
      </c>
      <c r="NY6">
        <v>0</v>
      </c>
      <c r="NZ6">
        <v>0</v>
      </c>
      <c r="OA6">
        <v>0</v>
      </c>
      <c r="OB6">
        <v>0</v>
      </c>
      <c r="OC6">
        <v>0</v>
      </c>
      <c r="OD6">
        <v>1</v>
      </c>
      <c r="OE6">
        <v>0</v>
      </c>
      <c r="OF6">
        <v>0</v>
      </c>
      <c r="OG6">
        <v>0</v>
      </c>
      <c r="OH6">
        <v>0</v>
      </c>
      <c r="OI6">
        <v>0</v>
      </c>
      <c r="OJ6">
        <v>0</v>
      </c>
      <c r="OK6">
        <v>0</v>
      </c>
      <c r="OL6">
        <v>0</v>
      </c>
      <c r="OM6">
        <v>0</v>
      </c>
      <c r="ON6">
        <v>0</v>
      </c>
      <c r="OO6">
        <v>0</v>
      </c>
      <c r="OP6">
        <v>0</v>
      </c>
      <c r="OQ6">
        <v>0</v>
      </c>
      <c r="OR6">
        <v>1</v>
      </c>
      <c r="OS6">
        <v>0</v>
      </c>
      <c r="OT6">
        <v>0</v>
      </c>
      <c r="OU6">
        <v>0</v>
      </c>
      <c r="OV6" t="s">
        <v>863</v>
      </c>
      <c r="OW6" t="s">
        <v>594</v>
      </c>
      <c r="OY6" t="s">
        <v>583</v>
      </c>
      <c r="OZ6" t="s">
        <v>595</v>
      </c>
      <c r="PA6" t="s">
        <v>667</v>
      </c>
      <c r="PB6">
        <v>0</v>
      </c>
      <c r="PC6">
        <v>0</v>
      </c>
      <c r="PD6">
        <v>1</v>
      </c>
      <c r="PE6">
        <v>0</v>
      </c>
      <c r="PF6">
        <v>0</v>
      </c>
      <c r="PG6">
        <v>1</v>
      </c>
      <c r="PH6">
        <v>0</v>
      </c>
      <c r="PI6">
        <v>0</v>
      </c>
      <c r="PJ6">
        <v>0</v>
      </c>
      <c r="PK6">
        <v>1</v>
      </c>
      <c r="PL6">
        <v>0</v>
      </c>
      <c r="PM6">
        <v>0</v>
      </c>
      <c r="PN6">
        <v>0</v>
      </c>
      <c r="PO6">
        <v>0</v>
      </c>
      <c r="PP6">
        <v>0</v>
      </c>
      <c r="PQ6">
        <v>0</v>
      </c>
      <c r="PR6">
        <v>0</v>
      </c>
      <c r="PS6">
        <v>0</v>
      </c>
      <c r="PU6" t="s">
        <v>583</v>
      </c>
      <c r="TW6" t="s">
        <v>583</v>
      </c>
      <c r="TX6" t="s">
        <v>583</v>
      </c>
      <c r="TY6" t="s">
        <v>668</v>
      </c>
      <c r="TZ6">
        <v>0</v>
      </c>
      <c r="UA6">
        <v>0</v>
      </c>
      <c r="UB6">
        <v>1</v>
      </c>
      <c r="UC6">
        <v>0</v>
      </c>
      <c r="UD6">
        <v>0</v>
      </c>
      <c r="UE6">
        <v>0</v>
      </c>
      <c r="UF6">
        <v>0</v>
      </c>
      <c r="UG6">
        <v>0</v>
      </c>
      <c r="UH6">
        <v>0</v>
      </c>
      <c r="UI6">
        <v>0</v>
      </c>
      <c r="UJ6">
        <v>0</v>
      </c>
      <c r="UK6">
        <v>0</v>
      </c>
      <c r="UL6">
        <v>0</v>
      </c>
      <c r="UM6" t="s">
        <v>596</v>
      </c>
      <c r="UO6" t="s">
        <v>583</v>
      </c>
      <c r="UP6" t="s">
        <v>583</v>
      </c>
      <c r="UR6" t="s">
        <v>596</v>
      </c>
      <c r="UW6" t="s">
        <v>583</v>
      </c>
      <c r="UZ6">
        <v>502636610</v>
      </c>
      <c r="VA6" t="s">
        <v>669</v>
      </c>
      <c r="VB6" s="1">
        <v>45239.784074074072</v>
      </c>
      <c r="VE6" t="s">
        <v>600</v>
      </c>
      <c r="VF6" t="s">
        <v>601</v>
      </c>
      <c r="VG6" t="s">
        <v>602</v>
      </c>
      <c r="VI6">
        <v>7</v>
      </c>
    </row>
    <row r="7" spans="1:581" x14ac:dyDescent="0.3">
      <c r="A7" s="1">
        <v>45239.484568576387</v>
      </c>
      <c r="B7" s="1">
        <v>45239.504378449077</v>
      </c>
      <c r="C7" s="1">
        <v>45239</v>
      </c>
      <c r="D7" t="s">
        <v>581</v>
      </c>
      <c r="E7" t="s">
        <v>582</v>
      </c>
      <c r="F7" s="2" t="s">
        <v>670</v>
      </c>
      <c r="G7" t="s">
        <v>583</v>
      </c>
      <c r="H7" t="s">
        <v>584</v>
      </c>
      <c r="J7" t="s">
        <v>826</v>
      </c>
      <c r="K7" t="s">
        <v>592</v>
      </c>
      <c r="M7" t="s">
        <v>635</v>
      </c>
      <c r="N7">
        <v>0</v>
      </c>
      <c r="O7">
        <v>0</v>
      </c>
      <c r="P7">
        <v>0</v>
      </c>
      <c r="Q7">
        <v>0</v>
      </c>
      <c r="R7">
        <v>1</v>
      </c>
      <c r="S7">
        <v>0</v>
      </c>
      <c r="T7">
        <v>0</v>
      </c>
      <c r="U7">
        <v>0</v>
      </c>
      <c r="V7">
        <v>0</v>
      </c>
      <c r="W7">
        <v>0</v>
      </c>
      <c r="X7">
        <v>0</v>
      </c>
      <c r="Y7">
        <v>0</v>
      </c>
      <c r="AR7" t="s">
        <v>671</v>
      </c>
      <c r="AS7">
        <v>0</v>
      </c>
      <c r="AT7">
        <v>1</v>
      </c>
      <c r="AU7">
        <v>1</v>
      </c>
      <c r="AV7">
        <v>0</v>
      </c>
      <c r="AW7">
        <v>0</v>
      </c>
      <c r="AX7">
        <v>0</v>
      </c>
      <c r="AY7">
        <v>0</v>
      </c>
      <c r="AZ7">
        <v>1</v>
      </c>
      <c r="BA7">
        <v>1</v>
      </c>
      <c r="BB7">
        <v>0</v>
      </c>
      <c r="BC7">
        <v>0</v>
      </c>
      <c r="BD7">
        <v>0</v>
      </c>
      <c r="BE7">
        <v>1</v>
      </c>
      <c r="BF7">
        <v>0</v>
      </c>
      <c r="BG7">
        <v>1</v>
      </c>
      <c r="BH7">
        <v>0</v>
      </c>
      <c r="BI7">
        <v>1</v>
      </c>
      <c r="BJ7">
        <v>0</v>
      </c>
      <c r="BK7">
        <v>0</v>
      </c>
      <c r="DE7" t="s">
        <v>627</v>
      </c>
      <c r="DF7">
        <v>0</v>
      </c>
      <c r="DG7">
        <v>0</v>
      </c>
      <c r="DH7">
        <v>0</v>
      </c>
      <c r="DI7">
        <v>0</v>
      </c>
      <c r="DJ7">
        <v>0</v>
      </c>
      <c r="DK7">
        <v>0</v>
      </c>
      <c r="DL7">
        <v>1</v>
      </c>
      <c r="DM7">
        <v>0</v>
      </c>
      <c r="DN7">
        <v>0</v>
      </c>
      <c r="DO7">
        <v>0</v>
      </c>
      <c r="DP7">
        <v>0</v>
      </c>
      <c r="DQ7">
        <v>0</v>
      </c>
      <c r="DR7">
        <v>0</v>
      </c>
      <c r="DV7" t="s">
        <v>958</v>
      </c>
      <c r="DW7" t="s">
        <v>583</v>
      </c>
      <c r="DX7">
        <v>2500</v>
      </c>
      <c r="DY7" t="s">
        <v>589</v>
      </c>
      <c r="DZ7" t="s">
        <v>895</v>
      </c>
      <c r="EA7">
        <v>1</v>
      </c>
      <c r="EB7">
        <v>0</v>
      </c>
      <c r="EC7">
        <v>0</v>
      </c>
      <c r="ED7">
        <v>0</v>
      </c>
      <c r="EE7" t="s">
        <v>672</v>
      </c>
      <c r="EF7">
        <v>0</v>
      </c>
      <c r="EG7">
        <v>0</v>
      </c>
      <c r="EH7">
        <v>0</v>
      </c>
      <c r="EI7">
        <v>0</v>
      </c>
      <c r="EJ7">
        <v>0</v>
      </c>
      <c r="EK7">
        <v>0</v>
      </c>
      <c r="EL7">
        <v>0</v>
      </c>
      <c r="EM7">
        <v>0</v>
      </c>
      <c r="EN7">
        <v>0</v>
      </c>
      <c r="EO7">
        <v>0</v>
      </c>
      <c r="EP7">
        <v>0</v>
      </c>
      <c r="EQ7">
        <v>1</v>
      </c>
      <c r="ER7">
        <v>0</v>
      </c>
      <c r="ES7">
        <v>1</v>
      </c>
      <c r="ET7">
        <v>0</v>
      </c>
      <c r="EU7">
        <v>0</v>
      </c>
      <c r="EV7">
        <v>0</v>
      </c>
      <c r="EW7" t="s">
        <v>673</v>
      </c>
      <c r="EX7">
        <v>0</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G7">
        <v>0</v>
      </c>
      <c r="HH7">
        <v>0</v>
      </c>
      <c r="HI7">
        <v>0</v>
      </c>
      <c r="HJ7">
        <v>0</v>
      </c>
      <c r="HK7">
        <v>0</v>
      </c>
      <c r="HL7">
        <v>0</v>
      </c>
      <c r="HM7">
        <v>0</v>
      </c>
      <c r="HN7">
        <v>0</v>
      </c>
      <c r="HO7">
        <v>0</v>
      </c>
      <c r="HP7">
        <v>0</v>
      </c>
      <c r="HQ7">
        <v>0</v>
      </c>
      <c r="HR7">
        <v>0</v>
      </c>
      <c r="HS7">
        <v>0</v>
      </c>
      <c r="HT7">
        <v>0</v>
      </c>
      <c r="HU7">
        <v>0</v>
      </c>
      <c r="HV7">
        <v>0</v>
      </c>
      <c r="HW7">
        <v>0</v>
      </c>
      <c r="HX7">
        <v>0</v>
      </c>
      <c r="HY7">
        <v>0</v>
      </c>
      <c r="HZ7">
        <v>0</v>
      </c>
      <c r="IA7">
        <v>0</v>
      </c>
      <c r="IB7">
        <v>1</v>
      </c>
      <c r="IC7">
        <v>0</v>
      </c>
      <c r="ID7">
        <v>1</v>
      </c>
      <c r="IE7">
        <v>0</v>
      </c>
      <c r="IF7">
        <v>0</v>
      </c>
      <c r="IG7">
        <v>0</v>
      </c>
      <c r="IH7">
        <v>0</v>
      </c>
      <c r="II7">
        <v>0</v>
      </c>
      <c r="IJ7">
        <v>0</v>
      </c>
      <c r="IK7">
        <v>0</v>
      </c>
      <c r="IL7">
        <v>0</v>
      </c>
      <c r="IM7">
        <v>0</v>
      </c>
      <c r="IN7">
        <v>0</v>
      </c>
      <c r="IO7">
        <v>0</v>
      </c>
      <c r="IP7">
        <v>0</v>
      </c>
      <c r="IQ7">
        <v>0</v>
      </c>
      <c r="IR7">
        <v>0</v>
      </c>
      <c r="IS7">
        <v>0</v>
      </c>
      <c r="IT7">
        <v>0</v>
      </c>
      <c r="IU7">
        <v>0</v>
      </c>
      <c r="IV7">
        <v>0</v>
      </c>
      <c r="IW7">
        <v>0</v>
      </c>
      <c r="IX7">
        <v>0</v>
      </c>
      <c r="IY7">
        <v>0</v>
      </c>
      <c r="IZ7">
        <v>0</v>
      </c>
      <c r="JA7">
        <v>0</v>
      </c>
      <c r="JB7">
        <v>0</v>
      </c>
      <c r="JC7">
        <v>0</v>
      </c>
      <c r="JD7">
        <v>0</v>
      </c>
      <c r="JE7">
        <v>0</v>
      </c>
      <c r="JF7">
        <v>0</v>
      </c>
      <c r="JG7">
        <v>0</v>
      </c>
      <c r="JH7">
        <v>0</v>
      </c>
      <c r="JI7">
        <v>0</v>
      </c>
      <c r="JJ7">
        <v>0</v>
      </c>
      <c r="JK7">
        <v>0</v>
      </c>
      <c r="JL7">
        <v>0</v>
      </c>
      <c r="JM7">
        <v>0</v>
      </c>
      <c r="JN7">
        <v>0</v>
      </c>
      <c r="JO7">
        <v>0</v>
      </c>
      <c r="JP7">
        <v>0</v>
      </c>
      <c r="JQ7">
        <v>0</v>
      </c>
      <c r="JR7">
        <v>0</v>
      </c>
      <c r="JS7">
        <v>0</v>
      </c>
      <c r="JT7">
        <v>0</v>
      </c>
      <c r="JU7">
        <v>0</v>
      </c>
      <c r="JV7">
        <v>0</v>
      </c>
      <c r="JW7">
        <v>0</v>
      </c>
      <c r="JX7">
        <v>0</v>
      </c>
      <c r="JY7">
        <v>0</v>
      </c>
      <c r="JZ7">
        <v>0</v>
      </c>
      <c r="KA7">
        <v>0</v>
      </c>
      <c r="KB7">
        <v>0</v>
      </c>
      <c r="KC7">
        <v>0</v>
      </c>
      <c r="KD7">
        <v>0</v>
      </c>
      <c r="KE7">
        <v>0</v>
      </c>
      <c r="KF7">
        <v>0</v>
      </c>
      <c r="KG7">
        <v>0</v>
      </c>
      <c r="KH7">
        <v>0</v>
      </c>
      <c r="KI7">
        <v>0</v>
      </c>
      <c r="KJ7">
        <v>0</v>
      </c>
      <c r="KK7">
        <v>0</v>
      </c>
      <c r="KL7">
        <v>0</v>
      </c>
      <c r="KM7">
        <v>0</v>
      </c>
      <c r="KN7">
        <v>0</v>
      </c>
      <c r="KO7">
        <v>0</v>
      </c>
      <c r="KP7">
        <v>0</v>
      </c>
      <c r="KQ7">
        <v>0</v>
      </c>
      <c r="KR7">
        <v>0</v>
      </c>
      <c r="KS7">
        <v>0</v>
      </c>
      <c r="KT7">
        <v>0</v>
      </c>
      <c r="KU7">
        <v>0</v>
      </c>
      <c r="KV7">
        <v>0</v>
      </c>
      <c r="KW7">
        <v>0</v>
      </c>
      <c r="KX7">
        <v>0</v>
      </c>
      <c r="KY7">
        <v>0</v>
      </c>
      <c r="KZ7">
        <v>0</v>
      </c>
      <c r="LA7">
        <v>0</v>
      </c>
      <c r="LB7">
        <v>0</v>
      </c>
      <c r="LC7">
        <v>0</v>
      </c>
      <c r="LD7">
        <v>0</v>
      </c>
      <c r="LE7">
        <v>0</v>
      </c>
      <c r="LF7">
        <v>0</v>
      </c>
      <c r="LG7">
        <v>0</v>
      </c>
      <c r="LH7">
        <v>0</v>
      </c>
      <c r="LI7" t="s">
        <v>596</v>
      </c>
      <c r="MJ7" t="s">
        <v>596</v>
      </c>
      <c r="MK7" t="s">
        <v>665</v>
      </c>
      <c r="ML7" t="s">
        <v>605</v>
      </c>
      <c r="MM7" t="s">
        <v>620</v>
      </c>
      <c r="MN7" t="s">
        <v>605</v>
      </c>
      <c r="MO7" t="s">
        <v>605</v>
      </c>
      <c r="MP7" t="s">
        <v>621</v>
      </c>
      <c r="MQ7" t="s">
        <v>605</v>
      </c>
      <c r="MR7" t="s">
        <v>605</v>
      </c>
      <c r="MS7" t="s">
        <v>620</v>
      </c>
      <c r="MT7" t="s">
        <v>621</v>
      </c>
      <c r="NJ7" t="s">
        <v>605</v>
      </c>
      <c r="NK7" t="s">
        <v>674</v>
      </c>
      <c r="NL7">
        <v>0</v>
      </c>
      <c r="NM7">
        <v>1</v>
      </c>
      <c r="NN7">
        <v>0</v>
      </c>
      <c r="NO7">
        <v>0</v>
      </c>
      <c r="NP7">
        <v>0</v>
      </c>
      <c r="NQ7">
        <v>0</v>
      </c>
      <c r="NR7">
        <v>0</v>
      </c>
      <c r="NS7">
        <v>1</v>
      </c>
      <c r="NT7">
        <v>1</v>
      </c>
      <c r="NU7">
        <v>0</v>
      </c>
      <c r="NV7">
        <v>0</v>
      </c>
      <c r="NW7">
        <v>0</v>
      </c>
      <c r="NX7">
        <v>0</v>
      </c>
      <c r="NY7">
        <v>0</v>
      </c>
      <c r="NZ7">
        <v>0</v>
      </c>
      <c r="OA7">
        <v>0</v>
      </c>
      <c r="OB7">
        <v>0</v>
      </c>
      <c r="OC7">
        <v>0</v>
      </c>
      <c r="OD7">
        <v>0</v>
      </c>
      <c r="OE7">
        <v>0</v>
      </c>
      <c r="OF7">
        <v>0</v>
      </c>
      <c r="OG7">
        <v>0</v>
      </c>
      <c r="OH7">
        <v>0</v>
      </c>
      <c r="OI7">
        <v>0</v>
      </c>
      <c r="OJ7">
        <v>0</v>
      </c>
      <c r="OK7">
        <v>0</v>
      </c>
      <c r="OL7">
        <v>0</v>
      </c>
      <c r="OM7">
        <v>0</v>
      </c>
      <c r="ON7">
        <v>0</v>
      </c>
      <c r="OO7">
        <v>0</v>
      </c>
      <c r="OP7">
        <v>0</v>
      </c>
      <c r="OQ7">
        <v>0</v>
      </c>
      <c r="OR7">
        <v>0</v>
      </c>
      <c r="OS7">
        <v>0</v>
      </c>
      <c r="OT7">
        <v>0</v>
      </c>
      <c r="OU7">
        <v>0</v>
      </c>
      <c r="OW7" t="s">
        <v>594</v>
      </c>
      <c r="OY7" t="s">
        <v>596</v>
      </c>
      <c r="PA7" t="s">
        <v>675</v>
      </c>
      <c r="PB7">
        <v>0</v>
      </c>
      <c r="PC7">
        <v>0</v>
      </c>
      <c r="PD7">
        <v>1</v>
      </c>
      <c r="PE7">
        <v>0</v>
      </c>
      <c r="PF7">
        <v>0</v>
      </c>
      <c r="PG7">
        <v>1</v>
      </c>
      <c r="PH7">
        <v>0</v>
      </c>
      <c r="PI7">
        <v>0</v>
      </c>
      <c r="PJ7">
        <v>1</v>
      </c>
      <c r="PK7">
        <v>0</v>
      </c>
      <c r="PL7">
        <v>0</v>
      </c>
      <c r="PM7">
        <v>0</v>
      </c>
      <c r="PN7">
        <v>0</v>
      </c>
      <c r="PO7">
        <v>0</v>
      </c>
      <c r="PP7">
        <v>0</v>
      </c>
      <c r="PQ7">
        <v>0</v>
      </c>
      <c r="PR7">
        <v>0</v>
      </c>
      <c r="PS7">
        <v>0</v>
      </c>
      <c r="PU7" t="s">
        <v>583</v>
      </c>
      <c r="TW7" t="s">
        <v>583</v>
      </c>
      <c r="TX7" t="s">
        <v>583</v>
      </c>
      <c r="TY7" t="s">
        <v>676</v>
      </c>
      <c r="TZ7">
        <v>0</v>
      </c>
      <c r="UA7">
        <v>0</v>
      </c>
      <c r="UB7">
        <v>1</v>
      </c>
      <c r="UC7">
        <v>0</v>
      </c>
      <c r="UD7">
        <v>0</v>
      </c>
      <c r="UE7">
        <v>0</v>
      </c>
      <c r="UF7">
        <v>0</v>
      </c>
      <c r="UG7">
        <v>0</v>
      </c>
      <c r="UH7">
        <v>0</v>
      </c>
      <c r="UI7">
        <v>0</v>
      </c>
      <c r="UJ7">
        <v>1</v>
      </c>
      <c r="UK7">
        <v>0</v>
      </c>
      <c r="UL7">
        <v>0</v>
      </c>
      <c r="UM7" t="s">
        <v>596</v>
      </c>
      <c r="UO7" t="s">
        <v>583</v>
      </c>
      <c r="UP7" t="s">
        <v>583</v>
      </c>
      <c r="UR7" t="s">
        <v>596</v>
      </c>
      <c r="UW7" t="s">
        <v>583</v>
      </c>
      <c r="UZ7">
        <v>502636620</v>
      </c>
      <c r="VA7" t="s">
        <v>677</v>
      </c>
      <c r="VB7" s="1">
        <v>45239.784097222233</v>
      </c>
      <c r="VE7" t="s">
        <v>600</v>
      </c>
      <c r="VF7" t="s">
        <v>601</v>
      </c>
      <c r="VG7" t="s">
        <v>602</v>
      </c>
      <c r="VI7">
        <v>8</v>
      </c>
    </row>
    <row r="8" spans="1:581" x14ac:dyDescent="0.3">
      <c r="A8" s="1">
        <v>45239.644881365741</v>
      </c>
      <c r="B8" s="1">
        <v>45239.673158240737</v>
      </c>
      <c r="C8" s="1">
        <v>45239</v>
      </c>
      <c r="D8" t="s">
        <v>581</v>
      </c>
      <c r="E8" t="s">
        <v>582</v>
      </c>
      <c r="F8" s="2" t="s">
        <v>678</v>
      </c>
      <c r="G8" t="s">
        <v>583</v>
      </c>
      <c r="H8" t="s">
        <v>584</v>
      </c>
      <c r="J8" t="s">
        <v>827</v>
      </c>
      <c r="K8" t="s">
        <v>592</v>
      </c>
      <c r="M8" t="s">
        <v>679</v>
      </c>
      <c r="N8">
        <v>0</v>
      </c>
      <c r="O8">
        <v>0</v>
      </c>
      <c r="P8">
        <v>0</v>
      </c>
      <c r="Q8">
        <v>0</v>
      </c>
      <c r="R8">
        <v>1</v>
      </c>
      <c r="S8">
        <v>0</v>
      </c>
      <c r="T8">
        <v>1</v>
      </c>
      <c r="U8">
        <v>0</v>
      </c>
      <c r="V8">
        <v>1</v>
      </c>
      <c r="W8">
        <v>0</v>
      </c>
      <c r="X8">
        <v>0</v>
      </c>
      <c r="Y8">
        <v>0</v>
      </c>
      <c r="AR8" t="s">
        <v>680</v>
      </c>
      <c r="AS8">
        <v>0</v>
      </c>
      <c r="AT8">
        <v>0</v>
      </c>
      <c r="AU8">
        <v>1</v>
      </c>
      <c r="AV8">
        <v>0</v>
      </c>
      <c r="AW8">
        <v>1</v>
      </c>
      <c r="AX8">
        <v>0</v>
      </c>
      <c r="AY8">
        <v>0</v>
      </c>
      <c r="AZ8">
        <v>1</v>
      </c>
      <c r="BA8">
        <v>0</v>
      </c>
      <c r="BB8">
        <v>0</v>
      </c>
      <c r="BC8">
        <v>0</v>
      </c>
      <c r="BD8">
        <v>0</v>
      </c>
      <c r="BE8">
        <v>0</v>
      </c>
      <c r="BF8">
        <v>0</v>
      </c>
      <c r="BG8">
        <v>1</v>
      </c>
      <c r="BH8">
        <v>0</v>
      </c>
      <c r="BI8">
        <v>0</v>
      </c>
      <c r="BJ8">
        <v>0</v>
      </c>
      <c r="BK8">
        <v>0</v>
      </c>
      <c r="BL8" t="s">
        <v>681</v>
      </c>
      <c r="BM8">
        <v>0</v>
      </c>
      <c r="BN8">
        <v>0</v>
      </c>
      <c r="BO8">
        <v>0</v>
      </c>
      <c r="BP8">
        <v>0</v>
      </c>
      <c r="BQ8">
        <v>0</v>
      </c>
      <c r="BR8">
        <v>0</v>
      </c>
      <c r="BS8">
        <v>0</v>
      </c>
      <c r="BT8">
        <v>1</v>
      </c>
      <c r="BU8">
        <v>0</v>
      </c>
      <c r="BV8">
        <v>0</v>
      </c>
      <c r="BW8">
        <v>1</v>
      </c>
      <c r="BX8">
        <v>0</v>
      </c>
      <c r="BY8">
        <v>0</v>
      </c>
      <c r="BZ8">
        <v>0</v>
      </c>
      <c r="CA8">
        <v>0</v>
      </c>
      <c r="CB8">
        <v>0</v>
      </c>
      <c r="CC8">
        <v>0</v>
      </c>
      <c r="CU8" t="s">
        <v>603</v>
      </c>
      <c r="CV8">
        <v>0</v>
      </c>
      <c r="CW8">
        <v>0</v>
      </c>
      <c r="CX8">
        <v>0</v>
      </c>
      <c r="CY8">
        <v>0</v>
      </c>
      <c r="CZ8">
        <v>1</v>
      </c>
      <c r="DA8">
        <v>0</v>
      </c>
      <c r="DB8">
        <v>0</v>
      </c>
      <c r="DC8">
        <v>1</v>
      </c>
      <c r="DD8">
        <v>0</v>
      </c>
      <c r="DE8" t="s">
        <v>588</v>
      </c>
      <c r="DF8">
        <v>1</v>
      </c>
      <c r="DG8">
        <v>0</v>
      </c>
      <c r="DH8">
        <v>0</v>
      </c>
      <c r="DI8">
        <v>0</v>
      </c>
      <c r="DJ8">
        <v>0</v>
      </c>
      <c r="DK8">
        <v>0</v>
      </c>
      <c r="DL8">
        <v>0</v>
      </c>
      <c r="DM8">
        <v>0</v>
      </c>
      <c r="DN8">
        <v>0</v>
      </c>
      <c r="DO8">
        <v>0</v>
      </c>
      <c r="DP8">
        <v>0</v>
      </c>
      <c r="DQ8">
        <v>0</v>
      </c>
      <c r="DR8">
        <v>0</v>
      </c>
      <c r="DV8" t="s">
        <v>959</v>
      </c>
      <c r="DW8" t="s">
        <v>583</v>
      </c>
      <c r="DX8">
        <v>300</v>
      </c>
      <c r="DY8" t="s">
        <v>589</v>
      </c>
      <c r="DZ8" t="s">
        <v>895</v>
      </c>
      <c r="EA8">
        <v>1</v>
      </c>
      <c r="EB8">
        <v>0</v>
      </c>
      <c r="EC8">
        <v>0</v>
      </c>
      <c r="ED8">
        <v>0</v>
      </c>
      <c r="EE8" t="s">
        <v>661</v>
      </c>
      <c r="EF8">
        <v>0</v>
      </c>
      <c r="EG8">
        <v>0</v>
      </c>
      <c r="EH8">
        <v>0</v>
      </c>
      <c r="EI8">
        <v>0</v>
      </c>
      <c r="EJ8">
        <v>0</v>
      </c>
      <c r="EK8">
        <v>0</v>
      </c>
      <c r="EL8">
        <v>0</v>
      </c>
      <c r="EM8">
        <v>0</v>
      </c>
      <c r="EN8">
        <v>0</v>
      </c>
      <c r="EO8">
        <v>0</v>
      </c>
      <c r="EP8">
        <v>0</v>
      </c>
      <c r="EQ8">
        <v>1</v>
      </c>
      <c r="ER8">
        <v>0</v>
      </c>
      <c r="ES8">
        <v>0</v>
      </c>
      <c r="ET8">
        <v>0</v>
      </c>
      <c r="EU8">
        <v>0</v>
      </c>
      <c r="EV8">
        <v>0</v>
      </c>
      <c r="EW8" t="s">
        <v>682</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G8">
        <v>0</v>
      </c>
      <c r="HH8">
        <v>0</v>
      </c>
      <c r="HI8">
        <v>0</v>
      </c>
      <c r="HJ8">
        <v>0</v>
      </c>
      <c r="HK8">
        <v>0</v>
      </c>
      <c r="HL8">
        <v>0</v>
      </c>
      <c r="HM8">
        <v>0</v>
      </c>
      <c r="HN8">
        <v>0</v>
      </c>
      <c r="HO8">
        <v>0</v>
      </c>
      <c r="HP8">
        <v>0</v>
      </c>
      <c r="HQ8">
        <v>0</v>
      </c>
      <c r="HR8">
        <v>0</v>
      </c>
      <c r="HS8">
        <v>0</v>
      </c>
      <c r="HT8">
        <v>0</v>
      </c>
      <c r="HU8">
        <v>0</v>
      </c>
      <c r="HV8">
        <v>0</v>
      </c>
      <c r="HW8">
        <v>0</v>
      </c>
      <c r="HX8">
        <v>0</v>
      </c>
      <c r="HY8">
        <v>0</v>
      </c>
      <c r="HZ8">
        <v>0</v>
      </c>
      <c r="IA8">
        <v>0</v>
      </c>
      <c r="IB8">
        <v>1</v>
      </c>
      <c r="IC8">
        <v>0</v>
      </c>
      <c r="ID8">
        <v>0</v>
      </c>
      <c r="IE8">
        <v>0</v>
      </c>
      <c r="IF8">
        <v>0</v>
      </c>
      <c r="IG8">
        <v>0</v>
      </c>
      <c r="IH8">
        <v>0</v>
      </c>
      <c r="II8">
        <v>0</v>
      </c>
      <c r="IJ8">
        <v>0</v>
      </c>
      <c r="IK8">
        <v>0</v>
      </c>
      <c r="IL8">
        <v>0</v>
      </c>
      <c r="IM8">
        <v>0</v>
      </c>
      <c r="IN8">
        <v>0</v>
      </c>
      <c r="IO8">
        <v>0</v>
      </c>
      <c r="IP8">
        <v>0</v>
      </c>
      <c r="IQ8">
        <v>0</v>
      </c>
      <c r="IR8">
        <v>0</v>
      </c>
      <c r="IS8">
        <v>0</v>
      </c>
      <c r="IT8">
        <v>0</v>
      </c>
      <c r="IU8">
        <v>0</v>
      </c>
      <c r="IV8">
        <v>0</v>
      </c>
      <c r="IW8">
        <v>0</v>
      </c>
      <c r="IX8">
        <v>0</v>
      </c>
      <c r="IY8">
        <v>0</v>
      </c>
      <c r="IZ8">
        <v>0</v>
      </c>
      <c r="JA8">
        <v>0</v>
      </c>
      <c r="JB8">
        <v>0</v>
      </c>
      <c r="JC8">
        <v>0</v>
      </c>
      <c r="JD8">
        <v>1</v>
      </c>
      <c r="JE8">
        <v>0</v>
      </c>
      <c r="JF8">
        <v>0</v>
      </c>
      <c r="JG8">
        <v>0</v>
      </c>
      <c r="JH8">
        <v>0</v>
      </c>
      <c r="JI8">
        <v>0</v>
      </c>
      <c r="JJ8">
        <v>0</v>
      </c>
      <c r="JK8">
        <v>0</v>
      </c>
      <c r="JL8">
        <v>0</v>
      </c>
      <c r="JM8">
        <v>0</v>
      </c>
      <c r="JN8">
        <v>0</v>
      </c>
      <c r="JO8">
        <v>0</v>
      </c>
      <c r="JP8">
        <v>0</v>
      </c>
      <c r="JQ8">
        <v>0</v>
      </c>
      <c r="JR8">
        <v>0</v>
      </c>
      <c r="JS8">
        <v>0</v>
      </c>
      <c r="JT8">
        <v>0</v>
      </c>
      <c r="JU8">
        <v>0</v>
      </c>
      <c r="JV8">
        <v>0</v>
      </c>
      <c r="JW8">
        <v>0</v>
      </c>
      <c r="JX8">
        <v>0</v>
      </c>
      <c r="JY8">
        <v>0</v>
      </c>
      <c r="JZ8">
        <v>0</v>
      </c>
      <c r="KA8">
        <v>0</v>
      </c>
      <c r="KB8">
        <v>0</v>
      </c>
      <c r="KC8">
        <v>0</v>
      </c>
      <c r="KD8">
        <v>0</v>
      </c>
      <c r="KE8">
        <v>0</v>
      </c>
      <c r="KF8">
        <v>0</v>
      </c>
      <c r="KG8">
        <v>0</v>
      </c>
      <c r="KH8">
        <v>0</v>
      </c>
      <c r="KI8">
        <v>0</v>
      </c>
      <c r="KJ8">
        <v>0</v>
      </c>
      <c r="KK8">
        <v>0</v>
      </c>
      <c r="KL8">
        <v>0</v>
      </c>
      <c r="KM8">
        <v>0</v>
      </c>
      <c r="KN8">
        <v>0</v>
      </c>
      <c r="KO8">
        <v>0</v>
      </c>
      <c r="KP8">
        <v>0</v>
      </c>
      <c r="KQ8">
        <v>0</v>
      </c>
      <c r="KR8">
        <v>0</v>
      </c>
      <c r="KS8">
        <v>0</v>
      </c>
      <c r="KT8">
        <v>0</v>
      </c>
      <c r="KU8">
        <v>0</v>
      </c>
      <c r="KV8">
        <v>1</v>
      </c>
      <c r="KW8">
        <v>0</v>
      </c>
      <c r="KX8">
        <v>0</v>
      </c>
      <c r="KY8">
        <v>0</v>
      </c>
      <c r="KZ8">
        <v>0</v>
      </c>
      <c r="LA8">
        <v>0</v>
      </c>
      <c r="LB8">
        <v>0</v>
      </c>
      <c r="LC8">
        <v>0</v>
      </c>
      <c r="LD8">
        <v>0</v>
      </c>
      <c r="LE8">
        <v>0</v>
      </c>
      <c r="LF8">
        <v>0</v>
      </c>
      <c r="LG8">
        <v>1</v>
      </c>
      <c r="LH8">
        <v>0</v>
      </c>
      <c r="LI8" t="s">
        <v>583</v>
      </c>
      <c r="LJ8" t="s">
        <v>683</v>
      </c>
      <c r="LK8">
        <v>1</v>
      </c>
      <c r="LL8">
        <v>0</v>
      </c>
      <c r="LM8">
        <v>0</v>
      </c>
      <c r="LN8">
        <v>0</v>
      </c>
      <c r="LO8">
        <v>0</v>
      </c>
      <c r="LP8">
        <v>0</v>
      </c>
      <c r="LQ8">
        <v>0</v>
      </c>
      <c r="LR8">
        <v>0</v>
      </c>
      <c r="LT8" t="s">
        <v>683</v>
      </c>
      <c r="LU8" t="s">
        <v>845</v>
      </c>
      <c r="LV8" t="s">
        <v>585</v>
      </c>
      <c r="LW8">
        <v>1</v>
      </c>
      <c r="LX8">
        <v>0</v>
      </c>
      <c r="LY8">
        <v>0</v>
      </c>
      <c r="LZ8">
        <v>0</v>
      </c>
      <c r="MA8">
        <v>0</v>
      </c>
      <c r="MB8">
        <v>0</v>
      </c>
      <c r="MC8" t="s">
        <v>619</v>
      </c>
      <c r="MD8" t="s">
        <v>851</v>
      </c>
      <c r="ME8" t="s">
        <v>593</v>
      </c>
      <c r="MJ8" t="s">
        <v>583</v>
      </c>
      <c r="MK8" t="s">
        <v>621</v>
      </c>
      <c r="ML8" t="s">
        <v>605</v>
      </c>
      <c r="MM8" t="s">
        <v>621</v>
      </c>
      <c r="MN8" t="s">
        <v>621</v>
      </c>
      <c r="MO8" t="s">
        <v>605</v>
      </c>
      <c r="MP8" t="s">
        <v>620</v>
      </c>
      <c r="MQ8" t="s">
        <v>604</v>
      </c>
      <c r="MR8" t="s">
        <v>605</v>
      </c>
      <c r="MS8" t="s">
        <v>605</v>
      </c>
      <c r="MT8" t="s">
        <v>621</v>
      </c>
      <c r="NJ8" t="s">
        <v>621</v>
      </c>
      <c r="NK8" t="s">
        <v>684</v>
      </c>
      <c r="NL8">
        <v>0</v>
      </c>
      <c r="NM8">
        <v>0</v>
      </c>
      <c r="NN8">
        <v>0</v>
      </c>
      <c r="NO8">
        <v>0</v>
      </c>
      <c r="NP8">
        <v>1</v>
      </c>
      <c r="NQ8">
        <v>0</v>
      </c>
      <c r="NR8">
        <v>0</v>
      </c>
      <c r="NS8">
        <v>0</v>
      </c>
      <c r="NT8">
        <v>0</v>
      </c>
      <c r="NU8">
        <v>0</v>
      </c>
      <c r="NV8">
        <v>0</v>
      </c>
      <c r="NW8">
        <v>0</v>
      </c>
      <c r="NX8">
        <v>0</v>
      </c>
      <c r="NY8">
        <v>0</v>
      </c>
      <c r="NZ8">
        <v>0</v>
      </c>
      <c r="OA8">
        <v>0</v>
      </c>
      <c r="OB8">
        <v>0</v>
      </c>
      <c r="OC8">
        <v>1</v>
      </c>
      <c r="OD8">
        <v>0</v>
      </c>
      <c r="OE8">
        <v>1</v>
      </c>
      <c r="OF8">
        <v>0</v>
      </c>
      <c r="OG8">
        <v>0</v>
      </c>
      <c r="OH8">
        <v>0</v>
      </c>
      <c r="OI8">
        <v>0</v>
      </c>
      <c r="OJ8">
        <v>0</v>
      </c>
      <c r="OK8">
        <v>0</v>
      </c>
      <c r="OL8">
        <v>0</v>
      </c>
      <c r="OM8">
        <v>0</v>
      </c>
      <c r="ON8">
        <v>0</v>
      </c>
      <c r="OO8">
        <v>0</v>
      </c>
      <c r="OP8">
        <v>0</v>
      </c>
      <c r="OQ8">
        <v>0</v>
      </c>
      <c r="OR8">
        <v>0</v>
      </c>
      <c r="OS8">
        <v>0</v>
      </c>
      <c r="OT8">
        <v>0</v>
      </c>
      <c r="OU8">
        <v>0</v>
      </c>
      <c r="OW8" t="s">
        <v>641</v>
      </c>
      <c r="OY8" t="s">
        <v>583</v>
      </c>
      <c r="OZ8" t="s">
        <v>606</v>
      </c>
      <c r="PA8" t="s">
        <v>685</v>
      </c>
      <c r="PB8">
        <v>0</v>
      </c>
      <c r="PC8">
        <v>1</v>
      </c>
      <c r="PD8">
        <v>1</v>
      </c>
      <c r="PE8">
        <v>0</v>
      </c>
      <c r="PF8">
        <v>0</v>
      </c>
      <c r="PG8">
        <v>1</v>
      </c>
      <c r="PH8">
        <v>0</v>
      </c>
      <c r="PI8">
        <v>0</v>
      </c>
      <c r="PJ8">
        <v>0</v>
      </c>
      <c r="PK8">
        <v>0</v>
      </c>
      <c r="PL8">
        <v>0</v>
      </c>
      <c r="PM8">
        <v>0</v>
      </c>
      <c r="PN8">
        <v>0</v>
      </c>
      <c r="PO8">
        <v>0</v>
      </c>
      <c r="PP8">
        <v>0</v>
      </c>
      <c r="PQ8">
        <v>0</v>
      </c>
      <c r="PR8">
        <v>0</v>
      </c>
      <c r="PS8">
        <v>0</v>
      </c>
      <c r="PU8" t="s">
        <v>596</v>
      </c>
      <c r="PV8" t="s">
        <v>686</v>
      </c>
      <c r="PW8">
        <v>1</v>
      </c>
      <c r="PX8">
        <v>0</v>
      </c>
      <c r="PY8">
        <v>0</v>
      </c>
      <c r="PZ8">
        <v>0</v>
      </c>
      <c r="QA8">
        <v>0</v>
      </c>
      <c r="QB8">
        <v>0</v>
      </c>
      <c r="QC8">
        <v>0</v>
      </c>
      <c r="QD8">
        <v>0</v>
      </c>
      <c r="QE8">
        <v>1</v>
      </c>
      <c r="QF8">
        <v>0</v>
      </c>
      <c r="QG8">
        <v>0</v>
      </c>
      <c r="QH8">
        <v>0</v>
      </c>
      <c r="RO8" t="s">
        <v>687</v>
      </c>
      <c r="RP8">
        <v>0</v>
      </c>
      <c r="RQ8">
        <v>1</v>
      </c>
      <c r="RR8">
        <v>0</v>
      </c>
      <c r="RS8">
        <v>0</v>
      </c>
      <c r="RT8">
        <v>0</v>
      </c>
      <c r="SJ8" t="s">
        <v>688</v>
      </c>
      <c r="SK8">
        <v>0</v>
      </c>
      <c r="SL8">
        <v>0</v>
      </c>
      <c r="SM8">
        <v>0</v>
      </c>
      <c r="SN8">
        <v>0</v>
      </c>
      <c r="SO8">
        <v>0</v>
      </c>
      <c r="SP8">
        <v>0</v>
      </c>
      <c r="SQ8">
        <v>0</v>
      </c>
      <c r="SR8">
        <v>0</v>
      </c>
      <c r="SS8">
        <v>1</v>
      </c>
      <c r="ST8">
        <v>0</v>
      </c>
      <c r="SU8">
        <v>0</v>
      </c>
      <c r="SV8">
        <v>0</v>
      </c>
      <c r="SW8" t="s">
        <v>596</v>
      </c>
      <c r="SX8" t="s">
        <v>688</v>
      </c>
      <c r="SY8">
        <v>0</v>
      </c>
      <c r="SZ8">
        <v>0</v>
      </c>
      <c r="TA8">
        <v>0</v>
      </c>
      <c r="TB8">
        <v>0</v>
      </c>
      <c r="TC8">
        <v>0</v>
      </c>
      <c r="TD8">
        <v>0</v>
      </c>
      <c r="TE8">
        <v>0</v>
      </c>
      <c r="TF8">
        <v>1</v>
      </c>
      <c r="TG8">
        <v>0</v>
      </c>
      <c r="TH8">
        <v>0</v>
      </c>
      <c r="TI8">
        <v>0</v>
      </c>
      <c r="TJ8" t="s">
        <v>689</v>
      </c>
      <c r="TK8">
        <v>0</v>
      </c>
      <c r="TL8">
        <v>0</v>
      </c>
      <c r="TM8">
        <v>0</v>
      </c>
      <c r="TN8">
        <v>0</v>
      </c>
      <c r="TO8">
        <v>1</v>
      </c>
      <c r="TP8">
        <v>0</v>
      </c>
      <c r="TQ8">
        <v>0</v>
      </c>
      <c r="TR8">
        <v>0</v>
      </c>
      <c r="TS8">
        <v>0</v>
      </c>
      <c r="TT8">
        <v>0</v>
      </c>
      <c r="TU8">
        <v>0</v>
      </c>
      <c r="TV8" t="s">
        <v>599</v>
      </c>
      <c r="TW8" t="s">
        <v>583</v>
      </c>
      <c r="TX8" t="s">
        <v>583</v>
      </c>
      <c r="TY8" t="s">
        <v>690</v>
      </c>
      <c r="TZ8">
        <v>0</v>
      </c>
      <c r="UA8">
        <v>0</v>
      </c>
      <c r="UB8">
        <v>0</v>
      </c>
      <c r="UC8">
        <v>0</v>
      </c>
      <c r="UD8">
        <v>0</v>
      </c>
      <c r="UE8">
        <v>0</v>
      </c>
      <c r="UF8">
        <v>0</v>
      </c>
      <c r="UG8">
        <v>1</v>
      </c>
      <c r="UH8">
        <v>0</v>
      </c>
      <c r="UI8">
        <v>0</v>
      </c>
      <c r="UJ8">
        <v>0</v>
      </c>
      <c r="UK8">
        <v>0</v>
      </c>
      <c r="UL8">
        <v>0</v>
      </c>
      <c r="UM8" t="s">
        <v>596</v>
      </c>
      <c r="UO8" t="s">
        <v>583</v>
      </c>
      <c r="UP8" t="s">
        <v>583</v>
      </c>
      <c r="UR8" t="s">
        <v>596</v>
      </c>
      <c r="UW8" t="s">
        <v>583</v>
      </c>
      <c r="UY8" t="s">
        <v>872</v>
      </c>
      <c r="UZ8">
        <v>502636644</v>
      </c>
      <c r="VA8" t="s">
        <v>691</v>
      </c>
      <c r="VB8" s="1">
        <v>45239.784143518518</v>
      </c>
      <c r="VE8" t="s">
        <v>600</v>
      </c>
      <c r="VF8" t="s">
        <v>601</v>
      </c>
      <c r="VG8" t="s">
        <v>602</v>
      </c>
      <c r="VI8">
        <v>9</v>
      </c>
    </row>
    <row r="9" spans="1:581" x14ac:dyDescent="0.3">
      <c r="A9" s="1">
        <v>45239.792345960654</v>
      </c>
      <c r="B9" s="1">
        <v>45239.818673668982</v>
      </c>
      <c r="C9" s="1">
        <v>45239</v>
      </c>
      <c r="D9" t="s">
        <v>581</v>
      </c>
      <c r="E9" t="s">
        <v>582</v>
      </c>
      <c r="F9" s="2" t="s">
        <v>692</v>
      </c>
      <c r="G9" t="s">
        <v>583</v>
      </c>
      <c r="H9" t="s">
        <v>584</v>
      </c>
      <c r="J9" t="s">
        <v>828</v>
      </c>
      <c r="K9" t="s">
        <v>592</v>
      </c>
      <c r="M9" t="s">
        <v>693</v>
      </c>
      <c r="N9">
        <v>0</v>
      </c>
      <c r="O9">
        <v>0</v>
      </c>
      <c r="P9">
        <v>0</v>
      </c>
      <c r="Q9">
        <v>0</v>
      </c>
      <c r="R9">
        <v>1</v>
      </c>
      <c r="S9">
        <v>0</v>
      </c>
      <c r="T9">
        <v>1</v>
      </c>
      <c r="U9">
        <v>1</v>
      </c>
      <c r="V9">
        <v>0</v>
      </c>
      <c r="W9">
        <v>0</v>
      </c>
      <c r="X9">
        <v>0</v>
      </c>
      <c r="Y9">
        <v>0</v>
      </c>
      <c r="AR9" t="s">
        <v>694</v>
      </c>
      <c r="AS9">
        <v>0</v>
      </c>
      <c r="AT9">
        <v>0</v>
      </c>
      <c r="AU9">
        <v>0</v>
      </c>
      <c r="AV9">
        <v>0</v>
      </c>
      <c r="AW9">
        <v>0</v>
      </c>
      <c r="AX9">
        <v>0</v>
      </c>
      <c r="AY9">
        <v>1</v>
      </c>
      <c r="AZ9">
        <v>1</v>
      </c>
      <c r="BA9">
        <v>0</v>
      </c>
      <c r="BB9">
        <v>0</v>
      </c>
      <c r="BC9">
        <v>0</v>
      </c>
      <c r="BD9">
        <v>0</v>
      </c>
      <c r="BE9">
        <v>0</v>
      </c>
      <c r="BF9">
        <v>0</v>
      </c>
      <c r="BG9">
        <v>0</v>
      </c>
      <c r="BH9">
        <v>0</v>
      </c>
      <c r="BI9">
        <v>0</v>
      </c>
      <c r="BJ9">
        <v>0</v>
      </c>
      <c r="BK9">
        <v>0</v>
      </c>
      <c r="BL9" t="s">
        <v>695</v>
      </c>
      <c r="BM9">
        <v>0</v>
      </c>
      <c r="BN9">
        <v>0</v>
      </c>
      <c r="BO9">
        <v>0</v>
      </c>
      <c r="BP9">
        <v>0</v>
      </c>
      <c r="BQ9">
        <v>0</v>
      </c>
      <c r="BR9">
        <v>0</v>
      </c>
      <c r="BS9">
        <v>0</v>
      </c>
      <c r="BT9">
        <v>0</v>
      </c>
      <c r="BU9">
        <v>0</v>
      </c>
      <c r="BV9">
        <v>0</v>
      </c>
      <c r="BW9">
        <v>0</v>
      </c>
      <c r="BX9">
        <v>0</v>
      </c>
      <c r="BY9">
        <v>0</v>
      </c>
      <c r="BZ9">
        <v>0</v>
      </c>
      <c r="CA9">
        <v>1</v>
      </c>
      <c r="CB9">
        <v>0</v>
      </c>
      <c r="CC9">
        <v>0</v>
      </c>
      <c r="CD9" t="s">
        <v>696</v>
      </c>
      <c r="CE9">
        <v>0</v>
      </c>
      <c r="CF9">
        <v>0</v>
      </c>
      <c r="CG9">
        <v>0</v>
      </c>
      <c r="CH9">
        <v>1</v>
      </c>
      <c r="CI9">
        <v>0</v>
      </c>
      <c r="CJ9">
        <v>0</v>
      </c>
      <c r="CK9">
        <v>0</v>
      </c>
      <c r="CL9">
        <v>0</v>
      </c>
      <c r="CM9">
        <v>0</v>
      </c>
      <c r="CN9">
        <v>0</v>
      </c>
      <c r="CO9">
        <v>0</v>
      </c>
      <c r="CP9">
        <v>0</v>
      </c>
      <c r="CQ9">
        <v>0</v>
      </c>
      <c r="CR9">
        <v>0</v>
      </c>
      <c r="CS9">
        <v>0</v>
      </c>
      <c r="CT9">
        <v>0</v>
      </c>
      <c r="DE9" t="s">
        <v>627</v>
      </c>
      <c r="DF9">
        <v>0</v>
      </c>
      <c r="DG9">
        <v>0</v>
      </c>
      <c r="DH9">
        <v>0</v>
      </c>
      <c r="DI9">
        <v>0</v>
      </c>
      <c r="DJ9">
        <v>0</v>
      </c>
      <c r="DK9">
        <v>0</v>
      </c>
      <c r="DL9">
        <v>1</v>
      </c>
      <c r="DM9">
        <v>0</v>
      </c>
      <c r="DN9">
        <v>0</v>
      </c>
      <c r="DO9">
        <v>0</v>
      </c>
      <c r="DP9">
        <v>0</v>
      </c>
      <c r="DQ9">
        <v>0</v>
      </c>
      <c r="DR9">
        <v>0</v>
      </c>
      <c r="DV9" t="s">
        <v>958</v>
      </c>
      <c r="DW9" t="s">
        <v>583</v>
      </c>
      <c r="DX9">
        <v>1500</v>
      </c>
      <c r="DY9" t="s">
        <v>589</v>
      </c>
      <c r="DZ9" t="s">
        <v>899</v>
      </c>
      <c r="EA9">
        <v>0</v>
      </c>
      <c r="EB9">
        <v>1</v>
      </c>
      <c r="EC9">
        <v>0</v>
      </c>
      <c r="ED9">
        <v>1</v>
      </c>
      <c r="EE9" t="s">
        <v>697</v>
      </c>
      <c r="EF9">
        <v>1</v>
      </c>
      <c r="EG9">
        <v>0</v>
      </c>
      <c r="EH9">
        <v>0</v>
      </c>
      <c r="EI9">
        <v>0</v>
      </c>
      <c r="EJ9">
        <v>0</v>
      </c>
      <c r="EK9">
        <v>0</v>
      </c>
      <c r="EL9">
        <v>0</v>
      </c>
      <c r="EM9">
        <v>0</v>
      </c>
      <c r="EN9">
        <v>0</v>
      </c>
      <c r="EO9">
        <v>1</v>
      </c>
      <c r="EP9">
        <v>0</v>
      </c>
      <c r="EQ9">
        <v>0</v>
      </c>
      <c r="ER9">
        <v>0</v>
      </c>
      <c r="ES9">
        <v>0</v>
      </c>
      <c r="ET9">
        <v>0</v>
      </c>
      <c r="EU9">
        <v>0</v>
      </c>
      <c r="EV9">
        <v>0</v>
      </c>
      <c r="EW9" t="s">
        <v>698</v>
      </c>
      <c r="EX9">
        <v>0</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v>0</v>
      </c>
      <c r="GD9">
        <v>0</v>
      </c>
      <c r="GE9">
        <v>0</v>
      </c>
      <c r="GF9">
        <v>0</v>
      </c>
      <c r="GG9">
        <v>0</v>
      </c>
      <c r="GH9">
        <v>0</v>
      </c>
      <c r="GI9">
        <v>0</v>
      </c>
      <c r="GJ9">
        <v>0</v>
      </c>
      <c r="GK9">
        <v>0</v>
      </c>
      <c r="GL9">
        <v>0</v>
      </c>
      <c r="GM9">
        <v>0</v>
      </c>
      <c r="GN9">
        <v>0</v>
      </c>
      <c r="GO9">
        <v>0</v>
      </c>
      <c r="GP9">
        <v>0</v>
      </c>
      <c r="GQ9">
        <v>0</v>
      </c>
      <c r="GR9">
        <v>0</v>
      </c>
      <c r="GS9">
        <v>0</v>
      </c>
      <c r="GT9">
        <v>0</v>
      </c>
      <c r="GU9">
        <v>0</v>
      </c>
      <c r="GV9">
        <v>0</v>
      </c>
      <c r="GW9">
        <v>0</v>
      </c>
      <c r="GX9">
        <v>0</v>
      </c>
      <c r="GY9">
        <v>0</v>
      </c>
      <c r="GZ9">
        <v>0</v>
      </c>
      <c r="HA9">
        <v>0</v>
      </c>
      <c r="HB9">
        <v>0</v>
      </c>
      <c r="HC9">
        <v>0</v>
      </c>
      <c r="HD9">
        <v>0</v>
      </c>
      <c r="HE9">
        <v>0</v>
      </c>
      <c r="HF9">
        <v>0</v>
      </c>
      <c r="HG9">
        <v>0</v>
      </c>
      <c r="HH9">
        <v>0</v>
      </c>
      <c r="HI9">
        <v>0</v>
      </c>
      <c r="HJ9">
        <v>0</v>
      </c>
      <c r="HK9">
        <v>0</v>
      </c>
      <c r="HL9">
        <v>0</v>
      </c>
      <c r="HM9">
        <v>0</v>
      </c>
      <c r="HN9">
        <v>0</v>
      </c>
      <c r="HO9">
        <v>0</v>
      </c>
      <c r="HP9">
        <v>0</v>
      </c>
      <c r="HQ9">
        <v>0</v>
      </c>
      <c r="HR9">
        <v>0</v>
      </c>
      <c r="HS9">
        <v>0</v>
      </c>
      <c r="HT9">
        <v>0</v>
      </c>
      <c r="HU9">
        <v>0</v>
      </c>
      <c r="HV9">
        <v>0</v>
      </c>
      <c r="HW9">
        <v>0</v>
      </c>
      <c r="HX9">
        <v>0</v>
      </c>
      <c r="HY9">
        <v>1</v>
      </c>
      <c r="HZ9">
        <v>1</v>
      </c>
      <c r="IA9">
        <v>0</v>
      </c>
      <c r="IB9">
        <v>0</v>
      </c>
      <c r="IC9">
        <v>0</v>
      </c>
      <c r="ID9">
        <v>0</v>
      </c>
      <c r="IE9">
        <v>0</v>
      </c>
      <c r="IF9">
        <v>0</v>
      </c>
      <c r="IG9">
        <v>0</v>
      </c>
      <c r="IH9">
        <v>0</v>
      </c>
      <c r="II9">
        <v>0</v>
      </c>
      <c r="IJ9">
        <v>0</v>
      </c>
      <c r="IK9">
        <v>0</v>
      </c>
      <c r="IL9">
        <v>0</v>
      </c>
      <c r="IM9">
        <v>0</v>
      </c>
      <c r="IN9">
        <v>0</v>
      </c>
      <c r="IO9">
        <v>0</v>
      </c>
      <c r="IP9">
        <v>0</v>
      </c>
      <c r="IQ9">
        <v>0</v>
      </c>
      <c r="IR9">
        <v>0</v>
      </c>
      <c r="IS9">
        <v>0</v>
      </c>
      <c r="IT9">
        <v>0</v>
      </c>
      <c r="IU9">
        <v>0</v>
      </c>
      <c r="IV9">
        <v>0</v>
      </c>
      <c r="IW9">
        <v>0</v>
      </c>
      <c r="IX9">
        <v>0</v>
      </c>
      <c r="IY9">
        <v>0</v>
      </c>
      <c r="IZ9">
        <v>0</v>
      </c>
      <c r="JA9">
        <v>0</v>
      </c>
      <c r="JB9">
        <v>0</v>
      </c>
      <c r="JC9">
        <v>0</v>
      </c>
      <c r="JD9">
        <v>0</v>
      </c>
      <c r="JE9">
        <v>0</v>
      </c>
      <c r="JF9">
        <v>0</v>
      </c>
      <c r="JG9">
        <v>0</v>
      </c>
      <c r="JH9">
        <v>0</v>
      </c>
      <c r="JI9">
        <v>0</v>
      </c>
      <c r="JJ9">
        <v>0</v>
      </c>
      <c r="JK9">
        <v>0</v>
      </c>
      <c r="JL9">
        <v>0</v>
      </c>
      <c r="JM9">
        <v>0</v>
      </c>
      <c r="JN9">
        <v>0</v>
      </c>
      <c r="JO9">
        <v>0</v>
      </c>
      <c r="JP9">
        <v>0</v>
      </c>
      <c r="JQ9">
        <v>0</v>
      </c>
      <c r="JR9">
        <v>0</v>
      </c>
      <c r="JS9">
        <v>0</v>
      </c>
      <c r="JT9">
        <v>0</v>
      </c>
      <c r="JU9">
        <v>0</v>
      </c>
      <c r="JV9">
        <v>0</v>
      </c>
      <c r="JW9">
        <v>0</v>
      </c>
      <c r="JX9">
        <v>0</v>
      </c>
      <c r="JY9">
        <v>0</v>
      </c>
      <c r="JZ9">
        <v>0</v>
      </c>
      <c r="KA9">
        <v>0</v>
      </c>
      <c r="KB9">
        <v>0</v>
      </c>
      <c r="KC9">
        <v>0</v>
      </c>
      <c r="KD9">
        <v>0</v>
      </c>
      <c r="KE9">
        <v>0</v>
      </c>
      <c r="KF9">
        <v>0</v>
      </c>
      <c r="KG9">
        <v>0</v>
      </c>
      <c r="KH9">
        <v>0</v>
      </c>
      <c r="KI9">
        <v>0</v>
      </c>
      <c r="KJ9">
        <v>0</v>
      </c>
      <c r="KK9">
        <v>0</v>
      </c>
      <c r="KL9">
        <v>0</v>
      </c>
      <c r="KM9">
        <v>0</v>
      </c>
      <c r="KN9">
        <v>0</v>
      </c>
      <c r="KO9">
        <v>0</v>
      </c>
      <c r="KP9">
        <v>0</v>
      </c>
      <c r="KQ9">
        <v>0</v>
      </c>
      <c r="KR9">
        <v>0</v>
      </c>
      <c r="KS9">
        <v>0</v>
      </c>
      <c r="KT9">
        <v>0</v>
      </c>
      <c r="KU9">
        <v>0</v>
      </c>
      <c r="KV9">
        <v>0</v>
      </c>
      <c r="KW9">
        <v>0</v>
      </c>
      <c r="KX9">
        <v>0</v>
      </c>
      <c r="KY9">
        <v>0</v>
      </c>
      <c r="KZ9">
        <v>0</v>
      </c>
      <c r="LA9">
        <v>0</v>
      </c>
      <c r="LB9">
        <v>0</v>
      </c>
      <c r="LC9">
        <v>0</v>
      </c>
      <c r="LD9">
        <v>0</v>
      </c>
      <c r="LE9">
        <v>0</v>
      </c>
      <c r="LF9">
        <v>0</v>
      </c>
      <c r="LG9">
        <v>0</v>
      </c>
      <c r="LH9">
        <v>0</v>
      </c>
      <c r="LI9" t="s">
        <v>596</v>
      </c>
      <c r="MJ9" t="s">
        <v>596</v>
      </c>
      <c r="MK9" t="s">
        <v>605</v>
      </c>
      <c r="ML9" t="s">
        <v>605</v>
      </c>
      <c r="MM9" t="s">
        <v>621</v>
      </c>
      <c r="MN9" t="s">
        <v>605</v>
      </c>
      <c r="MO9" t="s">
        <v>621</v>
      </c>
      <c r="MP9" t="s">
        <v>620</v>
      </c>
      <c r="MQ9" t="s">
        <v>620</v>
      </c>
      <c r="MR9" t="s">
        <v>605</v>
      </c>
      <c r="MS9" t="s">
        <v>605</v>
      </c>
      <c r="MT9" t="s">
        <v>621</v>
      </c>
      <c r="NJ9" t="s">
        <v>621</v>
      </c>
      <c r="NK9" t="s">
        <v>699</v>
      </c>
      <c r="NL9">
        <v>0</v>
      </c>
      <c r="NM9">
        <v>0</v>
      </c>
      <c r="NN9">
        <v>0</v>
      </c>
      <c r="NO9">
        <v>0</v>
      </c>
      <c r="NP9">
        <v>0</v>
      </c>
      <c r="NQ9">
        <v>0</v>
      </c>
      <c r="NR9">
        <v>1</v>
      </c>
      <c r="NS9">
        <v>0</v>
      </c>
      <c r="NT9">
        <v>0</v>
      </c>
      <c r="NU9">
        <v>0</v>
      </c>
      <c r="NV9">
        <v>0</v>
      </c>
      <c r="NW9">
        <v>0</v>
      </c>
      <c r="NX9">
        <v>0</v>
      </c>
      <c r="NY9">
        <v>0</v>
      </c>
      <c r="NZ9">
        <v>0</v>
      </c>
      <c r="OA9">
        <v>0</v>
      </c>
      <c r="OB9">
        <v>0</v>
      </c>
      <c r="OC9">
        <v>1</v>
      </c>
      <c r="OD9">
        <v>1</v>
      </c>
      <c r="OE9">
        <v>0</v>
      </c>
      <c r="OF9">
        <v>0</v>
      </c>
      <c r="OG9">
        <v>0</v>
      </c>
      <c r="OH9">
        <v>0</v>
      </c>
      <c r="OI9">
        <v>0</v>
      </c>
      <c r="OJ9">
        <v>0</v>
      </c>
      <c r="OK9">
        <v>0</v>
      </c>
      <c r="OL9">
        <v>0</v>
      </c>
      <c r="OM9">
        <v>0</v>
      </c>
      <c r="ON9">
        <v>0</v>
      </c>
      <c r="OO9">
        <v>0</v>
      </c>
      <c r="OP9">
        <v>0</v>
      </c>
      <c r="OQ9">
        <v>0</v>
      </c>
      <c r="OR9">
        <v>0</v>
      </c>
      <c r="OS9">
        <v>0</v>
      </c>
      <c r="OT9">
        <v>0</v>
      </c>
      <c r="OU9">
        <v>0</v>
      </c>
      <c r="OW9" t="s">
        <v>641</v>
      </c>
      <c r="OY9" t="s">
        <v>596</v>
      </c>
      <c r="PA9" t="s">
        <v>700</v>
      </c>
      <c r="PB9">
        <v>0</v>
      </c>
      <c r="PC9">
        <v>0</v>
      </c>
      <c r="PD9">
        <v>1</v>
      </c>
      <c r="PE9">
        <v>0</v>
      </c>
      <c r="PF9">
        <v>0</v>
      </c>
      <c r="PG9">
        <v>0</v>
      </c>
      <c r="PH9">
        <v>0</v>
      </c>
      <c r="PI9">
        <v>0</v>
      </c>
      <c r="PJ9">
        <v>0</v>
      </c>
      <c r="PK9">
        <v>1</v>
      </c>
      <c r="PL9">
        <v>0</v>
      </c>
      <c r="PM9">
        <v>0</v>
      </c>
      <c r="PN9">
        <v>0</v>
      </c>
      <c r="PO9">
        <v>0</v>
      </c>
      <c r="PP9">
        <v>0</v>
      </c>
      <c r="PQ9">
        <v>0</v>
      </c>
      <c r="PR9">
        <v>0</v>
      </c>
      <c r="PS9">
        <v>0</v>
      </c>
      <c r="PU9" t="s">
        <v>596</v>
      </c>
      <c r="PV9" t="s">
        <v>701</v>
      </c>
      <c r="PW9">
        <v>0</v>
      </c>
      <c r="PX9">
        <v>0</v>
      </c>
      <c r="PY9">
        <v>1</v>
      </c>
      <c r="PZ9">
        <v>0</v>
      </c>
      <c r="QA9">
        <v>1</v>
      </c>
      <c r="QB9">
        <v>0</v>
      </c>
      <c r="QC9">
        <v>0</v>
      </c>
      <c r="QD9">
        <v>0</v>
      </c>
      <c r="QE9">
        <v>0</v>
      </c>
      <c r="QF9">
        <v>0</v>
      </c>
      <c r="QG9">
        <v>1</v>
      </c>
      <c r="QH9">
        <v>0</v>
      </c>
      <c r="QI9" t="s">
        <v>866</v>
      </c>
      <c r="QM9" t="s">
        <v>702</v>
      </c>
      <c r="QN9">
        <v>0</v>
      </c>
      <c r="QO9">
        <v>1</v>
      </c>
      <c r="QP9">
        <v>0</v>
      </c>
      <c r="QQ9">
        <v>0</v>
      </c>
      <c r="QR9">
        <v>0</v>
      </c>
      <c r="QS9">
        <v>0</v>
      </c>
      <c r="QT9">
        <v>0</v>
      </c>
      <c r="QU9" t="s">
        <v>607</v>
      </c>
      <c r="QV9">
        <v>0</v>
      </c>
      <c r="QW9">
        <v>1</v>
      </c>
      <c r="QX9">
        <v>0</v>
      </c>
      <c r="QY9">
        <v>0</v>
      </c>
      <c r="QZ9">
        <v>0</v>
      </c>
      <c r="RA9">
        <v>0</v>
      </c>
      <c r="SJ9" t="s">
        <v>703</v>
      </c>
      <c r="SK9">
        <v>0</v>
      </c>
      <c r="SL9">
        <v>0</v>
      </c>
      <c r="SM9">
        <v>1</v>
      </c>
      <c r="SN9">
        <v>0</v>
      </c>
      <c r="SO9">
        <v>0</v>
      </c>
      <c r="SP9">
        <v>1</v>
      </c>
      <c r="SQ9">
        <v>0</v>
      </c>
      <c r="SR9">
        <v>0</v>
      </c>
      <c r="SS9">
        <v>0</v>
      </c>
      <c r="ST9">
        <v>0</v>
      </c>
      <c r="SU9">
        <v>0</v>
      </c>
      <c r="SV9">
        <v>0</v>
      </c>
      <c r="SW9" t="s">
        <v>596</v>
      </c>
      <c r="SX9" t="s">
        <v>704</v>
      </c>
      <c r="SY9">
        <v>0</v>
      </c>
      <c r="SZ9">
        <v>0</v>
      </c>
      <c r="TA9">
        <v>0</v>
      </c>
      <c r="TB9">
        <v>0</v>
      </c>
      <c r="TC9">
        <v>0</v>
      </c>
      <c r="TD9">
        <v>0</v>
      </c>
      <c r="TE9">
        <v>0</v>
      </c>
      <c r="TF9">
        <v>0</v>
      </c>
      <c r="TG9">
        <v>0</v>
      </c>
      <c r="TH9">
        <v>1</v>
      </c>
      <c r="TI9">
        <v>0</v>
      </c>
      <c r="TJ9" t="s">
        <v>703</v>
      </c>
      <c r="TK9">
        <v>0</v>
      </c>
      <c r="TL9">
        <v>1</v>
      </c>
      <c r="TM9">
        <v>0</v>
      </c>
      <c r="TN9">
        <v>0</v>
      </c>
      <c r="TO9">
        <v>1</v>
      </c>
      <c r="TP9">
        <v>0</v>
      </c>
      <c r="TQ9">
        <v>0</v>
      </c>
      <c r="TR9">
        <v>0</v>
      </c>
      <c r="TS9">
        <v>0</v>
      </c>
      <c r="TT9">
        <v>0</v>
      </c>
      <c r="TU9">
        <v>0</v>
      </c>
      <c r="TV9">
        <v>500110000</v>
      </c>
      <c r="TW9" t="s">
        <v>583</v>
      </c>
      <c r="TX9" t="s">
        <v>583</v>
      </c>
      <c r="TY9" t="s">
        <v>635</v>
      </c>
      <c r="TZ9">
        <v>0</v>
      </c>
      <c r="UA9">
        <v>0</v>
      </c>
      <c r="UB9">
        <v>0</v>
      </c>
      <c r="UC9">
        <v>0</v>
      </c>
      <c r="UD9">
        <v>0</v>
      </c>
      <c r="UE9">
        <v>1</v>
      </c>
      <c r="UF9">
        <v>0</v>
      </c>
      <c r="UG9">
        <v>0</v>
      </c>
      <c r="UH9">
        <v>0</v>
      </c>
      <c r="UI9">
        <v>0</v>
      </c>
      <c r="UJ9">
        <v>0</v>
      </c>
      <c r="UK9">
        <v>0</v>
      </c>
      <c r="UL9">
        <v>0</v>
      </c>
      <c r="UM9" t="s">
        <v>596</v>
      </c>
      <c r="UO9" t="s">
        <v>583</v>
      </c>
      <c r="UP9" t="s">
        <v>583</v>
      </c>
      <c r="UR9" t="s">
        <v>596</v>
      </c>
      <c r="UW9" t="s">
        <v>583</v>
      </c>
      <c r="UY9" t="s">
        <v>873</v>
      </c>
      <c r="UZ9">
        <v>502636666</v>
      </c>
      <c r="VA9" t="s">
        <v>705</v>
      </c>
      <c r="VB9" s="1">
        <v>45239.784189814818</v>
      </c>
      <c r="VE9" t="s">
        <v>600</v>
      </c>
      <c r="VF9" t="s">
        <v>601</v>
      </c>
      <c r="VG9" t="s">
        <v>602</v>
      </c>
      <c r="VI9">
        <v>10</v>
      </c>
    </row>
    <row r="10" spans="1:581" x14ac:dyDescent="0.3">
      <c r="A10" s="1">
        <v>45238.75524377315</v>
      </c>
      <c r="B10" s="1">
        <v>45240.581805300928</v>
      </c>
      <c r="C10" s="1">
        <v>45238</v>
      </c>
      <c r="D10" t="s">
        <v>610</v>
      </c>
      <c r="G10" t="s">
        <v>583</v>
      </c>
      <c r="H10" t="s">
        <v>611</v>
      </c>
      <c r="J10" t="s">
        <v>829</v>
      </c>
      <c r="K10" t="s">
        <v>592</v>
      </c>
      <c r="M10" t="s">
        <v>635</v>
      </c>
      <c r="N10">
        <v>0</v>
      </c>
      <c r="O10">
        <v>0</v>
      </c>
      <c r="P10">
        <v>0</v>
      </c>
      <c r="Q10">
        <v>0</v>
      </c>
      <c r="R10">
        <v>1</v>
      </c>
      <c r="S10">
        <v>0</v>
      </c>
      <c r="T10">
        <v>0</v>
      </c>
      <c r="U10">
        <v>0</v>
      </c>
      <c r="V10">
        <v>0</v>
      </c>
      <c r="W10">
        <v>0</v>
      </c>
      <c r="X10">
        <v>0</v>
      </c>
      <c r="Y10">
        <v>0</v>
      </c>
      <c r="AR10" t="s">
        <v>706</v>
      </c>
      <c r="AS10">
        <v>0</v>
      </c>
      <c r="AT10">
        <v>1</v>
      </c>
      <c r="AU10">
        <v>0</v>
      </c>
      <c r="AV10">
        <v>0</v>
      </c>
      <c r="AW10">
        <v>1</v>
      </c>
      <c r="AX10">
        <v>0</v>
      </c>
      <c r="AY10">
        <v>0</v>
      </c>
      <c r="AZ10">
        <v>1</v>
      </c>
      <c r="BA10">
        <v>0</v>
      </c>
      <c r="BB10">
        <v>0</v>
      </c>
      <c r="BC10">
        <v>0</v>
      </c>
      <c r="BD10">
        <v>0</v>
      </c>
      <c r="BE10">
        <v>0</v>
      </c>
      <c r="BF10">
        <v>0</v>
      </c>
      <c r="BG10">
        <v>0</v>
      </c>
      <c r="BH10">
        <v>0</v>
      </c>
      <c r="BI10">
        <v>0</v>
      </c>
      <c r="BJ10">
        <v>0</v>
      </c>
      <c r="BK10">
        <v>0</v>
      </c>
      <c r="DE10" t="s">
        <v>588</v>
      </c>
      <c r="DF10">
        <v>1</v>
      </c>
      <c r="DG10">
        <v>0</v>
      </c>
      <c r="DH10">
        <v>0</v>
      </c>
      <c r="DI10">
        <v>0</v>
      </c>
      <c r="DJ10">
        <v>0</v>
      </c>
      <c r="DK10">
        <v>0</v>
      </c>
      <c r="DL10">
        <v>0</v>
      </c>
      <c r="DM10">
        <v>0</v>
      </c>
      <c r="DN10">
        <v>0</v>
      </c>
      <c r="DO10">
        <v>0</v>
      </c>
      <c r="DP10">
        <v>0</v>
      </c>
      <c r="DQ10">
        <v>0</v>
      </c>
      <c r="DR10">
        <v>0</v>
      </c>
      <c r="DV10" t="s">
        <v>961</v>
      </c>
      <c r="DW10" t="s">
        <v>596</v>
      </c>
      <c r="DY10" t="s">
        <v>589</v>
      </c>
      <c r="DZ10" t="s">
        <v>897</v>
      </c>
      <c r="EA10">
        <v>0</v>
      </c>
      <c r="EB10">
        <v>0</v>
      </c>
      <c r="EC10">
        <v>0</v>
      </c>
      <c r="ED10">
        <v>1</v>
      </c>
      <c r="EE10" t="s">
        <v>707</v>
      </c>
      <c r="EF10">
        <v>0</v>
      </c>
      <c r="EG10">
        <v>0</v>
      </c>
      <c r="EH10">
        <v>0</v>
      </c>
      <c r="EI10">
        <v>0</v>
      </c>
      <c r="EJ10">
        <v>0</v>
      </c>
      <c r="EK10">
        <v>0</v>
      </c>
      <c r="EL10">
        <v>0</v>
      </c>
      <c r="EM10">
        <v>0</v>
      </c>
      <c r="EN10">
        <v>0</v>
      </c>
      <c r="EO10">
        <v>1</v>
      </c>
      <c r="EP10">
        <v>0</v>
      </c>
      <c r="EQ10">
        <v>0</v>
      </c>
      <c r="ER10">
        <v>0</v>
      </c>
      <c r="ES10">
        <v>0</v>
      </c>
      <c r="ET10">
        <v>0</v>
      </c>
      <c r="EU10">
        <v>0</v>
      </c>
      <c r="EV10">
        <v>0</v>
      </c>
      <c r="EW10" t="s">
        <v>708</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G10">
        <v>0</v>
      </c>
      <c r="HH10">
        <v>0</v>
      </c>
      <c r="HI10">
        <v>0</v>
      </c>
      <c r="HJ10">
        <v>0</v>
      </c>
      <c r="HK10">
        <v>0</v>
      </c>
      <c r="HL10">
        <v>0</v>
      </c>
      <c r="HM10">
        <v>0</v>
      </c>
      <c r="HN10">
        <v>0</v>
      </c>
      <c r="HO10">
        <v>0</v>
      </c>
      <c r="HP10">
        <v>0</v>
      </c>
      <c r="HQ10">
        <v>0</v>
      </c>
      <c r="HR10">
        <v>0</v>
      </c>
      <c r="HS10">
        <v>0</v>
      </c>
      <c r="HT10">
        <v>0</v>
      </c>
      <c r="HU10">
        <v>0</v>
      </c>
      <c r="HV10">
        <v>0</v>
      </c>
      <c r="HW10">
        <v>0</v>
      </c>
      <c r="HX10">
        <v>0</v>
      </c>
      <c r="HY10">
        <v>1</v>
      </c>
      <c r="HZ10">
        <v>0</v>
      </c>
      <c r="IA10">
        <v>0</v>
      </c>
      <c r="IB10">
        <v>0</v>
      </c>
      <c r="IC10">
        <v>0</v>
      </c>
      <c r="ID10">
        <v>0</v>
      </c>
      <c r="IE10">
        <v>0</v>
      </c>
      <c r="IF10">
        <v>0</v>
      </c>
      <c r="IG10">
        <v>0</v>
      </c>
      <c r="IH10">
        <v>0</v>
      </c>
      <c r="II10">
        <v>0</v>
      </c>
      <c r="IJ10">
        <v>0</v>
      </c>
      <c r="IK10">
        <v>0</v>
      </c>
      <c r="IL10">
        <v>0</v>
      </c>
      <c r="IM10">
        <v>0</v>
      </c>
      <c r="IN10">
        <v>0</v>
      </c>
      <c r="IO10">
        <v>0</v>
      </c>
      <c r="IP10">
        <v>0</v>
      </c>
      <c r="IQ10">
        <v>0</v>
      </c>
      <c r="IR10">
        <v>0</v>
      </c>
      <c r="IS10">
        <v>0</v>
      </c>
      <c r="IT10">
        <v>0</v>
      </c>
      <c r="IU10">
        <v>0</v>
      </c>
      <c r="IV10">
        <v>0</v>
      </c>
      <c r="IW10">
        <v>0</v>
      </c>
      <c r="IX10">
        <v>0</v>
      </c>
      <c r="IY10">
        <v>0</v>
      </c>
      <c r="IZ10">
        <v>0</v>
      </c>
      <c r="JA10">
        <v>0</v>
      </c>
      <c r="JB10">
        <v>0</v>
      </c>
      <c r="JC10">
        <v>0</v>
      </c>
      <c r="JD10">
        <v>0</v>
      </c>
      <c r="JE10">
        <v>0</v>
      </c>
      <c r="JF10">
        <v>0</v>
      </c>
      <c r="JG10">
        <v>0</v>
      </c>
      <c r="JH10">
        <v>0</v>
      </c>
      <c r="JI10">
        <v>0</v>
      </c>
      <c r="JJ10">
        <v>0</v>
      </c>
      <c r="JK10">
        <v>0</v>
      </c>
      <c r="JL10">
        <v>0</v>
      </c>
      <c r="JM10">
        <v>0</v>
      </c>
      <c r="JN10">
        <v>0</v>
      </c>
      <c r="JO10">
        <v>0</v>
      </c>
      <c r="JP10">
        <v>0</v>
      </c>
      <c r="JQ10">
        <v>0</v>
      </c>
      <c r="JR10">
        <v>0</v>
      </c>
      <c r="JS10">
        <v>0</v>
      </c>
      <c r="JT10">
        <v>0</v>
      </c>
      <c r="JU10">
        <v>0</v>
      </c>
      <c r="JV10">
        <v>0</v>
      </c>
      <c r="JW10">
        <v>0</v>
      </c>
      <c r="JX10">
        <v>0</v>
      </c>
      <c r="JY10">
        <v>0</v>
      </c>
      <c r="JZ10">
        <v>0</v>
      </c>
      <c r="KA10">
        <v>0</v>
      </c>
      <c r="KB10">
        <v>0</v>
      </c>
      <c r="KC10">
        <v>0</v>
      </c>
      <c r="KD10">
        <v>0</v>
      </c>
      <c r="KE10">
        <v>0</v>
      </c>
      <c r="KF10">
        <v>0</v>
      </c>
      <c r="KG10">
        <v>0</v>
      </c>
      <c r="KH10">
        <v>0</v>
      </c>
      <c r="KI10">
        <v>0</v>
      </c>
      <c r="KJ10">
        <v>0</v>
      </c>
      <c r="KK10">
        <v>0</v>
      </c>
      <c r="KL10">
        <v>0</v>
      </c>
      <c r="KM10">
        <v>0</v>
      </c>
      <c r="KN10">
        <v>0</v>
      </c>
      <c r="KO10">
        <v>0</v>
      </c>
      <c r="KP10">
        <v>0</v>
      </c>
      <c r="KQ10">
        <v>0</v>
      </c>
      <c r="KR10">
        <v>0</v>
      </c>
      <c r="KS10">
        <v>0</v>
      </c>
      <c r="KT10">
        <v>0</v>
      </c>
      <c r="KU10">
        <v>0</v>
      </c>
      <c r="KV10">
        <v>0</v>
      </c>
      <c r="KW10">
        <v>0</v>
      </c>
      <c r="KX10">
        <v>0</v>
      </c>
      <c r="KY10">
        <v>0</v>
      </c>
      <c r="KZ10">
        <v>0</v>
      </c>
      <c r="LA10">
        <v>0</v>
      </c>
      <c r="LB10">
        <v>0</v>
      </c>
      <c r="LC10">
        <v>0</v>
      </c>
      <c r="LD10">
        <v>0</v>
      </c>
      <c r="LE10">
        <v>0</v>
      </c>
      <c r="LF10">
        <v>0</v>
      </c>
      <c r="LG10">
        <v>0</v>
      </c>
      <c r="LH10">
        <v>0</v>
      </c>
      <c r="LI10" t="s">
        <v>583</v>
      </c>
      <c r="LJ10" t="s">
        <v>709</v>
      </c>
      <c r="LK10">
        <v>1</v>
      </c>
      <c r="LL10">
        <v>1</v>
      </c>
      <c r="LM10">
        <v>1</v>
      </c>
      <c r="LN10">
        <v>0</v>
      </c>
      <c r="LO10">
        <v>0</v>
      </c>
      <c r="LP10">
        <v>0</v>
      </c>
      <c r="LQ10">
        <v>0</v>
      </c>
      <c r="LR10">
        <v>0</v>
      </c>
      <c r="LT10" t="s">
        <v>617</v>
      </c>
      <c r="LV10" t="s">
        <v>654</v>
      </c>
      <c r="LW10">
        <v>1</v>
      </c>
      <c r="LX10">
        <v>1</v>
      </c>
      <c r="LY10">
        <v>1</v>
      </c>
      <c r="LZ10">
        <v>0</v>
      </c>
      <c r="MA10">
        <v>0</v>
      </c>
      <c r="MB10">
        <v>0</v>
      </c>
      <c r="MC10" t="s">
        <v>619</v>
      </c>
      <c r="MD10" t="s">
        <v>852</v>
      </c>
      <c r="ME10" t="s">
        <v>593</v>
      </c>
      <c r="MJ10" t="s">
        <v>583</v>
      </c>
      <c r="MK10" t="s">
        <v>621</v>
      </c>
      <c r="ML10" t="s">
        <v>620</v>
      </c>
      <c r="MM10" t="s">
        <v>620</v>
      </c>
      <c r="MN10" t="s">
        <v>621</v>
      </c>
      <c r="MO10" t="s">
        <v>605</v>
      </c>
      <c r="MP10" t="s">
        <v>604</v>
      </c>
      <c r="MQ10" t="s">
        <v>621</v>
      </c>
      <c r="MR10" t="s">
        <v>604</v>
      </c>
      <c r="MS10" t="s">
        <v>621</v>
      </c>
      <c r="MT10" t="s">
        <v>605</v>
      </c>
      <c r="MU10" t="s">
        <v>588</v>
      </c>
      <c r="MV10">
        <v>1</v>
      </c>
      <c r="MW10">
        <v>0</v>
      </c>
      <c r="MX10">
        <v>0</v>
      </c>
      <c r="MY10">
        <v>0</v>
      </c>
      <c r="MZ10">
        <v>0</v>
      </c>
      <c r="NA10">
        <v>0</v>
      </c>
      <c r="NB10">
        <v>0</v>
      </c>
      <c r="NC10">
        <v>0</v>
      </c>
      <c r="ND10">
        <v>0</v>
      </c>
      <c r="NE10">
        <v>0</v>
      </c>
      <c r="NF10">
        <v>0</v>
      </c>
      <c r="NG10">
        <v>0</v>
      </c>
      <c r="NH10">
        <v>0</v>
      </c>
      <c r="NJ10" t="s">
        <v>621</v>
      </c>
      <c r="NK10" t="s">
        <v>655</v>
      </c>
      <c r="NL10">
        <v>0</v>
      </c>
      <c r="NM10">
        <v>0</v>
      </c>
      <c r="NN10">
        <v>0</v>
      </c>
      <c r="NO10">
        <v>1</v>
      </c>
      <c r="NP10">
        <v>1</v>
      </c>
      <c r="NQ10">
        <v>0</v>
      </c>
      <c r="NR10">
        <v>0</v>
      </c>
      <c r="NS10">
        <v>0</v>
      </c>
      <c r="NT10">
        <v>0</v>
      </c>
      <c r="NU10">
        <v>0</v>
      </c>
      <c r="NV10">
        <v>0</v>
      </c>
      <c r="NW10">
        <v>0</v>
      </c>
      <c r="NX10">
        <v>0</v>
      </c>
      <c r="NY10">
        <v>0</v>
      </c>
      <c r="NZ10">
        <v>0</v>
      </c>
      <c r="OA10">
        <v>0</v>
      </c>
      <c r="OB10">
        <v>0</v>
      </c>
      <c r="OC10">
        <v>1</v>
      </c>
      <c r="OD10">
        <v>0</v>
      </c>
      <c r="OE10">
        <v>0</v>
      </c>
      <c r="OF10">
        <v>0</v>
      </c>
      <c r="OG10">
        <v>0</v>
      </c>
      <c r="OH10">
        <v>0</v>
      </c>
      <c r="OI10">
        <v>0</v>
      </c>
      <c r="OJ10">
        <v>0</v>
      </c>
      <c r="OK10">
        <v>0</v>
      </c>
      <c r="OL10">
        <v>0</v>
      </c>
      <c r="OM10">
        <v>0</v>
      </c>
      <c r="ON10">
        <v>0</v>
      </c>
      <c r="OO10">
        <v>0</v>
      </c>
      <c r="OP10">
        <v>0</v>
      </c>
      <c r="OQ10">
        <v>0</v>
      </c>
      <c r="OR10">
        <v>0</v>
      </c>
      <c r="OS10">
        <v>0</v>
      </c>
      <c r="OT10">
        <v>0</v>
      </c>
      <c r="OU10">
        <v>0</v>
      </c>
      <c r="OW10" t="s">
        <v>594</v>
      </c>
      <c r="OY10" t="s">
        <v>583</v>
      </c>
      <c r="OZ10" t="s">
        <v>595</v>
      </c>
      <c r="PA10" t="s">
        <v>633</v>
      </c>
      <c r="PB10">
        <v>0</v>
      </c>
      <c r="PC10">
        <v>1</v>
      </c>
      <c r="PD10">
        <v>0</v>
      </c>
      <c r="PE10">
        <v>0</v>
      </c>
      <c r="PF10">
        <v>0</v>
      </c>
      <c r="PG10">
        <v>0</v>
      </c>
      <c r="PH10">
        <v>0</v>
      </c>
      <c r="PI10">
        <v>0</v>
      </c>
      <c r="PJ10">
        <v>0</v>
      </c>
      <c r="PK10">
        <v>1</v>
      </c>
      <c r="PL10">
        <v>0</v>
      </c>
      <c r="PM10">
        <v>0</v>
      </c>
      <c r="PN10">
        <v>0</v>
      </c>
      <c r="PO10">
        <v>0</v>
      </c>
      <c r="PP10">
        <v>0</v>
      </c>
      <c r="PQ10">
        <v>0</v>
      </c>
      <c r="PR10">
        <v>1</v>
      </c>
      <c r="PS10">
        <v>0</v>
      </c>
      <c r="PU10" t="s">
        <v>583</v>
      </c>
      <c r="TW10" t="s">
        <v>583</v>
      </c>
      <c r="TX10" t="s">
        <v>609</v>
      </c>
      <c r="UM10" t="s">
        <v>596</v>
      </c>
      <c r="UO10" t="s">
        <v>583</v>
      </c>
      <c r="UP10" t="s">
        <v>583</v>
      </c>
      <c r="UR10" t="s">
        <v>596</v>
      </c>
      <c r="UW10" t="s">
        <v>583</v>
      </c>
      <c r="UZ10">
        <v>502867013</v>
      </c>
      <c r="VA10" t="s">
        <v>710</v>
      </c>
      <c r="VB10" s="1">
        <v>45240.51284722222</v>
      </c>
      <c r="VE10" t="s">
        <v>600</v>
      </c>
      <c r="VF10" t="s">
        <v>601</v>
      </c>
      <c r="VG10" t="s">
        <v>602</v>
      </c>
      <c r="VI10">
        <v>11</v>
      </c>
    </row>
    <row r="11" spans="1:581" x14ac:dyDescent="0.3">
      <c r="A11" s="1">
        <v>45240.596365694437</v>
      </c>
      <c r="B11" s="1">
        <v>45240.635397777784</v>
      </c>
      <c r="C11" s="1">
        <v>45240</v>
      </c>
      <c r="D11" t="s">
        <v>610</v>
      </c>
      <c r="G11" t="s">
        <v>583</v>
      </c>
      <c r="H11" t="s">
        <v>611</v>
      </c>
      <c r="J11" t="s">
        <v>830</v>
      </c>
      <c r="K11" t="s">
        <v>592</v>
      </c>
      <c r="M11" t="s">
        <v>635</v>
      </c>
      <c r="N11">
        <v>0</v>
      </c>
      <c r="O11">
        <v>0</v>
      </c>
      <c r="P11">
        <v>0</v>
      </c>
      <c r="Q11">
        <v>0</v>
      </c>
      <c r="R11">
        <v>1</v>
      </c>
      <c r="S11">
        <v>0</v>
      </c>
      <c r="T11">
        <v>0</v>
      </c>
      <c r="U11">
        <v>0</v>
      </c>
      <c r="V11">
        <v>0</v>
      </c>
      <c r="W11">
        <v>0</v>
      </c>
      <c r="X11">
        <v>0</v>
      </c>
      <c r="Y11">
        <v>0</v>
      </c>
      <c r="AR11" t="s">
        <v>711</v>
      </c>
      <c r="AS11">
        <v>0</v>
      </c>
      <c r="AT11">
        <v>1</v>
      </c>
      <c r="AU11">
        <v>0</v>
      </c>
      <c r="AV11">
        <v>0</v>
      </c>
      <c r="AW11">
        <v>1</v>
      </c>
      <c r="AX11">
        <v>0</v>
      </c>
      <c r="AY11">
        <v>0</v>
      </c>
      <c r="AZ11">
        <v>0</v>
      </c>
      <c r="BA11">
        <v>0</v>
      </c>
      <c r="BB11">
        <v>0</v>
      </c>
      <c r="BC11">
        <v>0</v>
      </c>
      <c r="BD11">
        <v>0</v>
      </c>
      <c r="BE11">
        <v>0</v>
      </c>
      <c r="BF11">
        <v>0</v>
      </c>
      <c r="BG11">
        <v>0</v>
      </c>
      <c r="BH11">
        <v>1</v>
      </c>
      <c r="BI11">
        <v>0</v>
      </c>
      <c r="BJ11">
        <v>0</v>
      </c>
      <c r="BK11">
        <v>0</v>
      </c>
      <c r="DE11" t="s">
        <v>588</v>
      </c>
      <c r="DF11">
        <v>1</v>
      </c>
      <c r="DG11">
        <v>0</v>
      </c>
      <c r="DH11">
        <v>0</v>
      </c>
      <c r="DI11">
        <v>0</v>
      </c>
      <c r="DJ11">
        <v>0</v>
      </c>
      <c r="DK11">
        <v>0</v>
      </c>
      <c r="DL11">
        <v>0</v>
      </c>
      <c r="DM11">
        <v>0</v>
      </c>
      <c r="DN11">
        <v>0</v>
      </c>
      <c r="DO11">
        <v>0</v>
      </c>
      <c r="DP11">
        <v>0</v>
      </c>
      <c r="DQ11">
        <v>0</v>
      </c>
      <c r="DR11">
        <v>0</v>
      </c>
      <c r="DV11" t="s">
        <v>961</v>
      </c>
      <c r="DW11" t="s">
        <v>596</v>
      </c>
      <c r="DY11" t="s">
        <v>637</v>
      </c>
      <c r="DZ11" t="s">
        <v>900</v>
      </c>
      <c r="EA11">
        <v>1</v>
      </c>
      <c r="EB11">
        <v>0</v>
      </c>
      <c r="EC11">
        <v>1</v>
      </c>
      <c r="ED11">
        <v>0</v>
      </c>
      <c r="EE11" t="s">
        <v>661</v>
      </c>
      <c r="EF11">
        <v>0</v>
      </c>
      <c r="EG11">
        <v>0</v>
      </c>
      <c r="EH11">
        <v>0</v>
      </c>
      <c r="EI11">
        <v>0</v>
      </c>
      <c r="EJ11">
        <v>0</v>
      </c>
      <c r="EK11">
        <v>0</v>
      </c>
      <c r="EL11">
        <v>0</v>
      </c>
      <c r="EM11">
        <v>0</v>
      </c>
      <c r="EN11">
        <v>0</v>
      </c>
      <c r="EO11">
        <v>0</v>
      </c>
      <c r="EP11">
        <v>0</v>
      </c>
      <c r="EQ11">
        <v>1</v>
      </c>
      <c r="ER11">
        <v>0</v>
      </c>
      <c r="ES11">
        <v>0</v>
      </c>
      <c r="ET11">
        <v>0</v>
      </c>
      <c r="EU11">
        <v>0</v>
      </c>
      <c r="EV11">
        <v>0</v>
      </c>
      <c r="EW11" t="s">
        <v>712</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G11">
        <v>0</v>
      </c>
      <c r="HH11">
        <v>0</v>
      </c>
      <c r="HI11">
        <v>0</v>
      </c>
      <c r="HJ11">
        <v>0</v>
      </c>
      <c r="HK11">
        <v>0</v>
      </c>
      <c r="HL11">
        <v>0</v>
      </c>
      <c r="HM11">
        <v>0</v>
      </c>
      <c r="HN11">
        <v>0</v>
      </c>
      <c r="HO11">
        <v>0</v>
      </c>
      <c r="HP11">
        <v>0</v>
      </c>
      <c r="HQ11">
        <v>0</v>
      </c>
      <c r="HR11">
        <v>0</v>
      </c>
      <c r="HS11">
        <v>0</v>
      </c>
      <c r="HT11">
        <v>0</v>
      </c>
      <c r="HU11">
        <v>0</v>
      </c>
      <c r="HV11">
        <v>0</v>
      </c>
      <c r="HW11">
        <v>0</v>
      </c>
      <c r="HX11">
        <v>0</v>
      </c>
      <c r="HY11">
        <v>0</v>
      </c>
      <c r="HZ11">
        <v>0</v>
      </c>
      <c r="IA11">
        <v>0</v>
      </c>
      <c r="IB11">
        <v>1</v>
      </c>
      <c r="IC11">
        <v>0</v>
      </c>
      <c r="ID11">
        <v>0</v>
      </c>
      <c r="IE11">
        <v>0</v>
      </c>
      <c r="IF11">
        <v>0</v>
      </c>
      <c r="IG11">
        <v>0</v>
      </c>
      <c r="IH11">
        <v>0</v>
      </c>
      <c r="II11">
        <v>0</v>
      </c>
      <c r="IJ11">
        <v>0</v>
      </c>
      <c r="IK11">
        <v>0</v>
      </c>
      <c r="IL11">
        <v>0</v>
      </c>
      <c r="IM11">
        <v>0</v>
      </c>
      <c r="IN11">
        <v>0</v>
      </c>
      <c r="IO11">
        <v>0</v>
      </c>
      <c r="IP11">
        <v>0</v>
      </c>
      <c r="IQ11">
        <v>0</v>
      </c>
      <c r="IR11">
        <v>0</v>
      </c>
      <c r="IS11">
        <v>0</v>
      </c>
      <c r="IT11">
        <v>0</v>
      </c>
      <c r="IU11">
        <v>0</v>
      </c>
      <c r="IV11">
        <v>0</v>
      </c>
      <c r="IW11">
        <v>0</v>
      </c>
      <c r="IX11">
        <v>0</v>
      </c>
      <c r="IY11">
        <v>0</v>
      </c>
      <c r="IZ11">
        <v>0</v>
      </c>
      <c r="JA11">
        <v>0</v>
      </c>
      <c r="JB11">
        <v>0</v>
      </c>
      <c r="JC11">
        <v>0</v>
      </c>
      <c r="JD11">
        <v>0</v>
      </c>
      <c r="JE11">
        <v>0</v>
      </c>
      <c r="JF11">
        <v>0</v>
      </c>
      <c r="JG11">
        <v>0</v>
      </c>
      <c r="JH11">
        <v>0</v>
      </c>
      <c r="JI11">
        <v>0</v>
      </c>
      <c r="JJ11">
        <v>0</v>
      </c>
      <c r="JK11">
        <v>0</v>
      </c>
      <c r="JL11">
        <v>0</v>
      </c>
      <c r="JM11">
        <v>0</v>
      </c>
      <c r="JN11">
        <v>0</v>
      </c>
      <c r="JO11">
        <v>0</v>
      </c>
      <c r="JP11">
        <v>0</v>
      </c>
      <c r="JQ11">
        <v>0</v>
      </c>
      <c r="JR11">
        <v>0</v>
      </c>
      <c r="JS11">
        <v>0</v>
      </c>
      <c r="JT11">
        <v>0</v>
      </c>
      <c r="JU11">
        <v>0</v>
      </c>
      <c r="JV11">
        <v>0</v>
      </c>
      <c r="JW11">
        <v>0</v>
      </c>
      <c r="JX11">
        <v>0</v>
      </c>
      <c r="JY11">
        <v>0</v>
      </c>
      <c r="JZ11">
        <v>0</v>
      </c>
      <c r="KA11">
        <v>0</v>
      </c>
      <c r="KB11">
        <v>0</v>
      </c>
      <c r="KC11">
        <v>0</v>
      </c>
      <c r="KD11">
        <v>0</v>
      </c>
      <c r="KE11">
        <v>0</v>
      </c>
      <c r="KF11">
        <v>0</v>
      </c>
      <c r="KG11">
        <v>0</v>
      </c>
      <c r="KH11">
        <v>0</v>
      </c>
      <c r="KI11">
        <v>0</v>
      </c>
      <c r="KJ11">
        <v>0</v>
      </c>
      <c r="KK11">
        <v>0</v>
      </c>
      <c r="KL11">
        <v>0</v>
      </c>
      <c r="KM11">
        <v>0</v>
      </c>
      <c r="KN11">
        <v>0</v>
      </c>
      <c r="KO11">
        <v>0</v>
      </c>
      <c r="KP11">
        <v>0</v>
      </c>
      <c r="KQ11">
        <v>0</v>
      </c>
      <c r="KR11">
        <v>0</v>
      </c>
      <c r="KS11">
        <v>0</v>
      </c>
      <c r="KT11">
        <v>0</v>
      </c>
      <c r="KU11">
        <v>0</v>
      </c>
      <c r="KV11">
        <v>0</v>
      </c>
      <c r="KW11">
        <v>0</v>
      </c>
      <c r="KX11">
        <v>0</v>
      </c>
      <c r="KY11">
        <v>0</v>
      </c>
      <c r="KZ11">
        <v>0</v>
      </c>
      <c r="LA11">
        <v>0</v>
      </c>
      <c r="LB11">
        <v>0</v>
      </c>
      <c r="LC11">
        <v>0</v>
      </c>
      <c r="LD11">
        <v>0</v>
      </c>
      <c r="LE11">
        <v>0</v>
      </c>
      <c r="LF11">
        <v>0</v>
      </c>
      <c r="LG11">
        <v>0</v>
      </c>
      <c r="LH11">
        <v>0</v>
      </c>
      <c r="LI11" t="s">
        <v>583</v>
      </c>
      <c r="LJ11" t="s">
        <v>709</v>
      </c>
      <c r="LK11">
        <v>1</v>
      </c>
      <c r="LL11">
        <v>1</v>
      </c>
      <c r="LM11">
        <v>1</v>
      </c>
      <c r="LN11">
        <v>0</v>
      </c>
      <c r="LO11">
        <v>0</v>
      </c>
      <c r="LP11">
        <v>0</v>
      </c>
      <c r="LQ11">
        <v>0</v>
      </c>
      <c r="LR11">
        <v>0</v>
      </c>
      <c r="LT11" t="s">
        <v>617</v>
      </c>
      <c r="LV11" t="s">
        <v>654</v>
      </c>
      <c r="LW11">
        <v>1</v>
      </c>
      <c r="LX11">
        <v>1</v>
      </c>
      <c r="LY11">
        <v>1</v>
      </c>
      <c r="LZ11">
        <v>0</v>
      </c>
      <c r="MA11">
        <v>0</v>
      </c>
      <c r="MB11">
        <v>0</v>
      </c>
      <c r="MC11" t="s">
        <v>619</v>
      </c>
      <c r="MD11" t="s">
        <v>713</v>
      </c>
      <c r="ME11" t="s">
        <v>593</v>
      </c>
      <c r="MJ11" t="s">
        <v>583</v>
      </c>
      <c r="MK11" t="s">
        <v>621</v>
      </c>
      <c r="ML11" t="s">
        <v>621</v>
      </c>
      <c r="MM11" t="s">
        <v>620</v>
      </c>
      <c r="MN11" t="s">
        <v>605</v>
      </c>
      <c r="MO11" t="s">
        <v>621</v>
      </c>
      <c r="MP11" t="s">
        <v>620</v>
      </c>
      <c r="MQ11" t="s">
        <v>621</v>
      </c>
      <c r="MR11" t="s">
        <v>604</v>
      </c>
      <c r="MS11" t="s">
        <v>621</v>
      </c>
      <c r="MT11" t="s">
        <v>621</v>
      </c>
      <c r="NJ11" t="s">
        <v>621</v>
      </c>
      <c r="NK11" t="s">
        <v>714</v>
      </c>
      <c r="NL11">
        <v>0</v>
      </c>
      <c r="NM11">
        <v>0</v>
      </c>
      <c r="NN11">
        <v>1</v>
      </c>
      <c r="NO11">
        <v>0</v>
      </c>
      <c r="NP11">
        <v>1</v>
      </c>
      <c r="NQ11">
        <v>0</v>
      </c>
      <c r="NR11">
        <v>0</v>
      </c>
      <c r="NS11">
        <v>0</v>
      </c>
      <c r="NT11">
        <v>0</v>
      </c>
      <c r="NU11">
        <v>0</v>
      </c>
      <c r="NV11">
        <v>0</v>
      </c>
      <c r="NW11">
        <v>0</v>
      </c>
      <c r="NX11">
        <v>0</v>
      </c>
      <c r="NY11">
        <v>0</v>
      </c>
      <c r="NZ11">
        <v>0</v>
      </c>
      <c r="OA11">
        <v>0</v>
      </c>
      <c r="OB11">
        <v>0</v>
      </c>
      <c r="OC11">
        <v>1</v>
      </c>
      <c r="OD11">
        <v>0</v>
      </c>
      <c r="OE11">
        <v>0</v>
      </c>
      <c r="OF11">
        <v>0</v>
      </c>
      <c r="OG11">
        <v>0</v>
      </c>
      <c r="OH11">
        <v>0</v>
      </c>
      <c r="OI11">
        <v>0</v>
      </c>
      <c r="OJ11">
        <v>0</v>
      </c>
      <c r="OK11">
        <v>0</v>
      </c>
      <c r="OL11">
        <v>0</v>
      </c>
      <c r="OM11">
        <v>0</v>
      </c>
      <c r="ON11">
        <v>0</v>
      </c>
      <c r="OO11">
        <v>0</v>
      </c>
      <c r="OP11">
        <v>0</v>
      </c>
      <c r="OQ11">
        <v>0</v>
      </c>
      <c r="OR11">
        <v>0</v>
      </c>
      <c r="OS11">
        <v>0</v>
      </c>
      <c r="OT11">
        <v>0</v>
      </c>
      <c r="OU11">
        <v>0</v>
      </c>
      <c r="OW11" t="s">
        <v>641</v>
      </c>
      <c r="OY11" t="s">
        <v>583</v>
      </c>
      <c r="OZ11" t="s">
        <v>595</v>
      </c>
      <c r="PA11" t="s">
        <v>715</v>
      </c>
      <c r="PB11">
        <v>1</v>
      </c>
      <c r="PC11">
        <v>1</v>
      </c>
      <c r="PD11">
        <v>0</v>
      </c>
      <c r="PE11">
        <v>0</v>
      </c>
      <c r="PF11">
        <v>0</v>
      </c>
      <c r="PG11">
        <v>0</v>
      </c>
      <c r="PH11">
        <v>0</v>
      </c>
      <c r="PI11">
        <v>0</v>
      </c>
      <c r="PJ11">
        <v>0</v>
      </c>
      <c r="PK11">
        <v>1</v>
      </c>
      <c r="PL11">
        <v>0</v>
      </c>
      <c r="PM11">
        <v>0</v>
      </c>
      <c r="PN11">
        <v>0</v>
      </c>
      <c r="PO11">
        <v>0</v>
      </c>
      <c r="PP11">
        <v>0</v>
      </c>
      <c r="PQ11">
        <v>0</v>
      </c>
      <c r="PR11">
        <v>0</v>
      </c>
      <c r="PS11">
        <v>0</v>
      </c>
      <c r="PU11" t="s">
        <v>583</v>
      </c>
      <c r="TW11" t="s">
        <v>583</v>
      </c>
      <c r="TX11" t="s">
        <v>596</v>
      </c>
      <c r="UM11" t="s">
        <v>596</v>
      </c>
      <c r="UO11" t="s">
        <v>583</v>
      </c>
      <c r="UP11" t="s">
        <v>583</v>
      </c>
      <c r="UR11" t="s">
        <v>583</v>
      </c>
      <c r="US11" t="s">
        <v>871</v>
      </c>
      <c r="UT11" t="s">
        <v>596</v>
      </c>
      <c r="UW11" t="s">
        <v>583</v>
      </c>
      <c r="UZ11">
        <v>502885147</v>
      </c>
      <c r="VA11" t="s">
        <v>716</v>
      </c>
      <c r="VB11" s="1">
        <v>45240.552060185182</v>
      </c>
      <c r="VE11" t="s">
        <v>600</v>
      </c>
      <c r="VF11" t="s">
        <v>601</v>
      </c>
      <c r="VG11" t="s">
        <v>602</v>
      </c>
      <c r="VI11">
        <v>13</v>
      </c>
    </row>
    <row r="12" spans="1:581" x14ac:dyDescent="0.3">
      <c r="A12" s="1">
        <v>45240.63539851852</v>
      </c>
      <c r="B12" s="1">
        <v>45240.690895162043</v>
      </c>
      <c r="C12" s="1">
        <v>45240</v>
      </c>
      <c r="D12" t="s">
        <v>610</v>
      </c>
      <c r="G12" t="s">
        <v>583</v>
      </c>
      <c r="H12" t="s">
        <v>611</v>
      </c>
      <c r="J12" t="s">
        <v>831</v>
      </c>
      <c r="K12" t="s">
        <v>592</v>
      </c>
      <c r="M12" t="s">
        <v>717</v>
      </c>
      <c r="N12">
        <v>0</v>
      </c>
      <c r="O12">
        <v>0</v>
      </c>
      <c r="P12">
        <v>0</v>
      </c>
      <c r="Q12">
        <v>0</v>
      </c>
      <c r="R12">
        <v>1</v>
      </c>
      <c r="S12">
        <v>1</v>
      </c>
      <c r="T12">
        <v>1</v>
      </c>
      <c r="U12">
        <v>0</v>
      </c>
      <c r="V12">
        <v>0</v>
      </c>
      <c r="W12">
        <v>0</v>
      </c>
      <c r="X12">
        <v>0</v>
      </c>
      <c r="Y12">
        <v>0</v>
      </c>
      <c r="AR12" t="s">
        <v>649</v>
      </c>
      <c r="AS12">
        <v>0</v>
      </c>
      <c r="AT12">
        <v>1</v>
      </c>
      <c r="AU12">
        <v>0</v>
      </c>
      <c r="AV12">
        <v>0</v>
      </c>
      <c r="AW12">
        <v>1</v>
      </c>
      <c r="AX12">
        <v>0</v>
      </c>
      <c r="AY12">
        <v>0</v>
      </c>
      <c r="AZ12">
        <v>0</v>
      </c>
      <c r="BA12">
        <v>0</v>
      </c>
      <c r="BB12">
        <v>0</v>
      </c>
      <c r="BC12">
        <v>0</v>
      </c>
      <c r="BD12">
        <v>0</v>
      </c>
      <c r="BE12">
        <v>1</v>
      </c>
      <c r="BF12">
        <v>0</v>
      </c>
      <c r="BG12">
        <v>0</v>
      </c>
      <c r="BH12">
        <v>0</v>
      </c>
      <c r="BI12">
        <v>0</v>
      </c>
      <c r="BJ12">
        <v>0</v>
      </c>
      <c r="BK12">
        <v>0</v>
      </c>
      <c r="BL12" t="s">
        <v>718</v>
      </c>
      <c r="BM12">
        <v>0</v>
      </c>
      <c r="BN12">
        <v>1</v>
      </c>
      <c r="BO12">
        <v>0</v>
      </c>
      <c r="BP12">
        <v>0</v>
      </c>
      <c r="BQ12">
        <v>0</v>
      </c>
      <c r="BR12">
        <v>0</v>
      </c>
      <c r="BS12">
        <v>0</v>
      </c>
      <c r="BT12">
        <v>0</v>
      </c>
      <c r="BU12">
        <v>1</v>
      </c>
      <c r="BV12">
        <v>0</v>
      </c>
      <c r="BW12">
        <v>0</v>
      </c>
      <c r="BX12">
        <v>0</v>
      </c>
      <c r="BY12">
        <v>0</v>
      </c>
      <c r="BZ12">
        <v>0</v>
      </c>
      <c r="CA12">
        <v>0</v>
      </c>
      <c r="CB12">
        <v>0</v>
      </c>
      <c r="CC12">
        <v>0</v>
      </c>
      <c r="DE12" t="s">
        <v>719</v>
      </c>
      <c r="DF12">
        <v>0</v>
      </c>
      <c r="DG12">
        <v>1</v>
      </c>
      <c r="DH12">
        <v>0</v>
      </c>
      <c r="DI12">
        <v>0</v>
      </c>
      <c r="DJ12">
        <v>0</v>
      </c>
      <c r="DK12">
        <v>0</v>
      </c>
      <c r="DL12">
        <v>1</v>
      </c>
      <c r="DM12">
        <v>0</v>
      </c>
      <c r="DN12">
        <v>0</v>
      </c>
      <c r="DO12">
        <v>0</v>
      </c>
      <c r="DP12">
        <v>1</v>
      </c>
      <c r="DQ12">
        <v>0</v>
      </c>
      <c r="DR12">
        <v>0</v>
      </c>
      <c r="DV12" t="s">
        <v>958</v>
      </c>
      <c r="DW12" t="s">
        <v>596</v>
      </c>
      <c r="DY12" t="s">
        <v>637</v>
      </c>
      <c r="DZ12" t="s">
        <v>895</v>
      </c>
      <c r="EA12">
        <v>1</v>
      </c>
      <c r="EB12">
        <v>0</v>
      </c>
      <c r="EC12">
        <v>0</v>
      </c>
      <c r="ED12">
        <v>0</v>
      </c>
      <c r="EE12" t="s">
        <v>661</v>
      </c>
      <c r="EF12">
        <v>0</v>
      </c>
      <c r="EG12">
        <v>0</v>
      </c>
      <c r="EH12">
        <v>0</v>
      </c>
      <c r="EI12">
        <v>0</v>
      </c>
      <c r="EJ12">
        <v>0</v>
      </c>
      <c r="EK12">
        <v>0</v>
      </c>
      <c r="EL12">
        <v>0</v>
      </c>
      <c r="EM12">
        <v>0</v>
      </c>
      <c r="EN12">
        <v>0</v>
      </c>
      <c r="EO12">
        <v>0</v>
      </c>
      <c r="EP12">
        <v>0</v>
      </c>
      <c r="EQ12">
        <v>1</v>
      </c>
      <c r="ER12">
        <v>0</v>
      </c>
      <c r="ES12">
        <v>0</v>
      </c>
      <c r="ET12">
        <v>0</v>
      </c>
      <c r="EU12">
        <v>0</v>
      </c>
      <c r="EV12">
        <v>0</v>
      </c>
      <c r="EW12" t="s">
        <v>712</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G12">
        <v>0</v>
      </c>
      <c r="HH12">
        <v>0</v>
      </c>
      <c r="HI12">
        <v>0</v>
      </c>
      <c r="HJ12">
        <v>0</v>
      </c>
      <c r="HK12">
        <v>0</v>
      </c>
      <c r="HL12">
        <v>0</v>
      </c>
      <c r="HM12">
        <v>0</v>
      </c>
      <c r="HN12">
        <v>0</v>
      </c>
      <c r="HO12">
        <v>0</v>
      </c>
      <c r="HP12">
        <v>0</v>
      </c>
      <c r="HQ12">
        <v>0</v>
      </c>
      <c r="HR12">
        <v>0</v>
      </c>
      <c r="HS12">
        <v>0</v>
      </c>
      <c r="HT12">
        <v>0</v>
      </c>
      <c r="HU12">
        <v>0</v>
      </c>
      <c r="HV12">
        <v>0</v>
      </c>
      <c r="HW12">
        <v>0</v>
      </c>
      <c r="HX12">
        <v>0</v>
      </c>
      <c r="HY12">
        <v>0</v>
      </c>
      <c r="HZ12">
        <v>0</v>
      </c>
      <c r="IA12">
        <v>0</v>
      </c>
      <c r="IB12">
        <v>1</v>
      </c>
      <c r="IC12">
        <v>0</v>
      </c>
      <c r="ID12">
        <v>0</v>
      </c>
      <c r="IE12">
        <v>0</v>
      </c>
      <c r="IF12">
        <v>0</v>
      </c>
      <c r="IG12">
        <v>0</v>
      </c>
      <c r="IH12">
        <v>0</v>
      </c>
      <c r="II12">
        <v>0</v>
      </c>
      <c r="IJ12">
        <v>0</v>
      </c>
      <c r="IK12">
        <v>0</v>
      </c>
      <c r="IL12">
        <v>0</v>
      </c>
      <c r="IM12">
        <v>0</v>
      </c>
      <c r="IN12">
        <v>0</v>
      </c>
      <c r="IO12">
        <v>0</v>
      </c>
      <c r="IP12">
        <v>0</v>
      </c>
      <c r="IQ12">
        <v>0</v>
      </c>
      <c r="IR12">
        <v>0</v>
      </c>
      <c r="IS12">
        <v>0</v>
      </c>
      <c r="IT12">
        <v>0</v>
      </c>
      <c r="IU12">
        <v>0</v>
      </c>
      <c r="IV12">
        <v>0</v>
      </c>
      <c r="IW12">
        <v>0</v>
      </c>
      <c r="IX12">
        <v>0</v>
      </c>
      <c r="IY12">
        <v>0</v>
      </c>
      <c r="IZ12">
        <v>0</v>
      </c>
      <c r="JA12">
        <v>0</v>
      </c>
      <c r="JB12">
        <v>0</v>
      </c>
      <c r="JC12">
        <v>0</v>
      </c>
      <c r="JD12">
        <v>0</v>
      </c>
      <c r="JE12">
        <v>0</v>
      </c>
      <c r="JF12">
        <v>0</v>
      </c>
      <c r="JG12">
        <v>0</v>
      </c>
      <c r="JH12">
        <v>0</v>
      </c>
      <c r="JI12">
        <v>0</v>
      </c>
      <c r="JJ12">
        <v>0</v>
      </c>
      <c r="JK12">
        <v>0</v>
      </c>
      <c r="JL12">
        <v>0</v>
      </c>
      <c r="JM12">
        <v>0</v>
      </c>
      <c r="JN12">
        <v>0</v>
      </c>
      <c r="JO12">
        <v>0</v>
      </c>
      <c r="JP12">
        <v>0</v>
      </c>
      <c r="JQ12">
        <v>0</v>
      </c>
      <c r="JR12">
        <v>0</v>
      </c>
      <c r="JS12">
        <v>0</v>
      </c>
      <c r="JT12">
        <v>0</v>
      </c>
      <c r="JU12">
        <v>0</v>
      </c>
      <c r="JV12">
        <v>0</v>
      </c>
      <c r="JW12">
        <v>0</v>
      </c>
      <c r="JX12">
        <v>0</v>
      </c>
      <c r="JY12">
        <v>0</v>
      </c>
      <c r="JZ12">
        <v>0</v>
      </c>
      <c r="KA12">
        <v>0</v>
      </c>
      <c r="KB12">
        <v>0</v>
      </c>
      <c r="KC12">
        <v>0</v>
      </c>
      <c r="KD12">
        <v>0</v>
      </c>
      <c r="KE12">
        <v>0</v>
      </c>
      <c r="KF12">
        <v>0</v>
      </c>
      <c r="KG12">
        <v>0</v>
      </c>
      <c r="KH12">
        <v>0</v>
      </c>
      <c r="KI12">
        <v>0</v>
      </c>
      <c r="KJ12">
        <v>0</v>
      </c>
      <c r="KK12">
        <v>0</v>
      </c>
      <c r="KL12">
        <v>0</v>
      </c>
      <c r="KM12">
        <v>0</v>
      </c>
      <c r="KN12">
        <v>0</v>
      </c>
      <c r="KO12">
        <v>0</v>
      </c>
      <c r="KP12">
        <v>0</v>
      </c>
      <c r="KQ12">
        <v>0</v>
      </c>
      <c r="KR12">
        <v>0</v>
      </c>
      <c r="KS12">
        <v>0</v>
      </c>
      <c r="KT12">
        <v>0</v>
      </c>
      <c r="KU12">
        <v>0</v>
      </c>
      <c r="KV12">
        <v>0</v>
      </c>
      <c r="KW12">
        <v>0</v>
      </c>
      <c r="KX12">
        <v>0</v>
      </c>
      <c r="KY12">
        <v>0</v>
      </c>
      <c r="KZ12">
        <v>0</v>
      </c>
      <c r="LA12">
        <v>0</v>
      </c>
      <c r="LB12">
        <v>0</v>
      </c>
      <c r="LC12">
        <v>0</v>
      </c>
      <c r="LD12">
        <v>0</v>
      </c>
      <c r="LE12">
        <v>0</v>
      </c>
      <c r="LF12">
        <v>0</v>
      </c>
      <c r="LG12">
        <v>0</v>
      </c>
      <c r="LH12">
        <v>0</v>
      </c>
      <c r="LI12" t="s">
        <v>583</v>
      </c>
      <c r="LJ12" t="s">
        <v>720</v>
      </c>
      <c r="LK12">
        <v>0</v>
      </c>
      <c r="LL12">
        <v>1</v>
      </c>
      <c r="LM12">
        <v>1</v>
      </c>
      <c r="LN12">
        <v>0</v>
      </c>
      <c r="LO12">
        <v>1</v>
      </c>
      <c r="LP12">
        <v>0</v>
      </c>
      <c r="LQ12">
        <v>0</v>
      </c>
      <c r="LR12">
        <v>0</v>
      </c>
      <c r="LT12" t="s">
        <v>617</v>
      </c>
      <c r="LV12" t="s">
        <v>631</v>
      </c>
      <c r="LW12">
        <v>0</v>
      </c>
      <c r="LX12">
        <v>1</v>
      </c>
      <c r="LY12">
        <v>1</v>
      </c>
      <c r="LZ12">
        <v>0</v>
      </c>
      <c r="MA12">
        <v>0</v>
      </c>
      <c r="MB12">
        <v>0</v>
      </c>
      <c r="MC12" t="s">
        <v>619</v>
      </c>
      <c r="MD12" t="s">
        <v>853</v>
      </c>
      <c r="ME12" t="s">
        <v>593</v>
      </c>
      <c r="MJ12" t="s">
        <v>583</v>
      </c>
      <c r="MK12" t="s">
        <v>621</v>
      </c>
      <c r="ML12" t="s">
        <v>605</v>
      </c>
      <c r="MM12" t="s">
        <v>620</v>
      </c>
      <c r="MN12" t="s">
        <v>605</v>
      </c>
      <c r="MO12" t="s">
        <v>621</v>
      </c>
      <c r="MP12" t="s">
        <v>604</v>
      </c>
      <c r="MQ12" t="s">
        <v>621</v>
      </c>
      <c r="MR12" t="s">
        <v>604</v>
      </c>
      <c r="MS12" t="s">
        <v>621</v>
      </c>
      <c r="MT12" t="s">
        <v>621</v>
      </c>
      <c r="NJ12" t="s">
        <v>621</v>
      </c>
      <c r="NK12" t="s">
        <v>721</v>
      </c>
      <c r="NL12">
        <v>0</v>
      </c>
      <c r="NM12">
        <v>0</v>
      </c>
      <c r="NN12">
        <v>0</v>
      </c>
      <c r="NO12">
        <v>1</v>
      </c>
      <c r="NP12">
        <v>1</v>
      </c>
      <c r="NQ12">
        <v>0</v>
      </c>
      <c r="NR12">
        <v>0</v>
      </c>
      <c r="NS12">
        <v>0</v>
      </c>
      <c r="NT12">
        <v>0</v>
      </c>
      <c r="NU12">
        <v>0</v>
      </c>
      <c r="NV12">
        <v>0</v>
      </c>
      <c r="NW12">
        <v>0</v>
      </c>
      <c r="NX12">
        <v>0</v>
      </c>
      <c r="NY12">
        <v>0</v>
      </c>
      <c r="NZ12">
        <v>0</v>
      </c>
      <c r="OA12">
        <v>0</v>
      </c>
      <c r="OB12">
        <v>0</v>
      </c>
      <c r="OC12">
        <v>0</v>
      </c>
      <c r="OD12">
        <v>0</v>
      </c>
      <c r="OE12">
        <v>0</v>
      </c>
      <c r="OF12">
        <v>0</v>
      </c>
      <c r="OG12">
        <v>0</v>
      </c>
      <c r="OH12">
        <v>0</v>
      </c>
      <c r="OI12">
        <v>1</v>
      </c>
      <c r="OJ12">
        <v>0</v>
      </c>
      <c r="OK12">
        <v>0</v>
      </c>
      <c r="OL12">
        <v>0</v>
      </c>
      <c r="OM12">
        <v>0</v>
      </c>
      <c r="ON12">
        <v>0</v>
      </c>
      <c r="OO12">
        <v>0</v>
      </c>
      <c r="OP12">
        <v>0</v>
      </c>
      <c r="OQ12">
        <v>0</v>
      </c>
      <c r="OR12">
        <v>0</v>
      </c>
      <c r="OS12">
        <v>0</v>
      </c>
      <c r="OT12">
        <v>0</v>
      </c>
      <c r="OU12">
        <v>0</v>
      </c>
      <c r="OW12" t="s">
        <v>594</v>
      </c>
      <c r="OY12" t="s">
        <v>583</v>
      </c>
      <c r="OZ12" t="s">
        <v>606</v>
      </c>
      <c r="PA12" t="s">
        <v>722</v>
      </c>
      <c r="PB12">
        <v>1</v>
      </c>
      <c r="PC12">
        <v>0</v>
      </c>
      <c r="PD12">
        <v>1</v>
      </c>
      <c r="PE12">
        <v>0</v>
      </c>
      <c r="PF12">
        <v>0</v>
      </c>
      <c r="PG12">
        <v>0</v>
      </c>
      <c r="PH12">
        <v>0</v>
      </c>
      <c r="PI12">
        <v>0</v>
      </c>
      <c r="PJ12">
        <v>0</v>
      </c>
      <c r="PK12">
        <v>1</v>
      </c>
      <c r="PL12">
        <v>0</v>
      </c>
      <c r="PM12">
        <v>0</v>
      </c>
      <c r="PN12">
        <v>0</v>
      </c>
      <c r="PO12">
        <v>0</v>
      </c>
      <c r="PP12">
        <v>0</v>
      </c>
      <c r="PQ12">
        <v>0</v>
      </c>
      <c r="PR12">
        <v>0</v>
      </c>
      <c r="PS12">
        <v>0</v>
      </c>
      <c r="PU12" t="s">
        <v>583</v>
      </c>
      <c r="TW12" t="s">
        <v>583</v>
      </c>
      <c r="TX12" t="s">
        <v>596</v>
      </c>
      <c r="UM12" t="s">
        <v>596</v>
      </c>
      <c r="UO12" t="s">
        <v>583</v>
      </c>
      <c r="UP12" t="s">
        <v>583</v>
      </c>
      <c r="UR12" t="s">
        <v>583</v>
      </c>
      <c r="US12" t="s">
        <v>870</v>
      </c>
      <c r="UT12" t="s">
        <v>596</v>
      </c>
      <c r="UW12" t="s">
        <v>583</v>
      </c>
      <c r="UZ12">
        <v>502913840</v>
      </c>
      <c r="VA12" t="s">
        <v>723</v>
      </c>
      <c r="VB12" s="1">
        <v>45240.607557870368</v>
      </c>
      <c r="VE12" t="s">
        <v>600</v>
      </c>
      <c r="VF12" t="s">
        <v>601</v>
      </c>
      <c r="VG12" t="s">
        <v>602</v>
      </c>
      <c r="VI12">
        <v>14</v>
      </c>
    </row>
    <row r="13" spans="1:581" x14ac:dyDescent="0.3">
      <c r="A13" s="1">
        <v>45240.690895949083</v>
      </c>
      <c r="B13" s="1">
        <v>45243.549454768523</v>
      </c>
      <c r="C13" s="1">
        <v>45240</v>
      </c>
      <c r="D13" t="s">
        <v>610</v>
      </c>
      <c r="G13" t="s">
        <v>583</v>
      </c>
      <c r="H13" t="s">
        <v>611</v>
      </c>
      <c r="J13" t="s">
        <v>832</v>
      </c>
      <c r="K13" t="s">
        <v>592</v>
      </c>
      <c r="M13" t="s">
        <v>724</v>
      </c>
      <c r="N13">
        <v>0</v>
      </c>
      <c r="O13">
        <v>0</v>
      </c>
      <c r="P13">
        <v>0</v>
      </c>
      <c r="Q13">
        <v>0</v>
      </c>
      <c r="R13">
        <v>1</v>
      </c>
      <c r="S13">
        <v>0</v>
      </c>
      <c r="T13">
        <v>1</v>
      </c>
      <c r="U13">
        <v>0</v>
      </c>
      <c r="V13">
        <v>0</v>
      </c>
      <c r="W13">
        <v>0</v>
      </c>
      <c r="X13">
        <v>0</v>
      </c>
      <c r="Y13">
        <v>0</v>
      </c>
      <c r="AR13" t="s">
        <v>725</v>
      </c>
      <c r="AS13">
        <v>0</v>
      </c>
      <c r="AT13">
        <v>1</v>
      </c>
      <c r="AU13">
        <v>1</v>
      </c>
      <c r="AV13">
        <v>0</v>
      </c>
      <c r="AW13">
        <v>1</v>
      </c>
      <c r="AX13">
        <v>0</v>
      </c>
      <c r="AY13">
        <v>0</v>
      </c>
      <c r="AZ13">
        <v>1</v>
      </c>
      <c r="BA13">
        <v>1</v>
      </c>
      <c r="BB13">
        <v>0</v>
      </c>
      <c r="BC13">
        <v>0</v>
      </c>
      <c r="BD13">
        <v>0</v>
      </c>
      <c r="BE13">
        <v>1</v>
      </c>
      <c r="BF13">
        <v>1</v>
      </c>
      <c r="BG13">
        <v>0</v>
      </c>
      <c r="BH13">
        <v>0</v>
      </c>
      <c r="BI13">
        <v>1</v>
      </c>
      <c r="BJ13">
        <v>0</v>
      </c>
      <c r="BK13">
        <v>0</v>
      </c>
      <c r="BL13" t="s">
        <v>726</v>
      </c>
      <c r="BM13">
        <v>0</v>
      </c>
      <c r="BN13">
        <v>0</v>
      </c>
      <c r="BO13">
        <v>0</v>
      </c>
      <c r="BP13">
        <v>0</v>
      </c>
      <c r="BQ13">
        <v>1</v>
      </c>
      <c r="BR13">
        <v>0</v>
      </c>
      <c r="BS13">
        <v>1</v>
      </c>
      <c r="BT13">
        <v>0</v>
      </c>
      <c r="BU13">
        <v>1</v>
      </c>
      <c r="BV13">
        <v>0</v>
      </c>
      <c r="BW13">
        <v>0</v>
      </c>
      <c r="BX13">
        <v>0</v>
      </c>
      <c r="BY13">
        <v>0</v>
      </c>
      <c r="BZ13">
        <v>0</v>
      </c>
      <c r="CA13">
        <v>0</v>
      </c>
      <c r="CB13">
        <v>0</v>
      </c>
      <c r="CC13">
        <v>0</v>
      </c>
      <c r="DE13" t="s">
        <v>588</v>
      </c>
      <c r="DF13">
        <v>1</v>
      </c>
      <c r="DG13">
        <v>0</v>
      </c>
      <c r="DH13">
        <v>0</v>
      </c>
      <c r="DI13">
        <v>0</v>
      </c>
      <c r="DJ13">
        <v>0</v>
      </c>
      <c r="DK13">
        <v>0</v>
      </c>
      <c r="DL13">
        <v>0</v>
      </c>
      <c r="DM13">
        <v>0</v>
      </c>
      <c r="DN13">
        <v>0</v>
      </c>
      <c r="DO13">
        <v>0</v>
      </c>
      <c r="DP13">
        <v>0</v>
      </c>
      <c r="DQ13">
        <v>0</v>
      </c>
      <c r="DR13">
        <v>0</v>
      </c>
      <c r="DV13" t="s">
        <v>961</v>
      </c>
      <c r="DW13" t="s">
        <v>596</v>
      </c>
      <c r="DY13" t="s">
        <v>589</v>
      </c>
      <c r="DZ13" t="s">
        <v>901</v>
      </c>
      <c r="EA13">
        <v>1</v>
      </c>
      <c r="EB13">
        <v>0</v>
      </c>
      <c r="EC13">
        <v>0</v>
      </c>
      <c r="ED13">
        <v>1</v>
      </c>
      <c r="EE13" t="s">
        <v>727</v>
      </c>
      <c r="EF13">
        <v>0</v>
      </c>
      <c r="EG13">
        <v>0</v>
      </c>
      <c r="EH13">
        <v>0</v>
      </c>
      <c r="EI13">
        <v>0</v>
      </c>
      <c r="EJ13">
        <v>0</v>
      </c>
      <c r="EK13">
        <v>0</v>
      </c>
      <c r="EL13">
        <v>0</v>
      </c>
      <c r="EM13">
        <v>0</v>
      </c>
      <c r="EN13">
        <v>0</v>
      </c>
      <c r="EO13">
        <v>1</v>
      </c>
      <c r="EP13">
        <v>1</v>
      </c>
      <c r="EQ13">
        <v>1</v>
      </c>
      <c r="ER13">
        <v>0</v>
      </c>
      <c r="ES13">
        <v>0</v>
      </c>
      <c r="ET13">
        <v>0</v>
      </c>
      <c r="EU13">
        <v>0</v>
      </c>
      <c r="EV13">
        <v>0</v>
      </c>
      <c r="EW13" t="s">
        <v>728</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G13">
        <v>0</v>
      </c>
      <c r="HH13">
        <v>0</v>
      </c>
      <c r="HI13">
        <v>0</v>
      </c>
      <c r="HJ13">
        <v>0</v>
      </c>
      <c r="HK13">
        <v>0</v>
      </c>
      <c r="HL13">
        <v>0</v>
      </c>
      <c r="HM13">
        <v>0</v>
      </c>
      <c r="HN13">
        <v>0</v>
      </c>
      <c r="HO13">
        <v>0</v>
      </c>
      <c r="HP13">
        <v>0</v>
      </c>
      <c r="HQ13">
        <v>0</v>
      </c>
      <c r="HR13">
        <v>0</v>
      </c>
      <c r="HS13">
        <v>0</v>
      </c>
      <c r="HT13">
        <v>0</v>
      </c>
      <c r="HU13">
        <v>0</v>
      </c>
      <c r="HV13">
        <v>0</v>
      </c>
      <c r="HW13">
        <v>0</v>
      </c>
      <c r="HX13">
        <v>0</v>
      </c>
      <c r="HY13">
        <v>1</v>
      </c>
      <c r="HZ13">
        <v>0</v>
      </c>
      <c r="IA13">
        <v>0</v>
      </c>
      <c r="IB13">
        <v>0</v>
      </c>
      <c r="IC13">
        <v>0</v>
      </c>
      <c r="ID13">
        <v>0</v>
      </c>
      <c r="IE13">
        <v>0</v>
      </c>
      <c r="IF13">
        <v>0</v>
      </c>
      <c r="IG13">
        <v>0</v>
      </c>
      <c r="IH13">
        <v>0</v>
      </c>
      <c r="II13">
        <v>0</v>
      </c>
      <c r="IJ13">
        <v>0</v>
      </c>
      <c r="IK13">
        <v>0</v>
      </c>
      <c r="IL13">
        <v>0</v>
      </c>
      <c r="IM13">
        <v>0</v>
      </c>
      <c r="IN13">
        <v>0</v>
      </c>
      <c r="IO13">
        <v>0</v>
      </c>
      <c r="IP13">
        <v>0</v>
      </c>
      <c r="IQ13">
        <v>0</v>
      </c>
      <c r="IR13">
        <v>1</v>
      </c>
      <c r="IS13">
        <v>0</v>
      </c>
      <c r="IT13">
        <v>0</v>
      </c>
      <c r="IU13">
        <v>0</v>
      </c>
      <c r="IV13">
        <v>0</v>
      </c>
      <c r="IW13">
        <v>0</v>
      </c>
      <c r="IX13">
        <v>0</v>
      </c>
      <c r="IY13">
        <v>0</v>
      </c>
      <c r="IZ13">
        <v>0</v>
      </c>
      <c r="JA13">
        <v>0</v>
      </c>
      <c r="JB13">
        <v>0</v>
      </c>
      <c r="JC13">
        <v>0</v>
      </c>
      <c r="JD13">
        <v>0</v>
      </c>
      <c r="JE13">
        <v>0</v>
      </c>
      <c r="JF13">
        <v>0</v>
      </c>
      <c r="JG13">
        <v>1</v>
      </c>
      <c r="JH13">
        <v>0</v>
      </c>
      <c r="JI13">
        <v>0</v>
      </c>
      <c r="JJ13">
        <v>0</v>
      </c>
      <c r="JK13">
        <v>0</v>
      </c>
      <c r="JL13">
        <v>0</v>
      </c>
      <c r="JM13">
        <v>0</v>
      </c>
      <c r="JN13">
        <v>0</v>
      </c>
      <c r="JO13">
        <v>0</v>
      </c>
      <c r="JP13">
        <v>0</v>
      </c>
      <c r="JQ13">
        <v>0</v>
      </c>
      <c r="JR13">
        <v>0</v>
      </c>
      <c r="JS13">
        <v>0</v>
      </c>
      <c r="JT13">
        <v>0</v>
      </c>
      <c r="JU13">
        <v>0</v>
      </c>
      <c r="JV13">
        <v>0</v>
      </c>
      <c r="JW13">
        <v>0</v>
      </c>
      <c r="JX13">
        <v>0</v>
      </c>
      <c r="JY13">
        <v>0</v>
      </c>
      <c r="JZ13">
        <v>0</v>
      </c>
      <c r="KA13">
        <v>0</v>
      </c>
      <c r="KB13">
        <v>0</v>
      </c>
      <c r="KC13">
        <v>0</v>
      </c>
      <c r="KD13">
        <v>0</v>
      </c>
      <c r="KE13">
        <v>0</v>
      </c>
      <c r="KF13">
        <v>0</v>
      </c>
      <c r="KG13">
        <v>0</v>
      </c>
      <c r="KH13">
        <v>0</v>
      </c>
      <c r="KI13">
        <v>0</v>
      </c>
      <c r="KJ13">
        <v>0</v>
      </c>
      <c r="KK13">
        <v>0</v>
      </c>
      <c r="KL13">
        <v>0</v>
      </c>
      <c r="KM13">
        <v>0</v>
      </c>
      <c r="KN13">
        <v>0</v>
      </c>
      <c r="KO13">
        <v>0</v>
      </c>
      <c r="KP13">
        <v>0</v>
      </c>
      <c r="KQ13">
        <v>0</v>
      </c>
      <c r="KR13">
        <v>0</v>
      </c>
      <c r="KS13">
        <v>0</v>
      </c>
      <c r="KT13">
        <v>0</v>
      </c>
      <c r="KU13">
        <v>0</v>
      </c>
      <c r="KV13">
        <v>1</v>
      </c>
      <c r="KW13">
        <v>0</v>
      </c>
      <c r="KX13">
        <v>0</v>
      </c>
      <c r="KY13">
        <v>0</v>
      </c>
      <c r="KZ13">
        <v>0</v>
      </c>
      <c r="LA13">
        <v>0</v>
      </c>
      <c r="LB13">
        <v>0</v>
      </c>
      <c r="LC13">
        <v>0</v>
      </c>
      <c r="LD13">
        <v>0</v>
      </c>
      <c r="LE13">
        <v>0</v>
      </c>
      <c r="LF13">
        <v>0</v>
      </c>
      <c r="LG13">
        <v>0</v>
      </c>
      <c r="LH13">
        <v>0</v>
      </c>
      <c r="LI13" t="s">
        <v>583</v>
      </c>
      <c r="LJ13" t="s">
        <v>590</v>
      </c>
      <c r="LK13">
        <v>0</v>
      </c>
      <c r="LL13">
        <v>1</v>
      </c>
      <c r="LM13">
        <v>1</v>
      </c>
      <c r="LN13">
        <v>0</v>
      </c>
      <c r="LO13">
        <v>0</v>
      </c>
      <c r="LP13">
        <v>0</v>
      </c>
      <c r="LQ13">
        <v>0</v>
      </c>
      <c r="LR13">
        <v>0</v>
      </c>
      <c r="LT13" t="s">
        <v>617</v>
      </c>
      <c r="LV13" t="s">
        <v>729</v>
      </c>
      <c r="LW13">
        <v>0</v>
      </c>
      <c r="LX13">
        <v>0</v>
      </c>
      <c r="LY13">
        <v>1</v>
      </c>
      <c r="LZ13">
        <v>1</v>
      </c>
      <c r="MA13">
        <v>0</v>
      </c>
      <c r="MB13">
        <v>0</v>
      </c>
      <c r="MC13" t="s">
        <v>619</v>
      </c>
      <c r="MD13" t="s">
        <v>854</v>
      </c>
      <c r="ME13" t="s">
        <v>593</v>
      </c>
      <c r="MJ13" t="s">
        <v>583</v>
      </c>
      <c r="MK13" t="s">
        <v>621</v>
      </c>
      <c r="ML13" t="s">
        <v>620</v>
      </c>
      <c r="MM13" t="s">
        <v>620</v>
      </c>
      <c r="MN13" t="s">
        <v>605</v>
      </c>
      <c r="MO13" t="s">
        <v>621</v>
      </c>
      <c r="MP13" t="s">
        <v>621</v>
      </c>
      <c r="MQ13" t="s">
        <v>621</v>
      </c>
      <c r="MR13" t="s">
        <v>604</v>
      </c>
      <c r="MS13" t="s">
        <v>605</v>
      </c>
      <c r="MT13" t="s">
        <v>605</v>
      </c>
      <c r="MU13" t="s">
        <v>588</v>
      </c>
      <c r="MV13">
        <v>1</v>
      </c>
      <c r="MW13">
        <v>0</v>
      </c>
      <c r="MX13">
        <v>0</v>
      </c>
      <c r="MY13">
        <v>0</v>
      </c>
      <c r="MZ13">
        <v>0</v>
      </c>
      <c r="NA13">
        <v>0</v>
      </c>
      <c r="NB13">
        <v>0</v>
      </c>
      <c r="NC13">
        <v>0</v>
      </c>
      <c r="ND13">
        <v>0</v>
      </c>
      <c r="NE13">
        <v>0</v>
      </c>
      <c r="NF13">
        <v>0</v>
      </c>
      <c r="NG13">
        <v>0</v>
      </c>
      <c r="NH13">
        <v>0</v>
      </c>
      <c r="NJ13" t="s">
        <v>621</v>
      </c>
      <c r="NK13" t="s">
        <v>730</v>
      </c>
      <c r="NL13">
        <v>0</v>
      </c>
      <c r="NM13">
        <v>0</v>
      </c>
      <c r="NN13">
        <v>0</v>
      </c>
      <c r="NO13">
        <v>0</v>
      </c>
      <c r="NP13">
        <v>1</v>
      </c>
      <c r="NQ13">
        <v>0</v>
      </c>
      <c r="NR13">
        <v>0</v>
      </c>
      <c r="NS13">
        <v>0</v>
      </c>
      <c r="NT13">
        <v>0</v>
      </c>
      <c r="NU13">
        <v>0</v>
      </c>
      <c r="NV13">
        <v>0</v>
      </c>
      <c r="NW13">
        <v>0</v>
      </c>
      <c r="NX13">
        <v>0</v>
      </c>
      <c r="NY13">
        <v>0</v>
      </c>
      <c r="NZ13">
        <v>1</v>
      </c>
      <c r="OA13">
        <v>0</v>
      </c>
      <c r="OB13">
        <v>0</v>
      </c>
      <c r="OC13">
        <v>0</v>
      </c>
      <c r="OD13">
        <v>0</v>
      </c>
      <c r="OE13">
        <v>1</v>
      </c>
      <c r="OF13">
        <v>0</v>
      </c>
      <c r="OG13">
        <v>0</v>
      </c>
      <c r="OH13">
        <v>0</v>
      </c>
      <c r="OI13">
        <v>0</v>
      </c>
      <c r="OJ13">
        <v>0</v>
      </c>
      <c r="OK13">
        <v>0</v>
      </c>
      <c r="OL13">
        <v>0</v>
      </c>
      <c r="OM13">
        <v>0</v>
      </c>
      <c r="ON13">
        <v>0</v>
      </c>
      <c r="OO13">
        <v>0</v>
      </c>
      <c r="OP13">
        <v>0</v>
      </c>
      <c r="OQ13">
        <v>0</v>
      </c>
      <c r="OR13">
        <v>0</v>
      </c>
      <c r="OS13">
        <v>0</v>
      </c>
      <c r="OT13">
        <v>0</v>
      </c>
      <c r="OU13">
        <v>0</v>
      </c>
      <c r="OW13" t="s">
        <v>641</v>
      </c>
      <c r="OY13" t="s">
        <v>596</v>
      </c>
      <c r="PA13" t="s">
        <v>642</v>
      </c>
      <c r="PB13">
        <v>0</v>
      </c>
      <c r="PC13">
        <v>1</v>
      </c>
      <c r="PD13">
        <v>0</v>
      </c>
      <c r="PE13">
        <v>0</v>
      </c>
      <c r="PF13">
        <v>0</v>
      </c>
      <c r="PG13">
        <v>0</v>
      </c>
      <c r="PH13">
        <v>0</v>
      </c>
      <c r="PI13">
        <v>0</v>
      </c>
      <c r="PJ13">
        <v>0</v>
      </c>
      <c r="PK13">
        <v>1</v>
      </c>
      <c r="PL13">
        <v>0</v>
      </c>
      <c r="PM13">
        <v>0</v>
      </c>
      <c r="PN13">
        <v>0</v>
      </c>
      <c r="PO13">
        <v>0</v>
      </c>
      <c r="PP13">
        <v>0</v>
      </c>
      <c r="PQ13">
        <v>0</v>
      </c>
      <c r="PR13">
        <v>0</v>
      </c>
      <c r="PS13">
        <v>0</v>
      </c>
      <c r="PU13" t="s">
        <v>583</v>
      </c>
      <c r="TW13" t="s">
        <v>583</v>
      </c>
      <c r="TX13" t="s">
        <v>583</v>
      </c>
      <c r="TY13" t="s">
        <v>724</v>
      </c>
      <c r="TZ13">
        <v>0</v>
      </c>
      <c r="UA13">
        <v>0</v>
      </c>
      <c r="UB13">
        <v>0</v>
      </c>
      <c r="UC13">
        <v>0</v>
      </c>
      <c r="UD13">
        <v>0</v>
      </c>
      <c r="UE13">
        <v>1</v>
      </c>
      <c r="UF13">
        <v>0</v>
      </c>
      <c r="UG13">
        <v>1</v>
      </c>
      <c r="UH13">
        <v>0</v>
      </c>
      <c r="UI13">
        <v>0</v>
      </c>
      <c r="UJ13">
        <v>0</v>
      </c>
      <c r="UK13">
        <v>0</v>
      </c>
      <c r="UL13">
        <v>0</v>
      </c>
      <c r="UM13" t="s">
        <v>596</v>
      </c>
      <c r="UO13" t="s">
        <v>583</v>
      </c>
      <c r="UP13" t="s">
        <v>583</v>
      </c>
      <c r="UR13" t="s">
        <v>596</v>
      </c>
      <c r="UW13" t="s">
        <v>583</v>
      </c>
      <c r="UZ13">
        <v>503758863</v>
      </c>
      <c r="VA13" t="s">
        <v>731</v>
      </c>
      <c r="VB13" s="1">
        <v>45243.466956018521</v>
      </c>
      <c r="VE13" t="s">
        <v>600</v>
      </c>
      <c r="VF13" t="s">
        <v>601</v>
      </c>
      <c r="VG13" t="s">
        <v>602</v>
      </c>
      <c r="VI13">
        <v>15</v>
      </c>
    </row>
    <row r="14" spans="1:581" x14ac:dyDescent="0.3">
      <c r="A14" s="1">
        <v>45243.550446226851</v>
      </c>
      <c r="B14" s="1">
        <v>45243.685423495372</v>
      </c>
      <c r="C14" s="1">
        <v>45243</v>
      </c>
      <c r="D14" t="s">
        <v>610</v>
      </c>
      <c r="G14" t="s">
        <v>583</v>
      </c>
      <c r="H14" t="s">
        <v>611</v>
      </c>
      <c r="J14" t="s">
        <v>833</v>
      </c>
      <c r="K14" t="s">
        <v>732</v>
      </c>
      <c r="M14" t="s">
        <v>877</v>
      </c>
      <c r="N14">
        <v>0</v>
      </c>
      <c r="O14">
        <v>0</v>
      </c>
      <c r="P14">
        <v>0</v>
      </c>
      <c r="Q14">
        <v>0</v>
      </c>
      <c r="R14">
        <v>0</v>
      </c>
      <c r="S14">
        <v>0</v>
      </c>
      <c r="T14">
        <v>1</v>
      </c>
      <c r="U14">
        <v>0</v>
      </c>
      <c r="V14">
        <v>0</v>
      </c>
      <c r="W14">
        <v>0</v>
      </c>
      <c r="X14">
        <v>0</v>
      </c>
      <c r="Y14">
        <v>1</v>
      </c>
      <c r="Z14" t="s">
        <v>842</v>
      </c>
      <c r="BL14" t="s">
        <v>878</v>
      </c>
      <c r="BM14">
        <v>0</v>
      </c>
      <c r="BN14">
        <v>0</v>
      </c>
      <c r="BO14">
        <v>0</v>
      </c>
      <c r="BP14">
        <v>1</v>
      </c>
      <c r="BQ14">
        <v>0</v>
      </c>
      <c r="BR14">
        <v>0</v>
      </c>
      <c r="BS14">
        <v>0</v>
      </c>
      <c r="BT14">
        <v>1</v>
      </c>
      <c r="BU14">
        <v>0</v>
      </c>
      <c r="BV14">
        <v>0</v>
      </c>
      <c r="BW14">
        <v>0</v>
      </c>
      <c r="BX14">
        <v>0</v>
      </c>
      <c r="BY14">
        <v>0</v>
      </c>
      <c r="BZ14">
        <v>0</v>
      </c>
      <c r="CA14">
        <v>0</v>
      </c>
      <c r="CB14">
        <v>0</v>
      </c>
      <c r="CC14">
        <v>0</v>
      </c>
      <c r="DE14" t="s">
        <v>588</v>
      </c>
      <c r="DF14">
        <v>1</v>
      </c>
      <c r="DG14">
        <v>0</v>
      </c>
      <c r="DH14">
        <v>0</v>
      </c>
      <c r="DI14">
        <v>0</v>
      </c>
      <c r="DJ14">
        <v>0</v>
      </c>
      <c r="DK14">
        <v>0</v>
      </c>
      <c r="DL14">
        <v>0</v>
      </c>
      <c r="DM14">
        <v>0</v>
      </c>
      <c r="DN14">
        <v>0</v>
      </c>
      <c r="DO14">
        <v>0</v>
      </c>
      <c r="DP14">
        <v>0</v>
      </c>
      <c r="DQ14">
        <v>0</v>
      </c>
      <c r="DR14">
        <v>0</v>
      </c>
      <c r="DV14" t="s">
        <v>959</v>
      </c>
      <c r="DW14" t="s">
        <v>583</v>
      </c>
      <c r="DX14">
        <v>45</v>
      </c>
      <c r="DY14" t="s">
        <v>637</v>
      </c>
      <c r="DZ14" t="s">
        <v>896</v>
      </c>
      <c r="EA14">
        <v>0</v>
      </c>
      <c r="EB14">
        <v>0</v>
      </c>
      <c r="EC14">
        <v>1</v>
      </c>
      <c r="ED14">
        <v>0</v>
      </c>
      <c r="EE14" t="s">
        <v>628</v>
      </c>
      <c r="EF14">
        <v>0</v>
      </c>
      <c r="EG14">
        <v>0</v>
      </c>
      <c r="EH14">
        <v>0</v>
      </c>
      <c r="EI14">
        <v>0</v>
      </c>
      <c r="EJ14">
        <v>0</v>
      </c>
      <c r="EK14">
        <v>1</v>
      </c>
      <c r="EL14">
        <v>0</v>
      </c>
      <c r="EM14">
        <v>0</v>
      </c>
      <c r="EN14">
        <v>0</v>
      </c>
      <c r="EO14">
        <v>0</v>
      </c>
      <c r="EP14">
        <v>0</v>
      </c>
      <c r="EQ14">
        <v>0</v>
      </c>
      <c r="ER14">
        <v>0</v>
      </c>
      <c r="ES14">
        <v>0</v>
      </c>
      <c r="ET14">
        <v>0</v>
      </c>
      <c r="EU14">
        <v>0</v>
      </c>
      <c r="EV14">
        <v>0</v>
      </c>
      <c r="EW14" t="s">
        <v>629</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v>0</v>
      </c>
      <c r="GD14">
        <v>0</v>
      </c>
      <c r="GE14">
        <v>0</v>
      </c>
      <c r="GF14">
        <v>0</v>
      </c>
      <c r="GG14">
        <v>0</v>
      </c>
      <c r="GH14">
        <v>0</v>
      </c>
      <c r="GI14">
        <v>0</v>
      </c>
      <c r="GJ14">
        <v>0</v>
      </c>
      <c r="GK14">
        <v>0</v>
      </c>
      <c r="GL14">
        <v>0</v>
      </c>
      <c r="GM14">
        <v>1</v>
      </c>
      <c r="GN14">
        <v>0</v>
      </c>
      <c r="GO14">
        <v>0</v>
      </c>
      <c r="GP14">
        <v>0</v>
      </c>
      <c r="GQ14">
        <v>0</v>
      </c>
      <c r="GR14">
        <v>0</v>
      </c>
      <c r="GS14">
        <v>0</v>
      </c>
      <c r="GT14">
        <v>0</v>
      </c>
      <c r="GU14">
        <v>0</v>
      </c>
      <c r="GV14">
        <v>0</v>
      </c>
      <c r="GW14">
        <v>0</v>
      </c>
      <c r="GX14">
        <v>0</v>
      </c>
      <c r="GY14">
        <v>0</v>
      </c>
      <c r="GZ14">
        <v>0</v>
      </c>
      <c r="HA14">
        <v>0</v>
      </c>
      <c r="HB14">
        <v>0</v>
      </c>
      <c r="HC14">
        <v>0</v>
      </c>
      <c r="HD14">
        <v>0</v>
      </c>
      <c r="HE14">
        <v>0</v>
      </c>
      <c r="HF14">
        <v>0</v>
      </c>
      <c r="HG14">
        <v>0</v>
      </c>
      <c r="HH14">
        <v>0</v>
      </c>
      <c r="HI14">
        <v>0</v>
      </c>
      <c r="HJ14">
        <v>0</v>
      </c>
      <c r="HK14">
        <v>0</v>
      </c>
      <c r="HL14">
        <v>0</v>
      </c>
      <c r="HM14">
        <v>0</v>
      </c>
      <c r="HN14">
        <v>0</v>
      </c>
      <c r="HO14">
        <v>0</v>
      </c>
      <c r="HP14">
        <v>0</v>
      </c>
      <c r="HQ14">
        <v>0</v>
      </c>
      <c r="HR14">
        <v>0</v>
      </c>
      <c r="HS14">
        <v>0</v>
      </c>
      <c r="HT14">
        <v>0</v>
      </c>
      <c r="HU14">
        <v>0</v>
      </c>
      <c r="HV14">
        <v>0</v>
      </c>
      <c r="HW14">
        <v>0</v>
      </c>
      <c r="HX14">
        <v>0</v>
      </c>
      <c r="HY14">
        <v>0</v>
      </c>
      <c r="HZ14">
        <v>0</v>
      </c>
      <c r="IA14">
        <v>0</v>
      </c>
      <c r="IB14">
        <v>0</v>
      </c>
      <c r="IC14">
        <v>0</v>
      </c>
      <c r="ID14">
        <v>0</v>
      </c>
      <c r="IE14">
        <v>0</v>
      </c>
      <c r="IF14">
        <v>0</v>
      </c>
      <c r="IG14">
        <v>0</v>
      </c>
      <c r="IH14">
        <v>0</v>
      </c>
      <c r="II14">
        <v>0</v>
      </c>
      <c r="IJ14">
        <v>0</v>
      </c>
      <c r="IK14">
        <v>0</v>
      </c>
      <c r="IL14">
        <v>0</v>
      </c>
      <c r="IM14">
        <v>0</v>
      </c>
      <c r="IN14">
        <v>0</v>
      </c>
      <c r="IO14">
        <v>0</v>
      </c>
      <c r="IP14">
        <v>0</v>
      </c>
      <c r="IQ14">
        <v>0</v>
      </c>
      <c r="IR14">
        <v>0</v>
      </c>
      <c r="IS14">
        <v>0</v>
      </c>
      <c r="IT14">
        <v>0</v>
      </c>
      <c r="IU14">
        <v>0</v>
      </c>
      <c r="IV14">
        <v>0</v>
      </c>
      <c r="IW14">
        <v>0</v>
      </c>
      <c r="IX14">
        <v>0</v>
      </c>
      <c r="IY14">
        <v>0</v>
      </c>
      <c r="IZ14">
        <v>0</v>
      </c>
      <c r="JA14">
        <v>0</v>
      </c>
      <c r="JB14">
        <v>0</v>
      </c>
      <c r="JC14">
        <v>0</v>
      </c>
      <c r="JD14">
        <v>0</v>
      </c>
      <c r="JE14">
        <v>0</v>
      </c>
      <c r="JF14">
        <v>0</v>
      </c>
      <c r="JG14">
        <v>0</v>
      </c>
      <c r="JH14">
        <v>0</v>
      </c>
      <c r="JI14">
        <v>0</v>
      </c>
      <c r="JJ14">
        <v>0</v>
      </c>
      <c r="JK14">
        <v>0</v>
      </c>
      <c r="JL14">
        <v>0</v>
      </c>
      <c r="JM14">
        <v>0</v>
      </c>
      <c r="JN14">
        <v>0</v>
      </c>
      <c r="JO14">
        <v>0</v>
      </c>
      <c r="JP14">
        <v>0</v>
      </c>
      <c r="JQ14">
        <v>0</v>
      </c>
      <c r="JR14">
        <v>0</v>
      </c>
      <c r="JS14">
        <v>0</v>
      </c>
      <c r="JT14">
        <v>0</v>
      </c>
      <c r="JU14">
        <v>0</v>
      </c>
      <c r="JV14">
        <v>0</v>
      </c>
      <c r="JW14">
        <v>0</v>
      </c>
      <c r="JX14">
        <v>0</v>
      </c>
      <c r="JY14">
        <v>0</v>
      </c>
      <c r="JZ14">
        <v>0</v>
      </c>
      <c r="KA14">
        <v>0</v>
      </c>
      <c r="KB14">
        <v>0</v>
      </c>
      <c r="KC14">
        <v>0</v>
      </c>
      <c r="KD14">
        <v>0</v>
      </c>
      <c r="KE14">
        <v>0</v>
      </c>
      <c r="KF14">
        <v>0</v>
      </c>
      <c r="KG14">
        <v>0</v>
      </c>
      <c r="KH14">
        <v>0</v>
      </c>
      <c r="KI14">
        <v>0</v>
      </c>
      <c r="KJ14">
        <v>0</v>
      </c>
      <c r="KK14">
        <v>0</v>
      </c>
      <c r="KL14">
        <v>0</v>
      </c>
      <c r="KM14">
        <v>0</v>
      </c>
      <c r="KN14">
        <v>0</v>
      </c>
      <c r="KO14">
        <v>0</v>
      </c>
      <c r="KP14">
        <v>0</v>
      </c>
      <c r="KQ14">
        <v>0</v>
      </c>
      <c r="KR14">
        <v>0</v>
      </c>
      <c r="KS14">
        <v>0</v>
      </c>
      <c r="KT14">
        <v>0</v>
      </c>
      <c r="KU14">
        <v>0</v>
      </c>
      <c r="KV14">
        <v>0</v>
      </c>
      <c r="KW14">
        <v>0</v>
      </c>
      <c r="KX14">
        <v>0</v>
      </c>
      <c r="KY14">
        <v>0</v>
      </c>
      <c r="KZ14">
        <v>0</v>
      </c>
      <c r="LA14">
        <v>0</v>
      </c>
      <c r="LB14">
        <v>0</v>
      </c>
      <c r="LC14">
        <v>0</v>
      </c>
      <c r="LD14">
        <v>0</v>
      </c>
      <c r="LE14">
        <v>0</v>
      </c>
      <c r="LF14">
        <v>0</v>
      </c>
      <c r="LG14">
        <v>0</v>
      </c>
      <c r="LH14">
        <v>0</v>
      </c>
      <c r="LI14" t="s">
        <v>583</v>
      </c>
      <c r="LJ14" t="s">
        <v>590</v>
      </c>
      <c r="LK14">
        <v>0</v>
      </c>
      <c r="LL14">
        <v>1</v>
      </c>
      <c r="LM14">
        <v>1</v>
      </c>
      <c r="LN14">
        <v>0</v>
      </c>
      <c r="LO14">
        <v>0</v>
      </c>
      <c r="LP14">
        <v>0</v>
      </c>
      <c r="LQ14">
        <v>0</v>
      </c>
      <c r="LR14">
        <v>0</v>
      </c>
      <c r="LT14" t="s">
        <v>617</v>
      </c>
      <c r="LV14" t="s">
        <v>733</v>
      </c>
      <c r="LW14">
        <v>0</v>
      </c>
      <c r="LX14">
        <v>0</v>
      </c>
      <c r="LY14">
        <v>1</v>
      </c>
      <c r="LZ14">
        <v>0</v>
      </c>
      <c r="MA14">
        <v>1</v>
      </c>
      <c r="MB14">
        <v>0</v>
      </c>
      <c r="MC14" t="s">
        <v>619</v>
      </c>
      <c r="MD14" t="s">
        <v>855</v>
      </c>
      <c r="ME14" t="s">
        <v>593</v>
      </c>
      <c r="MJ14" t="s">
        <v>583</v>
      </c>
      <c r="MK14" t="s">
        <v>621</v>
      </c>
      <c r="ML14" t="s">
        <v>605</v>
      </c>
      <c r="MM14" t="s">
        <v>605</v>
      </c>
      <c r="MN14" t="s">
        <v>605</v>
      </c>
      <c r="MO14" t="s">
        <v>621</v>
      </c>
      <c r="MP14" t="s">
        <v>620</v>
      </c>
      <c r="MQ14" t="s">
        <v>621</v>
      </c>
      <c r="MR14" t="s">
        <v>604</v>
      </c>
      <c r="MS14" t="s">
        <v>621</v>
      </c>
      <c r="MT14" t="s">
        <v>621</v>
      </c>
      <c r="NJ14" t="s">
        <v>621</v>
      </c>
      <c r="NK14" t="s">
        <v>734</v>
      </c>
      <c r="NL14">
        <v>0</v>
      </c>
      <c r="NM14">
        <v>0</v>
      </c>
      <c r="NN14">
        <v>0</v>
      </c>
      <c r="NO14">
        <v>1</v>
      </c>
      <c r="NP14">
        <v>0</v>
      </c>
      <c r="NQ14">
        <v>0</v>
      </c>
      <c r="NR14">
        <v>1</v>
      </c>
      <c r="NS14">
        <v>0</v>
      </c>
      <c r="NT14">
        <v>0</v>
      </c>
      <c r="NU14">
        <v>0</v>
      </c>
      <c r="NV14">
        <v>0</v>
      </c>
      <c r="NW14">
        <v>0</v>
      </c>
      <c r="NX14">
        <v>0</v>
      </c>
      <c r="NY14">
        <v>0</v>
      </c>
      <c r="NZ14">
        <v>0</v>
      </c>
      <c r="OA14">
        <v>0</v>
      </c>
      <c r="OB14">
        <v>0</v>
      </c>
      <c r="OC14">
        <v>0</v>
      </c>
      <c r="OD14">
        <v>0</v>
      </c>
      <c r="OE14">
        <v>0</v>
      </c>
      <c r="OF14">
        <v>0</v>
      </c>
      <c r="OG14">
        <v>0</v>
      </c>
      <c r="OH14">
        <v>0</v>
      </c>
      <c r="OI14">
        <v>1</v>
      </c>
      <c r="OJ14">
        <v>0</v>
      </c>
      <c r="OK14">
        <v>0</v>
      </c>
      <c r="OL14">
        <v>0</v>
      </c>
      <c r="OM14">
        <v>0</v>
      </c>
      <c r="ON14">
        <v>0</v>
      </c>
      <c r="OO14">
        <v>0</v>
      </c>
      <c r="OP14">
        <v>0</v>
      </c>
      <c r="OQ14">
        <v>0</v>
      </c>
      <c r="OR14">
        <v>0</v>
      </c>
      <c r="OS14">
        <v>0</v>
      </c>
      <c r="OT14">
        <v>0</v>
      </c>
      <c r="OU14">
        <v>0</v>
      </c>
      <c r="OW14" t="s">
        <v>641</v>
      </c>
      <c r="OY14" t="s">
        <v>583</v>
      </c>
      <c r="OZ14" t="s">
        <v>595</v>
      </c>
      <c r="PA14" t="s">
        <v>735</v>
      </c>
      <c r="PB14">
        <v>0</v>
      </c>
      <c r="PC14">
        <v>1</v>
      </c>
      <c r="PD14">
        <v>0</v>
      </c>
      <c r="PE14">
        <v>0</v>
      </c>
      <c r="PF14">
        <v>0</v>
      </c>
      <c r="PG14">
        <v>0</v>
      </c>
      <c r="PH14">
        <v>0</v>
      </c>
      <c r="PI14">
        <v>0</v>
      </c>
      <c r="PJ14">
        <v>0</v>
      </c>
      <c r="PK14">
        <v>0</v>
      </c>
      <c r="PL14">
        <v>0</v>
      </c>
      <c r="PM14">
        <v>0</v>
      </c>
      <c r="PN14">
        <v>0</v>
      </c>
      <c r="PO14">
        <v>0</v>
      </c>
      <c r="PP14">
        <v>0</v>
      </c>
      <c r="PQ14">
        <v>0</v>
      </c>
      <c r="PR14">
        <v>0</v>
      </c>
      <c r="PS14">
        <v>0</v>
      </c>
      <c r="PU14" t="s">
        <v>596</v>
      </c>
      <c r="PV14" t="s">
        <v>736</v>
      </c>
      <c r="PW14">
        <v>1</v>
      </c>
      <c r="PX14">
        <v>0</v>
      </c>
      <c r="PY14">
        <v>0</v>
      </c>
      <c r="PZ14">
        <v>0</v>
      </c>
      <c r="QA14">
        <v>0</v>
      </c>
      <c r="QB14">
        <v>1</v>
      </c>
      <c r="QC14">
        <v>0</v>
      </c>
      <c r="QD14">
        <v>0</v>
      </c>
      <c r="QE14">
        <v>1</v>
      </c>
      <c r="QF14">
        <v>0</v>
      </c>
      <c r="QG14">
        <v>0</v>
      </c>
      <c r="QH14">
        <v>0</v>
      </c>
      <c r="RO14" t="s">
        <v>608</v>
      </c>
      <c r="RP14">
        <v>1</v>
      </c>
      <c r="RQ14">
        <v>0</v>
      </c>
      <c r="RR14">
        <v>0</v>
      </c>
      <c r="RS14">
        <v>0</v>
      </c>
      <c r="RT14">
        <v>0</v>
      </c>
      <c r="SJ14" t="s">
        <v>736</v>
      </c>
      <c r="SK14">
        <v>1</v>
      </c>
      <c r="SL14">
        <v>0</v>
      </c>
      <c r="SM14">
        <v>0</v>
      </c>
      <c r="SN14">
        <v>0</v>
      </c>
      <c r="SO14">
        <v>0</v>
      </c>
      <c r="SP14">
        <v>1</v>
      </c>
      <c r="SQ14">
        <v>0</v>
      </c>
      <c r="SR14">
        <v>0</v>
      </c>
      <c r="SS14">
        <v>1</v>
      </c>
      <c r="ST14">
        <v>0</v>
      </c>
      <c r="SU14">
        <v>0</v>
      </c>
      <c r="SV14">
        <v>0</v>
      </c>
      <c r="SW14" t="s">
        <v>596</v>
      </c>
      <c r="SX14" t="s">
        <v>737</v>
      </c>
      <c r="SY14">
        <v>0</v>
      </c>
      <c r="SZ14">
        <v>0</v>
      </c>
      <c r="TA14">
        <v>0</v>
      </c>
      <c r="TB14">
        <v>0</v>
      </c>
      <c r="TC14">
        <v>1</v>
      </c>
      <c r="TD14">
        <v>0</v>
      </c>
      <c r="TE14">
        <v>0</v>
      </c>
      <c r="TF14">
        <v>1</v>
      </c>
      <c r="TG14">
        <v>0</v>
      </c>
      <c r="TH14">
        <v>0</v>
      </c>
      <c r="TI14">
        <v>0</v>
      </c>
      <c r="TJ14" t="s">
        <v>738</v>
      </c>
      <c r="TK14">
        <v>0</v>
      </c>
      <c r="TL14">
        <v>0</v>
      </c>
      <c r="TM14">
        <v>0</v>
      </c>
      <c r="TN14">
        <v>0</v>
      </c>
      <c r="TO14">
        <v>0</v>
      </c>
      <c r="TP14">
        <v>0</v>
      </c>
      <c r="TQ14">
        <v>0</v>
      </c>
      <c r="TR14">
        <v>0</v>
      </c>
      <c r="TS14">
        <v>0</v>
      </c>
      <c r="TT14">
        <v>0</v>
      </c>
      <c r="TU14">
        <v>1</v>
      </c>
      <c r="TV14">
        <v>3500160000</v>
      </c>
      <c r="TW14" t="s">
        <v>583</v>
      </c>
      <c r="TX14" t="s">
        <v>596</v>
      </c>
      <c r="UM14" t="s">
        <v>596</v>
      </c>
      <c r="UO14" t="s">
        <v>583</v>
      </c>
      <c r="UP14" t="s">
        <v>583</v>
      </c>
      <c r="UR14" t="s">
        <v>596</v>
      </c>
      <c r="UW14" t="s">
        <v>596</v>
      </c>
      <c r="UZ14">
        <v>503859334</v>
      </c>
      <c r="VA14" t="s">
        <v>739</v>
      </c>
      <c r="VB14" s="1">
        <v>45243.602141203701</v>
      </c>
      <c r="VE14" t="s">
        <v>600</v>
      </c>
      <c r="VF14" t="s">
        <v>601</v>
      </c>
      <c r="VG14" t="s">
        <v>602</v>
      </c>
      <c r="VI14">
        <v>17</v>
      </c>
    </row>
    <row r="15" spans="1:581" x14ac:dyDescent="0.3">
      <c r="A15" s="1">
        <v>45243.764115914353</v>
      </c>
      <c r="B15" s="1">
        <v>45243.797966909733</v>
      </c>
      <c r="C15" s="1">
        <v>45243</v>
      </c>
      <c r="D15" t="s">
        <v>610</v>
      </c>
      <c r="G15" t="s">
        <v>583</v>
      </c>
      <c r="H15" t="s">
        <v>611</v>
      </c>
      <c r="J15" t="s">
        <v>834</v>
      </c>
      <c r="K15" t="s">
        <v>592</v>
      </c>
      <c r="M15" t="s">
        <v>690</v>
      </c>
      <c r="N15">
        <v>0</v>
      </c>
      <c r="O15">
        <v>0</v>
      </c>
      <c r="P15">
        <v>0</v>
      </c>
      <c r="Q15">
        <v>0</v>
      </c>
      <c r="R15">
        <v>0</v>
      </c>
      <c r="S15">
        <v>0</v>
      </c>
      <c r="T15">
        <v>1</v>
      </c>
      <c r="U15">
        <v>0</v>
      </c>
      <c r="V15">
        <v>0</v>
      </c>
      <c r="W15">
        <v>0</v>
      </c>
      <c r="X15">
        <v>0</v>
      </c>
      <c r="Y15">
        <v>0</v>
      </c>
      <c r="BL15" t="s">
        <v>740</v>
      </c>
      <c r="BM15">
        <v>0</v>
      </c>
      <c r="BN15">
        <v>0</v>
      </c>
      <c r="BO15">
        <v>0</v>
      </c>
      <c r="BP15">
        <v>0</v>
      </c>
      <c r="BQ15">
        <v>0</v>
      </c>
      <c r="BR15">
        <v>0</v>
      </c>
      <c r="BS15">
        <v>0</v>
      </c>
      <c r="BT15">
        <v>1</v>
      </c>
      <c r="BU15">
        <v>1</v>
      </c>
      <c r="BV15">
        <v>0</v>
      </c>
      <c r="BW15">
        <v>0</v>
      </c>
      <c r="BX15">
        <v>0</v>
      </c>
      <c r="BY15">
        <v>0</v>
      </c>
      <c r="BZ15">
        <v>0</v>
      </c>
      <c r="CA15">
        <v>0</v>
      </c>
      <c r="CB15">
        <v>0</v>
      </c>
      <c r="CC15">
        <v>0</v>
      </c>
      <c r="DE15" t="s">
        <v>588</v>
      </c>
      <c r="DF15">
        <v>1</v>
      </c>
      <c r="DG15">
        <v>0</v>
      </c>
      <c r="DH15">
        <v>0</v>
      </c>
      <c r="DI15">
        <v>0</v>
      </c>
      <c r="DJ15">
        <v>0</v>
      </c>
      <c r="DK15">
        <v>0</v>
      </c>
      <c r="DL15">
        <v>0</v>
      </c>
      <c r="DM15">
        <v>0</v>
      </c>
      <c r="DN15">
        <v>0</v>
      </c>
      <c r="DO15">
        <v>0</v>
      </c>
      <c r="DP15">
        <v>0</v>
      </c>
      <c r="DQ15">
        <v>0</v>
      </c>
      <c r="DR15">
        <v>0</v>
      </c>
      <c r="DV15" t="s">
        <v>958</v>
      </c>
      <c r="DW15" t="s">
        <v>596</v>
      </c>
      <c r="DY15" t="s">
        <v>637</v>
      </c>
      <c r="DZ15" t="s">
        <v>896</v>
      </c>
      <c r="EA15">
        <v>0</v>
      </c>
      <c r="EB15">
        <v>0</v>
      </c>
      <c r="EC15">
        <v>1</v>
      </c>
      <c r="ED15">
        <v>0</v>
      </c>
      <c r="EE15" t="s">
        <v>628</v>
      </c>
      <c r="EF15">
        <v>0</v>
      </c>
      <c r="EG15">
        <v>0</v>
      </c>
      <c r="EH15">
        <v>0</v>
      </c>
      <c r="EI15">
        <v>0</v>
      </c>
      <c r="EJ15">
        <v>0</v>
      </c>
      <c r="EK15">
        <v>1</v>
      </c>
      <c r="EL15">
        <v>0</v>
      </c>
      <c r="EM15">
        <v>0</v>
      </c>
      <c r="EN15">
        <v>0</v>
      </c>
      <c r="EO15">
        <v>0</v>
      </c>
      <c r="EP15">
        <v>0</v>
      </c>
      <c r="EQ15">
        <v>0</v>
      </c>
      <c r="ER15">
        <v>0</v>
      </c>
      <c r="ES15">
        <v>0</v>
      </c>
      <c r="ET15">
        <v>0</v>
      </c>
      <c r="EU15">
        <v>0</v>
      </c>
      <c r="EV15">
        <v>0</v>
      </c>
      <c r="EW15" t="s">
        <v>629</v>
      </c>
      <c r="EX15">
        <v>0</v>
      </c>
      <c r="EY15">
        <v>0</v>
      </c>
      <c r="EZ15">
        <v>0</v>
      </c>
      <c r="FA15">
        <v>0</v>
      </c>
      <c r="FB15">
        <v>0</v>
      </c>
      <c r="FC15">
        <v>0</v>
      </c>
      <c r="FD15">
        <v>0</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0</v>
      </c>
      <c r="FZ15">
        <v>0</v>
      </c>
      <c r="GA15">
        <v>0</v>
      </c>
      <c r="GB15">
        <v>0</v>
      </c>
      <c r="GC15">
        <v>0</v>
      </c>
      <c r="GD15">
        <v>0</v>
      </c>
      <c r="GE15">
        <v>0</v>
      </c>
      <c r="GF15">
        <v>0</v>
      </c>
      <c r="GG15">
        <v>0</v>
      </c>
      <c r="GH15">
        <v>0</v>
      </c>
      <c r="GI15">
        <v>0</v>
      </c>
      <c r="GJ15">
        <v>0</v>
      </c>
      <c r="GK15">
        <v>0</v>
      </c>
      <c r="GL15">
        <v>0</v>
      </c>
      <c r="GM15">
        <v>1</v>
      </c>
      <c r="GN15">
        <v>0</v>
      </c>
      <c r="GO15">
        <v>0</v>
      </c>
      <c r="GP15">
        <v>0</v>
      </c>
      <c r="GQ15">
        <v>0</v>
      </c>
      <c r="GR15">
        <v>0</v>
      </c>
      <c r="GS15">
        <v>0</v>
      </c>
      <c r="GT15">
        <v>0</v>
      </c>
      <c r="GU15">
        <v>0</v>
      </c>
      <c r="GV15">
        <v>0</v>
      </c>
      <c r="GW15">
        <v>0</v>
      </c>
      <c r="GX15">
        <v>0</v>
      </c>
      <c r="GY15">
        <v>0</v>
      </c>
      <c r="GZ15">
        <v>0</v>
      </c>
      <c r="HA15">
        <v>0</v>
      </c>
      <c r="HB15">
        <v>0</v>
      </c>
      <c r="HC15">
        <v>0</v>
      </c>
      <c r="HD15">
        <v>0</v>
      </c>
      <c r="HE15">
        <v>0</v>
      </c>
      <c r="HF15">
        <v>0</v>
      </c>
      <c r="HG15">
        <v>0</v>
      </c>
      <c r="HH15">
        <v>0</v>
      </c>
      <c r="HI15">
        <v>0</v>
      </c>
      <c r="HJ15">
        <v>0</v>
      </c>
      <c r="HK15">
        <v>0</v>
      </c>
      <c r="HL15">
        <v>0</v>
      </c>
      <c r="HM15">
        <v>0</v>
      </c>
      <c r="HN15">
        <v>0</v>
      </c>
      <c r="HO15">
        <v>0</v>
      </c>
      <c r="HP15">
        <v>0</v>
      </c>
      <c r="HQ15">
        <v>0</v>
      </c>
      <c r="HR15">
        <v>0</v>
      </c>
      <c r="HS15">
        <v>0</v>
      </c>
      <c r="HT15">
        <v>0</v>
      </c>
      <c r="HU15">
        <v>0</v>
      </c>
      <c r="HV15">
        <v>0</v>
      </c>
      <c r="HW15">
        <v>0</v>
      </c>
      <c r="HX15">
        <v>0</v>
      </c>
      <c r="HY15">
        <v>0</v>
      </c>
      <c r="HZ15">
        <v>0</v>
      </c>
      <c r="IA15">
        <v>0</v>
      </c>
      <c r="IB15">
        <v>0</v>
      </c>
      <c r="IC15">
        <v>0</v>
      </c>
      <c r="ID15">
        <v>0</v>
      </c>
      <c r="IE15">
        <v>0</v>
      </c>
      <c r="IF15">
        <v>0</v>
      </c>
      <c r="IG15">
        <v>0</v>
      </c>
      <c r="IH15">
        <v>0</v>
      </c>
      <c r="II15">
        <v>0</v>
      </c>
      <c r="IJ15">
        <v>0</v>
      </c>
      <c r="IK15">
        <v>0</v>
      </c>
      <c r="IL15">
        <v>0</v>
      </c>
      <c r="IM15">
        <v>0</v>
      </c>
      <c r="IN15">
        <v>0</v>
      </c>
      <c r="IO15">
        <v>0</v>
      </c>
      <c r="IP15">
        <v>0</v>
      </c>
      <c r="IQ15">
        <v>0</v>
      </c>
      <c r="IR15">
        <v>0</v>
      </c>
      <c r="IS15">
        <v>0</v>
      </c>
      <c r="IT15">
        <v>0</v>
      </c>
      <c r="IU15">
        <v>0</v>
      </c>
      <c r="IV15">
        <v>0</v>
      </c>
      <c r="IW15">
        <v>0</v>
      </c>
      <c r="IX15">
        <v>0</v>
      </c>
      <c r="IY15">
        <v>0</v>
      </c>
      <c r="IZ15">
        <v>0</v>
      </c>
      <c r="JA15">
        <v>0</v>
      </c>
      <c r="JB15">
        <v>0</v>
      </c>
      <c r="JC15">
        <v>0</v>
      </c>
      <c r="JD15">
        <v>0</v>
      </c>
      <c r="JE15">
        <v>0</v>
      </c>
      <c r="JF15">
        <v>0</v>
      </c>
      <c r="JG15">
        <v>0</v>
      </c>
      <c r="JH15">
        <v>0</v>
      </c>
      <c r="JI15">
        <v>0</v>
      </c>
      <c r="JJ15">
        <v>0</v>
      </c>
      <c r="JK15">
        <v>0</v>
      </c>
      <c r="JL15">
        <v>0</v>
      </c>
      <c r="JM15">
        <v>0</v>
      </c>
      <c r="JN15">
        <v>0</v>
      </c>
      <c r="JO15">
        <v>0</v>
      </c>
      <c r="JP15">
        <v>0</v>
      </c>
      <c r="JQ15">
        <v>0</v>
      </c>
      <c r="JR15">
        <v>0</v>
      </c>
      <c r="JS15">
        <v>0</v>
      </c>
      <c r="JT15">
        <v>0</v>
      </c>
      <c r="JU15">
        <v>0</v>
      </c>
      <c r="JV15">
        <v>0</v>
      </c>
      <c r="JW15">
        <v>0</v>
      </c>
      <c r="JX15">
        <v>0</v>
      </c>
      <c r="JY15">
        <v>0</v>
      </c>
      <c r="JZ15">
        <v>0</v>
      </c>
      <c r="KA15">
        <v>0</v>
      </c>
      <c r="KB15">
        <v>0</v>
      </c>
      <c r="KC15">
        <v>0</v>
      </c>
      <c r="KD15">
        <v>0</v>
      </c>
      <c r="KE15">
        <v>0</v>
      </c>
      <c r="KF15">
        <v>0</v>
      </c>
      <c r="KG15">
        <v>0</v>
      </c>
      <c r="KH15">
        <v>0</v>
      </c>
      <c r="KI15">
        <v>0</v>
      </c>
      <c r="KJ15">
        <v>0</v>
      </c>
      <c r="KK15">
        <v>0</v>
      </c>
      <c r="KL15">
        <v>0</v>
      </c>
      <c r="KM15">
        <v>0</v>
      </c>
      <c r="KN15">
        <v>0</v>
      </c>
      <c r="KO15">
        <v>0</v>
      </c>
      <c r="KP15">
        <v>0</v>
      </c>
      <c r="KQ15">
        <v>0</v>
      </c>
      <c r="KR15">
        <v>0</v>
      </c>
      <c r="KS15">
        <v>0</v>
      </c>
      <c r="KT15">
        <v>0</v>
      </c>
      <c r="KU15">
        <v>0</v>
      </c>
      <c r="KV15">
        <v>0</v>
      </c>
      <c r="KW15">
        <v>0</v>
      </c>
      <c r="KX15">
        <v>0</v>
      </c>
      <c r="KY15">
        <v>0</v>
      </c>
      <c r="KZ15">
        <v>0</v>
      </c>
      <c r="LA15">
        <v>0</v>
      </c>
      <c r="LB15">
        <v>0</v>
      </c>
      <c r="LC15">
        <v>0</v>
      </c>
      <c r="LD15">
        <v>0</v>
      </c>
      <c r="LE15">
        <v>0</v>
      </c>
      <c r="LF15">
        <v>0</v>
      </c>
      <c r="LG15">
        <v>0</v>
      </c>
      <c r="LH15">
        <v>0</v>
      </c>
      <c r="LI15" t="s">
        <v>583</v>
      </c>
      <c r="LJ15" t="s">
        <v>720</v>
      </c>
      <c r="LK15">
        <v>0</v>
      </c>
      <c r="LL15">
        <v>1</v>
      </c>
      <c r="LM15">
        <v>1</v>
      </c>
      <c r="LN15">
        <v>0</v>
      </c>
      <c r="LO15">
        <v>1</v>
      </c>
      <c r="LP15">
        <v>0</v>
      </c>
      <c r="LQ15">
        <v>0</v>
      </c>
      <c r="LR15">
        <v>0</v>
      </c>
      <c r="LT15" t="s">
        <v>617</v>
      </c>
      <c r="LV15" t="s">
        <v>585</v>
      </c>
      <c r="LW15">
        <v>1</v>
      </c>
      <c r="LX15">
        <v>0</v>
      </c>
      <c r="LY15">
        <v>0</v>
      </c>
      <c r="LZ15">
        <v>0</v>
      </c>
      <c r="MA15">
        <v>0</v>
      </c>
      <c r="MB15">
        <v>0</v>
      </c>
      <c r="MC15" t="s">
        <v>619</v>
      </c>
      <c r="MD15" t="s">
        <v>856</v>
      </c>
      <c r="ME15" t="s">
        <v>593</v>
      </c>
      <c r="MJ15" t="s">
        <v>596</v>
      </c>
      <c r="MK15" t="s">
        <v>621</v>
      </c>
      <c r="ML15" t="s">
        <v>620</v>
      </c>
      <c r="MM15" t="s">
        <v>620</v>
      </c>
      <c r="MN15" t="s">
        <v>605</v>
      </c>
      <c r="MO15" t="s">
        <v>621</v>
      </c>
      <c r="MP15" t="s">
        <v>620</v>
      </c>
      <c r="MQ15" t="s">
        <v>621</v>
      </c>
      <c r="MR15" t="s">
        <v>604</v>
      </c>
      <c r="MS15" t="s">
        <v>621</v>
      </c>
      <c r="MT15" t="s">
        <v>621</v>
      </c>
      <c r="NJ15" t="s">
        <v>621</v>
      </c>
      <c r="NK15" t="s">
        <v>741</v>
      </c>
      <c r="NL15">
        <v>0</v>
      </c>
      <c r="NM15">
        <v>0</v>
      </c>
      <c r="NN15">
        <v>0</v>
      </c>
      <c r="NO15">
        <v>1</v>
      </c>
      <c r="NP15">
        <v>0</v>
      </c>
      <c r="NQ15">
        <v>0</v>
      </c>
      <c r="NR15">
        <v>0</v>
      </c>
      <c r="NS15">
        <v>0</v>
      </c>
      <c r="NT15">
        <v>0</v>
      </c>
      <c r="NU15">
        <v>0</v>
      </c>
      <c r="NV15">
        <v>0</v>
      </c>
      <c r="NW15">
        <v>1</v>
      </c>
      <c r="NX15">
        <v>0</v>
      </c>
      <c r="NY15">
        <v>0</v>
      </c>
      <c r="NZ15">
        <v>0</v>
      </c>
      <c r="OA15">
        <v>0</v>
      </c>
      <c r="OB15">
        <v>0</v>
      </c>
      <c r="OC15">
        <v>1</v>
      </c>
      <c r="OD15">
        <v>0</v>
      </c>
      <c r="OE15">
        <v>0</v>
      </c>
      <c r="OF15">
        <v>0</v>
      </c>
      <c r="OG15">
        <v>0</v>
      </c>
      <c r="OH15">
        <v>0</v>
      </c>
      <c r="OI15">
        <v>0</v>
      </c>
      <c r="OJ15">
        <v>0</v>
      </c>
      <c r="OK15">
        <v>0</v>
      </c>
      <c r="OL15">
        <v>0</v>
      </c>
      <c r="OM15">
        <v>0</v>
      </c>
      <c r="ON15">
        <v>0</v>
      </c>
      <c r="OO15">
        <v>0</v>
      </c>
      <c r="OP15">
        <v>0</v>
      </c>
      <c r="OQ15">
        <v>0</v>
      </c>
      <c r="OR15">
        <v>0</v>
      </c>
      <c r="OS15">
        <v>0</v>
      </c>
      <c r="OT15">
        <v>0</v>
      </c>
      <c r="OU15">
        <v>0</v>
      </c>
      <c r="OW15" t="s">
        <v>641</v>
      </c>
      <c r="OY15" t="s">
        <v>583</v>
      </c>
      <c r="OZ15" t="s">
        <v>595</v>
      </c>
      <c r="PA15" t="s">
        <v>642</v>
      </c>
      <c r="PB15">
        <v>0</v>
      </c>
      <c r="PC15">
        <v>1</v>
      </c>
      <c r="PD15">
        <v>0</v>
      </c>
      <c r="PE15">
        <v>0</v>
      </c>
      <c r="PF15">
        <v>0</v>
      </c>
      <c r="PG15">
        <v>0</v>
      </c>
      <c r="PH15">
        <v>0</v>
      </c>
      <c r="PI15">
        <v>0</v>
      </c>
      <c r="PJ15">
        <v>0</v>
      </c>
      <c r="PK15">
        <v>1</v>
      </c>
      <c r="PL15">
        <v>0</v>
      </c>
      <c r="PM15">
        <v>0</v>
      </c>
      <c r="PN15">
        <v>0</v>
      </c>
      <c r="PO15">
        <v>0</v>
      </c>
      <c r="PP15">
        <v>0</v>
      </c>
      <c r="PQ15">
        <v>0</v>
      </c>
      <c r="PR15">
        <v>0</v>
      </c>
      <c r="PS15">
        <v>0</v>
      </c>
      <c r="PU15" t="s">
        <v>583</v>
      </c>
      <c r="TW15" t="s">
        <v>583</v>
      </c>
      <c r="TX15" t="s">
        <v>596</v>
      </c>
      <c r="UM15" t="s">
        <v>596</v>
      </c>
      <c r="UO15" t="s">
        <v>583</v>
      </c>
      <c r="UP15" t="s">
        <v>583</v>
      </c>
      <c r="UR15" t="s">
        <v>596</v>
      </c>
      <c r="UW15" t="s">
        <v>596</v>
      </c>
      <c r="UZ15">
        <v>503924674</v>
      </c>
      <c r="VA15" t="s">
        <v>742</v>
      </c>
      <c r="VB15" s="1">
        <v>45243.714687500003</v>
      </c>
      <c r="VE15" t="s">
        <v>600</v>
      </c>
      <c r="VF15" t="s">
        <v>601</v>
      </c>
      <c r="VG15" t="s">
        <v>602</v>
      </c>
      <c r="VI15">
        <v>18</v>
      </c>
    </row>
    <row r="16" spans="1:581" x14ac:dyDescent="0.3">
      <c r="A16" s="1">
        <v>45243.797967858787</v>
      </c>
      <c r="B16" s="1">
        <v>45243.809076944453</v>
      </c>
      <c r="C16" s="1">
        <v>45243</v>
      </c>
      <c r="D16" t="s">
        <v>610</v>
      </c>
      <c r="G16" t="s">
        <v>583</v>
      </c>
      <c r="H16" t="s">
        <v>611</v>
      </c>
      <c r="J16" t="s">
        <v>859</v>
      </c>
      <c r="K16" t="s">
        <v>592</v>
      </c>
      <c r="M16" t="s">
        <v>743</v>
      </c>
      <c r="N16">
        <v>1</v>
      </c>
      <c r="O16">
        <v>1</v>
      </c>
      <c r="P16">
        <v>0</v>
      </c>
      <c r="Q16">
        <v>0</v>
      </c>
      <c r="R16">
        <v>1</v>
      </c>
      <c r="S16">
        <v>0</v>
      </c>
      <c r="T16">
        <v>0</v>
      </c>
      <c r="U16">
        <v>0</v>
      </c>
      <c r="V16">
        <v>0</v>
      </c>
      <c r="W16">
        <v>0</v>
      </c>
      <c r="X16">
        <v>0</v>
      </c>
      <c r="Y16">
        <v>0</v>
      </c>
      <c r="AR16" t="s">
        <v>744</v>
      </c>
      <c r="AS16">
        <v>0</v>
      </c>
      <c r="AT16">
        <v>1</v>
      </c>
      <c r="AU16">
        <v>1</v>
      </c>
      <c r="AV16">
        <v>0</v>
      </c>
      <c r="AW16">
        <v>1</v>
      </c>
      <c r="AX16">
        <v>0</v>
      </c>
      <c r="AY16">
        <v>0</v>
      </c>
      <c r="AZ16">
        <v>0</v>
      </c>
      <c r="BA16">
        <v>1</v>
      </c>
      <c r="BB16">
        <v>0</v>
      </c>
      <c r="BC16">
        <v>0</v>
      </c>
      <c r="BD16">
        <v>1</v>
      </c>
      <c r="BE16">
        <v>1</v>
      </c>
      <c r="BF16">
        <v>0</v>
      </c>
      <c r="BG16">
        <v>0</v>
      </c>
      <c r="BH16">
        <v>0</v>
      </c>
      <c r="BI16">
        <v>0</v>
      </c>
      <c r="BJ16">
        <v>0</v>
      </c>
      <c r="BK16">
        <v>0</v>
      </c>
      <c r="DE16" t="s">
        <v>588</v>
      </c>
      <c r="DF16">
        <v>1</v>
      </c>
      <c r="DG16">
        <v>0</v>
      </c>
      <c r="DH16">
        <v>0</v>
      </c>
      <c r="DI16">
        <v>0</v>
      </c>
      <c r="DJ16">
        <v>0</v>
      </c>
      <c r="DK16">
        <v>0</v>
      </c>
      <c r="DL16">
        <v>0</v>
      </c>
      <c r="DM16">
        <v>0</v>
      </c>
      <c r="DN16">
        <v>0</v>
      </c>
      <c r="DO16">
        <v>0</v>
      </c>
      <c r="DP16">
        <v>0</v>
      </c>
      <c r="DQ16">
        <v>0</v>
      </c>
      <c r="DR16">
        <v>0</v>
      </c>
      <c r="DV16" t="s">
        <v>962</v>
      </c>
      <c r="DW16" t="s">
        <v>596</v>
      </c>
      <c r="DY16" t="s">
        <v>589</v>
      </c>
      <c r="DZ16" t="s">
        <v>902</v>
      </c>
      <c r="EA16">
        <v>0</v>
      </c>
      <c r="EB16">
        <v>1</v>
      </c>
      <c r="EC16">
        <v>1</v>
      </c>
      <c r="ED16">
        <v>0</v>
      </c>
      <c r="EE16" t="s">
        <v>745</v>
      </c>
      <c r="EF16">
        <v>1</v>
      </c>
      <c r="EG16">
        <v>0</v>
      </c>
      <c r="EH16">
        <v>0</v>
      </c>
      <c r="EI16">
        <v>0</v>
      </c>
      <c r="EJ16">
        <v>0</v>
      </c>
      <c r="EK16">
        <v>1</v>
      </c>
      <c r="EL16">
        <v>0</v>
      </c>
      <c r="EM16">
        <v>0</v>
      </c>
      <c r="EN16">
        <v>0</v>
      </c>
      <c r="EO16">
        <v>0</v>
      </c>
      <c r="EP16">
        <v>0</v>
      </c>
      <c r="EQ16">
        <v>0</v>
      </c>
      <c r="ER16">
        <v>0</v>
      </c>
      <c r="ES16">
        <v>0</v>
      </c>
      <c r="ET16">
        <v>0</v>
      </c>
      <c r="EU16">
        <v>0</v>
      </c>
      <c r="EV16">
        <v>0</v>
      </c>
      <c r="EW16" t="s">
        <v>746</v>
      </c>
      <c r="EX16">
        <v>1</v>
      </c>
      <c r="EY16">
        <v>0</v>
      </c>
      <c r="EZ16">
        <v>0</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0</v>
      </c>
      <c r="GB16">
        <v>0</v>
      </c>
      <c r="GC16">
        <v>0</v>
      </c>
      <c r="GD16">
        <v>0</v>
      </c>
      <c r="GE16">
        <v>0</v>
      </c>
      <c r="GF16">
        <v>0</v>
      </c>
      <c r="GG16">
        <v>0</v>
      </c>
      <c r="GH16">
        <v>0</v>
      </c>
      <c r="GI16">
        <v>0</v>
      </c>
      <c r="GJ16">
        <v>0</v>
      </c>
      <c r="GK16">
        <v>0</v>
      </c>
      <c r="GL16">
        <v>0</v>
      </c>
      <c r="GM16">
        <v>1</v>
      </c>
      <c r="GN16">
        <v>0</v>
      </c>
      <c r="GO16">
        <v>0</v>
      </c>
      <c r="GP16">
        <v>0</v>
      </c>
      <c r="GQ16">
        <v>0</v>
      </c>
      <c r="GR16">
        <v>0</v>
      </c>
      <c r="GS16">
        <v>0</v>
      </c>
      <c r="GT16">
        <v>0</v>
      </c>
      <c r="GU16">
        <v>0</v>
      </c>
      <c r="GV16">
        <v>0</v>
      </c>
      <c r="GW16">
        <v>0</v>
      </c>
      <c r="GX16">
        <v>0</v>
      </c>
      <c r="GY16">
        <v>0</v>
      </c>
      <c r="GZ16">
        <v>0</v>
      </c>
      <c r="HA16">
        <v>0</v>
      </c>
      <c r="HB16">
        <v>0</v>
      </c>
      <c r="HC16">
        <v>0</v>
      </c>
      <c r="HD16">
        <v>0</v>
      </c>
      <c r="HE16">
        <v>0</v>
      </c>
      <c r="HF16">
        <v>0</v>
      </c>
      <c r="HG16">
        <v>0</v>
      </c>
      <c r="HH16">
        <v>0</v>
      </c>
      <c r="HI16">
        <v>0</v>
      </c>
      <c r="HJ16">
        <v>0</v>
      </c>
      <c r="HK16">
        <v>0</v>
      </c>
      <c r="HL16">
        <v>0</v>
      </c>
      <c r="HM16">
        <v>0</v>
      </c>
      <c r="HN16">
        <v>0</v>
      </c>
      <c r="HO16">
        <v>0</v>
      </c>
      <c r="HP16">
        <v>0</v>
      </c>
      <c r="HQ16">
        <v>0</v>
      </c>
      <c r="HR16">
        <v>0</v>
      </c>
      <c r="HS16">
        <v>0</v>
      </c>
      <c r="HT16">
        <v>0</v>
      </c>
      <c r="HU16">
        <v>0</v>
      </c>
      <c r="HV16">
        <v>0</v>
      </c>
      <c r="HW16">
        <v>0</v>
      </c>
      <c r="HX16">
        <v>0</v>
      </c>
      <c r="HY16">
        <v>0</v>
      </c>
      <c r="HZ16">
        <v>0</v>
      </c>
      <c r="IA16">
        <v>0</v>
      </c>
      <c r="IB16">
        <v>0</v>
      </c>
      <c r="IC16">
        <v>0</v>
      </c>
      <c r="ID16">
        <v>0</v>
      </c>
      <c r="IE16">
        <v>0</v>
      </c>
      <c r="IF16">
        <v>0</v>
      </c>
      <c r="IG16">
        <v>0</v>
      </c>
      <c r="IH16">
        <v>0</v>
      </c>
      <c r="II16">
        <v>0</v>
      </c>
      <c r="IJ16">
        <v>0</v>
      </c>
      <c r="IK16">
        <v>0</v>
      </c>
      <c r="IL16">
        <v>0</v>
      </c>
      <c r="IM16">
        <v>0</v>
      </c>
      <c r="IN16">
        <v>0</v>
      </c>
      <c r="IO16">
        <v>0</v>
      </c>
      <c r="IP16">
        <v>0</v>
      </c>
      <c r="IQ16">
        <v>0</v>
      </c>
      <c r="IR16">
        <v>0</v>
      </c>
      <c r="IS16">
        <v>0</v>
      </c>
      <c r="IT16">
        <v>0</v>
      </c>
      <c r="IU16">
        <v>0</v>
      </c>
      <c r="IV16">
        <v>0</v>
      </c>
      <c r="IW16">
        <v>0</v>
      </c>
      <c r="IX16">
        <v>0</v>
      </c>
      <c r="IY16">
        <v>0</v>
      </c>
      <c r="IZ16">
        <v>0</v>
      </c>
      <c r="JA16">
        <v>0</v>
      </c>
      <c r="JB16">
        <v>0</v>
      </c>
      <c r="JC16">
        <v>0</v>
      </c>
      <c r="JD16">
        <v>0</v>
      </c>
      <c r="JE16">
        <v>0</v>
      </c>
      <c r="JF16">
        <v>0</v>
      </c>
      <c r="JG16">
        <v>0</v>
      </c>
      <c r="JH16">
        <v>0</v>
      </c>
      <c r="JI16">
        <v>0</v>
      </c>
      <c r="JJ16">
        <v>0</v>
      </c>
      <c r="JK16">
        <v>0</v>
      </c>
      <c r="JL16">
        <v>0</v>
      </c>
      <c r="JM16">
        <v>0</v>
      </c>
      <c r="JN16">
        <v>0</v>
      </c>
      <c r="JO16">
        <v>0</v>
      </c>
      <c r="JP16">
        <v>0</v>
      </c>
      <c r="JQ16">
        <v>0</v>
      </c>
      <c r="JR16">
        <v>0</v>
      </c>
      <c r="JS16">
        <v>0</v>
      </c>
      <c r="JT16">
        <v>0</v>
      </c>
      <c r="JU16">
        <v>0</v>
      </c>
      <c r="JV16">
        <v>0</v>
      </c>
      <c r="JW16">
        <v>0</v>
      </c>
      <c r="JX16">
        <v>0</v>
      </c>
      <c r="JY16">
        <v>0</v>
      </c>
      <c r="JZ16">
        <v>0</v>
      </c>
      <c r="KA16">
        <v>0</v>
      </c>
      <c r="KB16">
        <v>0</v>
      </c>
      <c r="KC16">
        <v>0</v>
      </c>
      <c r="KD16">
        <v>0</v>
      </c>
      <c r="KE16">
        <v>0</v>
      </c>
      <c r="KF16">
        <v>0</v>
      </c>
      <c r="KG16">
        <v>0</v>
      </c>
      <c r="KH16">
        <v>0</v>
      </c>
      <c r="KI16">
        <v>0</v>
      </c>
      <c r="KJ16">
        <v>0</v>
      </c>
      <c r="KK16">
        <v>0</v>
      </c>
      <c r="KL16">
        <v>0</v>
      </c>
      <c r="KM16">
        <v>0</v>
      </c>
      <c r="KN16">
        <v>0</v>
      </c>
      <c r="KO16">
        <v>0</v>
      </c>
      <c r="KP16">
        <v>0</v>
      </c>
      <c r="KQ16">
        <v>0</v>
      </c>
      <c r="KR16">
        <v>0</v>
      </c>
      <c r="KS16">
        <v>0</v>
      </c>
      <c r="KT16">
        <v>0</v>
      </c>
      <c r="KU16">
        <v>0</v>
      </c>
      <c r="KV16">
        <v>0</v>
      </c>
      <c r="KW16">
        <v>0</v>
      </c>
      <c r="KX16">
        <v>0</v>
      </c>
      <c r="KY16">
        <v>0</v>
      </c>
      <c r="KZ16">
        <v>0</v>
      </c>
      <c r="LA16">
        <v>0</v>
      </c>
      <c r="LB16">
        <v>0</v>
      </c>
      <c r="LC16">
        <v>0</v>
      </c>
      <c r="LD16">
        <v>0</v>
      </c>
      <c r="LE16">
        <v>0</v>
      </c>
      <c r="LF16">
        <v>0</v>
      </c>
      <c r="LG16">
        <v>0</v>
      </c>
      <c r="LH16">
        <v>0</v>
      </c>
      <c r="LI16" t="s">
        <v>583</v>
      </c>
      <c r="LJ16" t="s">
        <v>590</v>
      </c>
      <c r="LK16">
        <v>0</v>
      </c>
      <c r="LL16">
        <v>1</v>
      </c>
      <c r="LM16">
        <v>1</v>
      </c>
      <c r="LN16">
        <v>0</v>
      </c>
      <c r="LO16">
        <v>0</v>
      </c>
      <c r="LP16">
        <v>0</v>
      </c>
      <c r="LQ16">
        <v>0</v>
      </c>
      <c r="LR16">
        <v>0</v>
      </c>
      <c r="LT16" t="s">
        <v>617</v>
      </c>
      <c r="LV16" t="s">
        <v>631</v>
      </c>
      <c r="LW16">
        <v>0</v>
      </c>
      <c r="LX16">
        <v>1</v>
      </c>
      <c r="LY16">
        <v>1</v>
      </c>
      <c r="LZ16">
        <v>0</v>
      </c>
      <c r="MA16">
        <v>0</v>
      </c>
      <c r="MB16">
        <v>0</v>
      </c>
      <c r="MC16" t="s">
        <v>619</v>
      </c>
      <c r="MD16" t="s">
        <v>857</v>
      </c>
      <c r="ME16" t="s">
        <v>747</v>
      </c>
      <c r="MJ16" t="s">
        <v>596</v>
      </c>
      <c r="MK16" t="s">
        <v>621</v>
      </c>
      <c r="ML16" t="s">
        <v>605</v>
      </c>
      <c r="MM16" t="s">
        <v>604</v>
      </c>
      <c r="MN16" t="s">
        <v>605</v>
      </c>
      <c r="MO16" t="s">
        <v>621</v>
      </c>
      <c r="MP16" t="s">
        <v>620</v>
      </c>
      <c r="MQ16" t="s">
        <v>621</v>
      </c>
      <c r="MR16" t="s">
        <v>604</v>
      </c>
      <c r="MS16" t="s">
        <v>605</v>
      </c>
      <c r="MT16" t="s">
        <v>621</v>
      </c>
      <c r="NJ16" t="s">
        <v>621</v>
      </c>
      <c r="NK16" t="s">
        <v>748</v>
      </c>
      <c r="NL16">
        <v>0</v>
      </c>
      <c r="NM16">
        <v>0</v>
      </c>
      <c r="NN16">
        <v>0</v>
      </c>
      <c r="NO16">
        <v>1</v>
      </c>
      <c r="NP16">
        <v>0</v>
      </c>
      <c r="NQ16">
        <v>0</v>
      </c>
      <c r="NR16">
        <v>0</v>
      </c>
      <c r="NS16">
        <v>0</v>
      </c>
      <c r="NT16">
        <v>1</v>
      </c>
      <c r="NU16">
        <v>0</v>
      </c>
      <c r="NV16">
        <v>0</v>
      </c>
      <c r="NW16">
        <v>0</v>
      </c>
      <c r="NX16">
        <v>0</v>
      </c>
      <c r="NY16">
        <v>0</v>
      </c>
      <c r="NZ16">
        <v>0</v>
      </c>
      <c r="OA16">
        <v>1</v>
      </c>
      <c r="OB16">
        <v>0</v>
      </c>
      <c r="OC16">
        <v>0</v>
      </c>
      <c r="OD16">
        <v>0</v>
      </c>
      <c r="OE16">
        <v>0</v>
      </c>
      <c r="OF16">
        <v>0</v>
      </c>
      <c r="OG16">
        <v>0</v>
      </c>
      <c r="OH16">
        <v>0</v>
      </c>
      <c r="OI16">
        <v>0</v>
      </c>
      <c r="OJ16">
        <v>0</v>
      </c>
      <c r="OK16">
        <v>0</v>
      </c>
      <c r="OL16">
        <v>0</v>
      </c>
      <c r="OM16">
        <v>0</v>
      </c>
      <c r="ON16">
        <v>0</v>
      </c>
      <c r="OO16">
        <v>0</v>
      </c>
      <c r="OP16">
        <v>0</v>
      </c>
      <c r="OQ16">
        <v>0</v>
      </c>
      <c r="OR16">
        <v>0</v>
      </c>
      <c r="OS16">
        <v>0</v>
      </c>
      <c r="OT16">
        <v>0</v>
      </c>
      <c r="OU16">
        <v>0</v>
      </c>
      <c r="OW16" t="s">
        <v>594</v>
      </c>
      <c r="OY16" t="s">
        <v>596</v>
      </c>
      <c r="PA16" t="s">
        <v>749</v>
      </c>
      <c r="PB16">
        <v>0</v>
      </c>
      <c r="PC16">
        <v>1</v>
      </c>
      <c r="PD16">
        <v>1</v>
      </c>
      <c r="PE16">
        <v>0</v>
      </c>
      <c r="PF16">
        <v>0</v>
      </c>
      <c r="PG16">
        <v>0</v>
      </c>
      <c r="PH16">
        <v>0</v>
      </c>
      <c r="PI16">
        <v>0</v>
      </c>
      <c r="PJ16">
        <v>0</v>
      </c>
      <c r="PK16">
        <v>1</v>
      </c>
      <c r="PL16">
        <v>0</v>
      </c>
      <c r="PM16">
        <v>0</v>
      </c>
      <c r="PN16">
        <v>0</v>
      </c>
      <c r="PO16">
        <v>0</v>
      </c>
      <c r="PP16">
        <v>0</v>
      </c>
      <c r="PQ16">
        <v>0</v>
      </c>
      <c r="PR16">
        <v>0</v>
      </c>
      <c r="PS16">
        <v>0</v>
      </c>
      <c r="PU16" t="s">
        <v>583</v>
      </c>
      <c r="TW16" t="s">
        <v>583</v>
      </c>
      <c r="TX16" t="s">
        <v>583</v>
      </c>
      <c r="TY16" t="s">
        <v>750</v>
      </c>
      <c r="TZ16">
        <v>0</v>
      </c>
      <c r="UA16">
        <v>0</v>
      </c>
      <c r="UB16">
        <v>1</v>
      </c>
      <c r="UC16">
        <v>1</v>
      </c>
      <c r="UD16">
        <v>0</v>
      </c>
      <c r="UE16">
        <v>1</v>
      </c>
      <c r="UF16">
        <v>0</v>
      </c>
      <c r="UG16">
        <v>0</v>
      </c>
      <c r="UH16">
        <v>0</v>
      </c>
      <c r="UI16">
        <v>0</v>
      </c>
      <c r="UJ16">
        <v>0</v>
      </c>
      <c r="UK16">
        <v>0</v>
      </c>
      <c r="UL16">
        <v>0</v>
      </c>
      <c r="UM16" t="s">
        <v>596</v>
      </c>
      <c r="UO16" t="s">
        <v>583</v>
      </c>
      <c r="UP16" t="s">
        <v>583</v>
      </c>
      <c r="UR16" t="s">
        <v>596</v>
      </c>
      <c r="UW16" t="s">
        <v>596</v>
      </c>
      <c r="UZ16">
        <v>503929859</v>
      </c>
      <c r="VA16" t="s">
        <v>751</v>
      </c>
      <c r="VB16" s="1">
        <v>45243.725798611107</v>
      </c>
      <c r="VE16" t="s">
        <v>600</v>
      </c>
      <c r="VF16" t="s">
        <v>601</v>
      </c>
      <c r="VG16" t="s">
        <v>602</v>
      </c>
      <c r="VI16">
        <v>19</v>
      </c>
    </row>
    <row r="17" spans="1:581" x14ac:dyDescent="0.3">
      <c r="A17" s="1">
        <v>45245.508848391197</v>
      </c>
      <c r="B17" s="1">
        <v>45245.574271400466</v>
      </c>
      <c r="C17" s="1">
        <v>45245</v>
      </c>
      <c r="D17" t="s">
        <v>610</v>
      </c>
      <c r="G17" t="s">
        <v>583</v>
      </c>
      <c r="H17" t="s">
        <v>611</v>
      </c>
      <c r="J17" t="s">
        <v>835</v>
      </c>
      <c r="K17" t="s">
        <v>592</v>
      </c>
      <c r="M17" t="s">
        <v>752</v>
      </c>
      <c r="N17">
        <v>0</v>
      </c>
      <c r="O17">
        <v>0</v>
      </c>
      <c r="P17">
        <v>1</v>
      </c>
      <c r="Q17">
        <v>0</v>
      </c>
      <c r="R17">
        <v>1</v>
      </c>
      <c r="S17">
        <v>0</v>
      </c>
      <c r="T17">
        <v>1</v>
      </c>
      <c r="U17">
        <v>1</v>
      </c>
      <c r="V17">
        <v>0</v>
      </c>
      <c r="W17">
        <v>0</v>
      </c>
      <c r="X17">
        <v>0</v>
      </c>
      <c r="Y17">
        <v>0</v>
      </c>
      <c r="AR17" t="s">
        <v>753</v>
      </c>
      <c r="AS17">
        <v>0</v>
      </c>
      <c r="AT17">
        <v>0</v>
      </c>
      <c r="AU17">
        <v>1</v>
      </c>
      <c r="AV17">
        <v>0</v>
      </c>
      <c r="AW17">
        <v>0</v>
      </c>
      <c r="AX17">
        <v>0</v>
      </c>
      <c r="AY17">
        <v>0</v>
      </c>
      <c r="AZ17">
        <v>1</v>
      </c>
      <c r="BA17">
        <v>0</v>
      </c>
      <c r="BB17">
        <v>0</v>
      </c>
      <c r="BC17">
        <v>0</v>
      </c>
      <c r="BD17">
        <v>0</v>
      </c>
      <c r="BE17">
        <v>0</v>
      </c>
      <c r="BF17">
        <v>0</v>
      </c>
      <c r="BG17">
        <v>0</v>
      </c>
      <c r="BH17">
        <v>0</v>
      </c>
      <c r="BI17">
        <v>0</v>
      </c>
      <c r="BJ17">
        <v>0</v>
      </c>
      <c r="BK17">
        <v>0</v>
      </c>
      <c r="BL17" t="s">
        <v>754</v>
      </c>
      <c r="BM17">
        <v>0</v>
      </c>
      <c r="BN17">
        <v>1</v>
      </c>
      <c r="BO17">
        <v>0</v>
      </c>
      <c r="BP17">
        <v>0</v>
      </c>
      <c r="BQ17">
        <v>1</v>
      </c>
      <c r="BR17">
        <v>0</v>
      </c>
      <c r="BS17">
        <v>0</v>
      </c>
      <c r="BT17">
        <v>1</v>
      </c>
      <c r="BU17">
        <v>1</v>
      </c>
      <c r="BV17">
        <v>1</v>
      </c>
      <c r="BW17">
        <v>0</v>
      </c>
      <c r="BX17">
        <v>1</v>
      </c>
      <c r="BY17">
        <v>0</v>
      </c>
      <c r="BZ17">
        <v>0</v>
      </c>
      <c r="CA17">
        <v>0</v>
      </c>
      <c r="CB17">
        <v>1</v>
      </c>
      <c r="CC17">
        <v>0</v>
      </c>
      <c r="CD17" t="s">
        <v>755</v>
      </c>
      <c r="CE17">
        <v>0</v>
      </c>
      <c r="CF17">
        <v>0</v>
      </c>
      <c r="CG17">
        <v>0</v>
      </c>
      <c r="CH17">
        <v>0</v>
      </c>
      <c r="CI17">
        <v>1</v>
      </c>
      <c r="CJ17">
        <v>0</v>
      </c>
      <c r="CK17">
        <v>0</v>
      </c>
      <c r="CL17">
        <v>1</v>
      </c>
      <c r="CM17">
        <v>1</v>
      </c>
      <c r="CN17">
        <v>1</v>
      </c>
      <c r="CO17">
        <v>0</v>
      </c>
      <c r="CP17">
        <v>1</v>
      </c>
      <c r="CQ17">
        <v>0</v>
      </c>
      <c r="CR17">
        <v>0</v>
      </c>
      <c r="CS17">
        <v>0</v>
      </c>
      <c r="CT17">
        <v>0</v>
      </c>
      <c r="DE17" t="s">
        <v>588</v>
      </c>
      <c r="DF17">
        <v>1</v>
      </c>
      <c r="DG17">
        <v>0</v>
      </c>
      <c r="DH17">
        <v>0</v>
      </c>
      <c r="DI17">
        <v>0</v>
      </c>
      <c r="DJ17">
        <v>0</v>
      </c>
      <c r="DK17">
        <v>0</v>
      </c>
      <c r="DL17">
        <v>0</v>
      </c>
      <c r="DM17">
        <v>0</v>
      </c>
      <c r="DN17">
        <v>0</v>
      </c>
      <c r="DO17">
        <v>0</v>
      </c>
      <c r="DP17">
        <v>0</v>
      </c>
      <c r="DQ17">
        <v>0</v>
      </c>
      <c r="DR17">
        <v>0</v>
      </c>
      <c r="DV17" t="s">
        <v>963</v>
      </c>
      <c r="DW17" t="s">
        <v>596</v>
      </c>
      <c r="DY17" t="s">
        <v>589</v>
      </c>
      <c r="DZ17" t="s">
        <v>900</v>
      </c>
      <c r="EA17">
        <v>1</v>
      </c>
      <c r="EB17">
        <v>0</v>
      </c>
      <c r="EC17">
        <v>1</v>
      </c>
      <c r="ED17">
        <v>0</v>
      </c>
      <c r="EE17" t="s">
        <v>756</v>
      </c>
      <c r="EF17">
        <v>0</v>
      </c>
      <c r="EG17">
        <v>0</v>
      </c>
      <c r="EH17">
        <v>0</v>
      </c>
      <c r="EI17">
        <v>0</v>
      </c>
      <c r="EJ17">
        <v>0</v>
      </c>
      <c r="EK17">
        <v>1</v>
      </c>
      <c r="EL17">
        <v>0</v>
      </c>
      <c r="EM17">
        <v>0</v>
      </c>
      <c r="EN17">
        <v>0</v>
      </c>
      <c r="EO17">
        <v>0</v>
      </c>
      <c r="EP17">
        <v>1</v>
      </c>
      <c r="EQ17">
        <v>1</v>
      </c>
      <c r="ER17">
        <v>0</v>
      </c>
      <c r="ES17">
        <v>0</v>
      </c>
      <c r="ET17">
        <v>0</v>
      </c>
      <c r="EU17">
        <v>0</v>
      </c>
      <c r="EV17">
        <v>0</v>
      </c>
      <c r="EW17" t="s">
        <v>757</v>
      </c>
      <c r="EX17">
        <v>0</v>
      </c>
      <c r="EY17">
        <v>0</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c r="GD17">
        <v>0</v>
      </c>
      <c r="GE17">
        <v>0</v>
      </c>
      <c r="GF17">
        <v>0</v>
      </c>
      <c r="GG17">
        <v>0</v>
      </c>
      <c r="GH17">
        <v>0</v>
      </c>
      <c r="GI17">
        <v>0</v>
      </c>
      <c r="GJ17">
        <v>0</v>
      </c>
      <c r="GK17">
        <v>0</v>
      </c>
      <c r="GL17">
        <v>0</v>
      </c>
      <c r="GM17">
        <v>1</v>
      </c>
      <c r="GN17">
        <v>0</v>
      </c>
      <c r="GO17">
        <v>0</v>
      </c>
      <c r="GP17">
        <v>0</v>
      </c>
      <c r="GQ17">
        <v>0</v>
      </c>
      <c r="GR17">
        <v>0</v>
      </c>
      <c r="GS17">
        <v>0</v>
      </c>
      <c r="GT17">
        <v>0</v>
      </c>
      <c r="GU17">
        <v>0</v>
      </c>
      <c r="GV17">
        <v>0</v>
      </c>
      <c r="GW17">
        <v>0</v>
      </c>
      <c r="GX17">
        <v>0</v>
      </c>
      <c r="GY17">
        <v>0</v>
      </c>
      <c r="GZ17">
        <v>0</v>
      </c>
      <c r="HA17">
        <v>0</v>
      </c>
      <c r="HB17">
        <v>0</v>
      </c>
      <c r="HC17">
        <v>0</v>
      </c>
      <c r="HD17">
        <v>0</v>
      </c>
      <c r="HE17">
        <v>0</v>
      </c>
      <c r="HF17">
        <v>0</v>
      </c>
      <c r="HG17">
        <v>0</v>
      </c>
      <c r="HH17">
        <v>0</v>
      </c>
      <c r="HI17">
        <v>0</v>
      </c>
      <c r="HJ17">
        <v>0</v>
      </c>
      <c r="HK17">
        <v>0</v>
      </c>
      <c r="HL17">
        <v>0</v>
      </c>
      <c r="HM17">
        <v>0</v>
      </c>
      <c r="HN17">
        <v>0</v>
      </c>
      <c r="HO17">
        <v>0</v>
      </c>
      <c r="HP17">
        <v>0</v>
      </c>
      <c r="HQ17">
        <v>0</v>
      </c>
      <c r="HR17">
        <v>0</v>
      </c>
      <c r="HS17">
        <v>0</v>
      </c>
      <c r="HT17">
        <v>0</v>
      </c>
      <c r="HU17">
        <v>0</v>
      </c>
      <c r="HV17">
        <v>0</v>
      </c>
      <c r="HW17">
        <v>0</v>
      </c>
      <c r="HX17">
        <v>0</v>
      </c>
      <c r="HY17">
        <v>0</v>
      </c>
      <c r="HZ17">
        <v>0</v>
      </c>
      <c r="IA17">
        <v>1</v>
      </c>
      <c r="IB17">
        <v>1</v>
      </c>
      <c r="IC17">
        <v>0</v>
      </c>
      <c r="ID17">
        <v>0</v>
      </c>
      <c r="IE17">
        <v>0</v>
      </c>
      <c r="IF17">
        <v>0</v>
      </c>
      <c r="IG17">
        <v>0</v>
      </c>
      <c r="IH17">
        <v>0</v>
      </c>
      <c r="II17">
        <v>0</v>
      </c>
      <c r="IJ17">
        <v>0</v>
      </c>
      <c r="IK17">
        <v>0</v>
      </c>
      <c r="IL17">
        <v>0</v>
      </c>
      <c r="IM17">
        <v>0</v>
      </c>
      <c r="IN17">
        <v>0</v>
      </c>
      <c r="IO17">
        <v>0</v>
      </c>
      <c r="IP17">
        <v>0</v>
      </c>
      <c r="IQ17">
        <v>0</v>
      </c>
      <c r="IR17">
        <v>0</v>
      </c>
      <c r="IS17">
        <v>0</v>
      </c>
      <c r="IT17">
        <v>0</v>
      </c>
      <c r="IU17">
        <v>0</v>
      </c>
      <c r="IV17">
        <v>0</v>
      </c>
      <c r="IW17">
        <v>0</v>
      </c>
      <c r="IX17">
        <v>0</v>
      </c>
      <c r="IY17">
        <v>0</v>
      </c>
      <c r="IZ17">
        <v>0</v>
      </c>
      <c r="JA17">
        <v>0</v>
      </c>
      <c r="JB17">
        <v>0</v>
      </c>
      <c r="JC17">
        <v>0</v>
      </c>
      <c r="JD17">
        <v>0</v>
      </c>
      <c r="JE17">
        <v>0</v>
      </c>
      <c r="JF17">
        <v>0</v>
      </c>
      <c r="JG17">
        <v>0</v>
      </c>
      <c r="JH17">
        <v>0</v>
      </c>
      <c r="JI17">
        <v>0</v>
      </c>
      <c r="JJ17">
        <v>0</v>
      </c>
      <c r="JK17">
        <v>0</v>
      </c>
      <c r="JL17">
        <v>0</v>
      </c>
      <c r="JM17">
        <v>0</v>
      </c>
      <c r="JN17">
        <v>0</v>
      </c>
      <c r="JO17">
        <v>0</v>
      </c>
      <c r="JP17">
        <v>0</v>
      </c>
      <c r="JQ17">
        <v>0</v>
      </c>
      <c r="JR17">
        <v>0</v>
      </c>
      <c r="JS17">
        <v>0</v>
      </c>
      <c r="JT17">
        <v>0</v>
      </c>
      <c r="JU17">
        <v>0</v>
      </c>
      <c r="JV17">
        <v>0</v>
      </c>
      <c r="JW17">
        <v>0</v>
      </c>
      <c r="JX17">
        <v>0</v>
      </c>
      <c r="JY17">
        <v>0</v>
      </c>
      <c r="JZ17">
        <v>0</v>
      </c>
      <c r="KA17">
        <v>0</v>
      </c>
      <c r="KB17">
        <v>0</v>
      </c>
      <c r="KC17">
        <v>0</v>
      </c>
      <c r="KD17">
        <v>0</v>
      </c>
      <c r="KE17">
        <v>0</v>
      </c>
      <c r="KF17">
        <v>0</v>
      </c>
      <c r="KG17">
        <v>0</v>
      </c>
      <c r="KH17">
        <v>0</v>
      </c>
      <c r="KI17">
        <v>0</v>
      </c>
      <c r="KJ17">
        <v>0</v>
      </c>
      <c r="KK17">
        <v>0</v>
      </c>
      <c r="KL17">
        <v>0</v>
      </c>
      <c r="KM17">
        <v>0</v>
      </c>
      <c r="KN17">
        <v>0</v>
      </c>
      <c r="KO17">
        <v>0</v>
      </c>
      <c r="KP17">
        <v>0</v>
      </c>
      <c r="KQ17">
        <v>0</v>
      </c>
      <c r="KR17">
        <v>0</v>
      </c>
      <c r="KS17">
        <v>0</v>
      </c>
      <c r="KT17">
        <v>0</v>
      </c>
      <c r="KU17">
        <v>0</v>
      </c>
      <c r="KV17">
        <v>0</v>
      </c>
      <c r="KW17">
        <v>0</v>
      </c>
      <c r="KX17">
        <v>0</v>
      </c>
      <c r="KY17">
        <v>0</v>
      </c>
      <c r="KZ17">
        <v>0</v>
      </c>
      <c r="LA17">
        <v>0</v>
      </c>
      <c r="LB17">
        <v>0</v>
      </c>
      <c r="LC17">
        <v>0</v>
      </c>
      <c r="LD17">
        <v>0</v>
      </c>
      <c r="LE17">
        <v>0</v>
      </c>
      <c r="LF17">
        <v>0</v>
      </c>
      <c r="LG17">
        <v>0</v>
      </c>
      <c r="LH17">
        <v>0</v>
      </c>
      <c r="LI17" t="s">
        <v>583</v>
      </c>
      <c r="LJ17" t="s">
        <v>720</v>
      </c>
      <c r="LK17">
        <v>0</v>
      </c>
      <c r="LL17">
        <v>1</v>
      </c>
      <c r="LM17">
        <v>1</v>
      </c>
      <c r="LN17">
        <v>0</v>
      </c>
      <c r="LO17">
        <v>1</v>
      </c>
      <c r="LP17">
        <v>0</v>
      </c>
      <c r="LQ17">
        <v>0</v>
      </c>
      <c r="LR17">
        <v>0</v>
      </c>
      <c r="LT17" t="s">
        <v>617</v>
      </c>
      <c r="LV17" t="s">
        <v>618</v>
      </c>
      <c r="LW17">
        <v>1</v>
      </c>
      <c r="LX17">
        <v>1</v>
      </c>
      <c r="LY17">
        <v>1</v>
      </c>
      <c r="LZ17">
        <v>1</v>
      </c>
      <c r="MA17">
        <v>0</v>
      </c>
      <c r="MB17">
        <v>0</v>
      </c>
      <c r="MC17" t="s">
        <v>619</v>
      </c>
      <c r="MD17" t="s">
        <v>858</v>
      </c>
      <c r="ME17" t="s">
        <v>593</v>
      </c>
      <c r="MK17" t="s">
        <v>621</v>
      </c>
      <c r="ML17" t="s">
        <v>620</v>
      </c>
      <c r="MM17" t="s">
        <v>620</v>
      </c>
      <c r="MN17" t="s">
        <v>605</v>
      </c>
      <c r="MO17" t="s">
        <v>621</v>
      </c>
      <c r="MP17" t="s">
        <v>604</v>
      </c>
      <c r="MQ17" t="s">
        <v>621</v>
      </c>
      <c r="MR17" t="s">
        <v>604</v>
      </c>
      <c r="MS17" t="s">
        <v>605</v>
      </c>
      <c r="MT17" t="s">
        <v>621</v>
      </c>
      <c r="NJ17" t="s">
        <v>621</v>
      </c>
      <c r="NK17" t="s">
        <v>758</v>
      </c>
      <c r="NL17">
        <v>0</v>
      </c>
      <c r="NM17">
        <v>0</v>
      </c>
      <c r="NN17">
        <v>1</v>
      </c>
      <c r="NO17">
        <v>1</v>
      </c>
      <c r="NP17">
        <v>0</v>
      </c>
      <c r="NQ17">
        <v>0</v>
      </c>
      <c r="NR17">
        <v>0</v>
      </c>
      <c r="NS17">
        <v>0</v>
      </c>
      <c r="NT17">
        <v>0</v>
      </c>
      <c r="NU17">
        <v>0</v>
      </c>
      <c r="NV17">
        <v>0</v>
      </c>
      <c r="NW17">
        <v>0</v>
      </c>
      <c r="NX17">
        <v>0</v>
      </c>
      <c r="NY17">
        <v>0</v>
      </c>
      <c r="NZ17">
        <v>0</v>
      </c>
      <c r="OA17">
        <v>0</v>
      </c>
      <c r="OB17">
        <v>0</v>
      </c>
      <c r="OC17">
        <v>1</v>
      </c>
      <c r="OD17">
        <v>0</v>
      </c>
      <c r="OE17">
        <v>0</v>
      </c>
      <c r="OF17">
        <v>0</v>
      </c>
      <c r="OG17">
        <v>0</v>
      </c>
      <c r="OH17">
        <v>0</v>
      </c>
      <c r="OI17">
        <v>0</v>
      </c>
      <c r="OJ17">
        <v>0</v>
      </c>
      <c r="OK17">
        <v>0</v>
      </c>
      <c r="OL17">
        <v>0</v>
      </c>
      <c r="OM17">
        <v>0</v>
      </c>
      <c r="ON17">
        <v>0</v>
      </c>
      <c r="OO17">
        <v>0</v>
      </c>
      <c r="OP17">
        <v>0</v>
      </c>
      <c r="OQ17">
        <v>0</v>
      </c>
      <c r="OR17">
        <v>0</v>
      </c>
      <c r="OS17">
        <v>0</v>
      </c>
      <c r="OT17">
        <v>0</v>
      </c>
      <c r="OU17">
        <v>0</v>
      </c>
      <c r="OW17" t="s">
        <v>641</v>
      </c>
      <c r="OY17" t="s">
        <v>583</v>
      </c>
      <c r="OZ17" t="s">
        <v>595</v>
      </c>
      <c r="PA17" t="s">
        <v>642</v>
      </c>
      <c r="PB17">
        <v>0</v>
      </c>
      <c r="PC17">
        <v>1</v>
      </c>
      <c r="PD17">
        <v>0</v>
      </c>
      <c r="PE17">
        <v>0</v>
      </c>
      <c r="PF17">
        <v>0</v>
      </c>
      <c r="PG17">
        <v>0</v>
      </c>
      <c r="PH17">
        <v>0</v>
      </c>
      <c r="PI17">
        <v>0</v>
      </c>
      <c r="PJ17">
        <v>0</v>
      </c>
      <c r="PK17">
        <v>1</v>
      </c>
      <c r="PL17">
        <v>0</v>
      </c>
      <c r="PM17">
        <v>0</v>
      </c>
      <c r="PN17">
        <v>0</v>
      </c>
      <c r="PO17">
        <v>0</v>
      </c>
      <c r="PP17">
        <v>0</v>
      </c>
      <c r="PQ17">
        <v>0</v>
      </c>
      <c r="PR17">
        <v>0</v>
      </c>
      <c r="PS17">
        <v>0</v>
      </c>
      <c r="PU17" t="s">
        <v>583</v>
      </c>
      <c r="TW17" t="s">
        <v>583</v>
      </c>
      <c r="TX17" t="s">
        <v>583</v>
      </c>
      <c r="TY17" t="s">
        <v>624</v>
      </c>
      <c r="TZ17">
        <v>0</v>
      </c>
      <c r="UA17">
        <v>0</v>
      </c>
      <c r="UB17">
        <v>1</v>
      </c>
      <c r="UC17">
        <v>1</v>
      </c>
      <c r="UD17">
        <v>0</v>
      </c>
      <c r="UE17">
        <v>0</v>
      </c>
      <c r="UF17">
        <v>0</v>
      </c>
      <c r="UG17">
        <v>1</v>
      </c>
      <c r="UH17">
        <v>0</v>
      </c>
      <c r="UI17">
        <v>0</v>
      </c>
      <c r="UJ17">
        <v>0</v>
      </c>
      <c r="UK17">
        <v>1</v>
      </c>
      <c r="UL17">
        <v>0</v>
      </c>
      <c r="UM17" t="s">
        <v>609</v>
      </c>
      <c r="UO17" t="s">
        <v>583</v>
      </c>
      <c r="UP17" t="s">
        <v>583</v>
      </c>
      <c r="UR17" t="s">
        <v>583</v>
      </c>
      <c r="US17" t="s">
        <v>869</v>
      </c>
      <c r="UT17" t="s">
        <v>596</v>
      </c>
      <c r="UW17" t="s">
        <v>596</v>
      </c>
      <c r="UZ17">
        <v>504684809</v>
      </c>
      <c r="VA17" t="s">
        <v>759</v>
      </c>
      <c r="VB17" s="1">
        <v>45245.490960648152</v>
      </c>
      <c r="VE17" t="s">
        <v>600</v>
      </c>
      <c r="VF17" t="s">
        <v>601</v>
      </c>
      <c r="VG17" t="s">
        <v>602</v>
      </c>
      <c r="VI17">
        <v>20</v>
      </c>
    </row>
    <row r="18" spans="1:581" x14ac:dyDescent="0.3">
      <c r="A18" s="1">
        <v>45245.77967880787</v>
      </c>
      <c r="B18" s="1">
        <v>45245.794859166657</v>
      </c>
      <c r="C18" s="1">
        <v>45245</v>
      </c>
      <c r="D18" t="s">
        <v>760</v>
      </c>
      <c r="G18" t="s">
        <v>583</v>
      </c>
      <c r="H18" t="s">
        <v>611</v>
      </c>
      <c r="J18" t="s">
        <v>836</v>
      </c>
      <c r="K18" t="s">
        <v>592</v>
      </c>
      <c r="M18" t="s">
        <v>761</v>
      </c>
      <c r="N18">
        <v>1</v>
      </c>
      <c r="O18">
        <v>0</v>
      </c>
      <c r="P18">
        <v>0</v>
      </c>
      <c r="Q18">
        <v>0</v>
      </c>
      <c r="R18">
        <v>1</v>
      </c>
      <c r="S18">
        <v>0</v>
      </c>
      <c r="T18">
        <v>0</v>
      </c>
      <c r="U18">
        <v>0</v>
      </c>
      <c r="V18">
        <v>0</v>
      </c>
      <c r="W18">
        <v>0</v>
      </c>
      <c r="X18">
        <v>0</v>
      </c>
      <c r="Y18">
        <v>0</v>
      </c>
      <c r="AR18" t="s">
        <v>762</v>
      </c>
      <c r="AS18">
        <v>0</v>
      </c>
      <c r="AT18">
        <v>1</v>
      </c>
      <c r="AU18">
        <v>1</v>
      </c>
      <c r="AV18">
        <v>0</v>
      </c>
      <c r="AW18">
        <v>1</v>
      </c>
      <c r="AX18">
        <v>0</v>
      </c>
      <c r="AY18">
        <v>0</v>
      </c>
      <c r="AZ18">
        <v>0</v>
      </c>
      <c r="BA18">
        <v>1</v>
      </c>
      <c r="BB18">
        <v>0</v>
      </c>
      <c r="BC18">
        <v>0</v>
      </c>
      <c r="BD18">
        <v>0</v>
      </c>
      <c r="BE18">
        <v>0</v>
      </c>
      <c r="BF18">
        <v>0</v>
      </c>
      <c r="BG18">
        <v>0</v>
      </c>
      <c r="BH18">
        <v>0</v>
      </c>
      <c r="BI18">
        <v>0</v>
      </c>
      <c r="BJ18">
        <v>0</v>
      </c>
      <c r="BK18">
        <v>0</v>
      </c>
      <c r="DE18" t="s">
        <v>588</v>
      </c>
      <c r="DF18">
        <v>1</v>
      </c>
      <c r="DG18">
        <v>0</v>
      </c>
      <c r="DH18">
        <v>0</v>
      </c>
      <c r="DI18">
        <v>0</v>
      </c>
      <c r="DJ18">
        <v>0</v>
      </c>
      <c r="DK18">
        <v>0</v>
      </c>
      <c r="DL18">
        <v>0</v>
      </c>
      <c r="DM18">
        <v>0</v>
      </c>
      <c r="DN18">
        <v>0</v>
      </c>
      <c r="DO18">
        <v>0</v>
      </c>
      <c r="DP18">
        <v>0</v>
      </c>
      <c r="DQ18">
        <v>0</v>
      </c>
      <c r="DR18">
        <v>0</v>
      </c>
      <c r="DV18" t="s">
        <v>958</v>
      </c>
      <c r="DW18" t="s">
        <v>596</v>
      </c>
      <c r="DY18" t="s">
        <v>589</v>
      </c>
      <c r="DZ18" t="s">
        <v>899</v>
      </c>
      <c r="EA18">
        <v>0</v>
      </c>
      <c r="EB18">
        <v>1</v>
      </c>
      <c r="EC18">
        <v>0</v>
      </c>
      <c r="ED18">
        <v>1</v>
      </c>
      <c r="EE18" t="s">
        <v>651</v>
      </c>
      <c r="EF18">
        <v>1</v>
      </c>
      <c r="EG18">
        <v>0</v>
      </c>
      <c r="EH18">
        <v>0</v>
      </c>
      <c r="EI18">
        <v>0</v>
      </c>
      <c r="EJ18">
        <v>0</v>
      </c>
      <c r="EK18">
        <v>0</v>
      </c>
      <c r="EL18">
        <v>0</v>
      </c>
      <c r="EM18">
        <v>0</v>
      </c>
      <c r="EN18">
        <v>0</v>
      </c>
      <c r="EO18">
        <v>1</v>
      </c>
      <c r="EP18">
        <v>0</v>
      </c>
      <c r="EQ18">
        <v>0</v>
      </c>
      <c r="ER18">
        <v>0</v>
      </c>
      <c r="ES18">
        <v>0</v>
      </c>
      <c r="ET18">
        <v>0</v>
      </c>
      <c r="EU18">
        <v>0</v>
      </c>
      <c r="EV18">
        <v>0</v>
      </c>
      <c r="EW18" t="s">
        <v>652</v>
      </c>
      <c r="EX18">
        <v>1</v>
      </c>
      <c r="EY18">
        <v>0</v>
      </c>
      <c r="EZ18">
        <v>0</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0</v>
      </c>
      <c r="GC18">
        <v>0</v>
      </c>
      <c r="GD18">
        <v>0</v>
      </c>
      <c r="GE18">
        <v>0</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G18">
        <v>0</v>
      </c>
      <c r="HH18">
        <v>0</v>
      </c>
      <c r="HI18">
        <v>0</v>
      </c>
      <c r="HJ18">
        <v>0</v>
      </c>
      <c r="HK18">
        <v>0</v>
      </c>
      <c r="HL18">
        <v>0</v>
      </c>
      <c r="HM18">
        <v>0</v>
      </c>
      <c r="HN18">
        <v>0</v>
      </c>
      <c r="HO18">
        <v>0</v>
      </c>
      <c r="HP18">
        <v>0</v>
      </c>
      <c r="HQ18">
        <v>0</v>
      </c>
      <c r="HR18">
        <v>0</v>
      </c>
      <c r="HS18">
        <v>0</v>
      </c>
      <c r="HT18">
        <v>0</v>
      </c>
      <c r="HU18">
        <v>0</v>
      </c>
      <c r="HV18">
        <v>0</v>
      </c>
      <c r="HW18">
        <v>0</v>
      </c>
      <c r="HX18">
        <v>0</v>
      </c>
      <c r="HY18">
        <v>1</v>
      </c>
      <c r="HZ18">
        <v>0</v>
      </c>
      <c r="IA18">
        <v>0</v>
      </c>
      <c r="IB18">
        <v>0</v>
      </c>
      <c r="IC18">
        <v>0</v>
      </c>
      <c r="ID18">
        <v>0</v>
      </c>
      <c r="IE18">
        <v>0</v>
      </c>
      <c r="IF18">
        <v>0</v>
      </c>
      <c r="IG18">
        <v>0</v>
      </c>
      <c r="IH18">
        <v>0</v>
      </c>
      <c r="II18">
        <v>0</v>
      </c>
      <c r="IJ18">
        <v>0</v>
      </c>
      <c r="IK18">
        <v>0</v>
      </c>
      <c r="IL18">
        <v>0</v>
      </c>
      <c r="IM18">
        <v>0</v>
      </c>
      <c r="IN18">
        <v>0</v>
      </c>
      <c r="IO18">
        <v>0</v>
      </c>
      <c r="IP18">
        <v>0</v>
      </c>
      <c r="IQ18">
        <v>0</v>
      </c>
      <c r="IR18">
        <v>0</v>
      </c>
      <c r="IS18">
        <v>0</v>
      </c>
      <c r="IT18">
        <v>0</v>
      </c>
      <c r="IU18">
        <v>0</v>
      </c>
      <c r="IV18">
        <v>0</v>
      </c>
      <c r="IW18">
        <v>0</v>
      </c>
      <c r="IX18">
        <v>0</v>
      </c>
      <c r="IY18">
        <v>0</v>
      </c>
      <c r="IZ18">
        <v>0</v>
      </c>
      <c r="JA18">
        <v>0</v>
      </c>
      <c r="JB18">
        <v>0</v>
      </c>
      <c r="JC18">
        <v>0</v>
      </c>
      <c r="JD18">
        <v>0</v>
      </c>
      <c r="JE18">
        <v>0</v>
      </c>
      <c r="JF18">
        <v>0</v>
      </c>
      <c r="JG18">
        <v>0</v>
      </c>
      <c r="JH18">
        <v>0</v>
      </c>
      <c r="JI18">
        <v>0</v>
      </c>
      <c r="JJ18">
        <v>0</v>
      </c>
      <c r="JK18">
        <v>0</v>
      </c>
      <c r="JL18">
        <v>0</v>
      </c>
      <c r="JM18">
        <v>0</v>
      </c>
      <c r="JN18">
        <v>0</v>
      </c>
      <c r="JO18">
        <v>0</v>
      </c>
      <c r="JP18">
        <v>0</v>
      </c>
      <c r="JQ18">
        <v>0</v>
      </c>
      <c r="JR18">
        <v>0</v>
      </c>
      <c r="JS18">
        <v>0</v>
      </c>
      <c r="JT18">
        <v>0</v>
      </c>
      <c r="JU18">
        <v>0</v>
      </c>
      <c r="JV18">
        <v>0</v>
      </c>
      <c r="JW18">
        <v>0</v>
      </c>
      <c r="JX18">
        <v>0</v>
      </c>
      <c r="JY18">
        <v>0</v>
      </c>
      <c r="JZ18">
        <v>0</v>
      </c>
      <c r="KA18">
        <v>0</v>
      </c>
      <c r="KB18">
        <v>0</v>
      </c>
      <c r="KC18">
        <v>0</v>
      </c>
      <c r="KD18">
        <v>0</v>
      </c>
      <c r="KE18">
        <v>0</v>
      </c>
      <c r="KF18">
        <v>0</v>
      </c>
      <c r="KG18">
        <v>0</v>
      </c>
      <c r="KH18">
        <v>0</v>
      </c>
      <c r="KI18">
        <v>0</v>
      </c>
      <c r="KJ18">
        <v>0</v>
      </c>
      <c r="KK18">
        <v>0</v>
      </c>
      <c r="KL18">
        <v>0</v>
      </c>
      <c r="KM18">
        <v>0</v>
      </c>
      <c r="KN18">
        <v>0</v>
      </c>
      <c r="KO18">
        <v>0</v>
      </c>
      <c r="KP18">
        <v>0</v>
      </c>
      <c r="KQ18">
        <v>0</v>
      </c>
      <c r="KR18">
        <v>0</v>
      </c>
      <c r="KS18">
        <v>0</v>
      </c>
      <c r="KT18">
        <v>0</v>
      </c>
      <c r="KU18">
        <v>0</v>
      </c>
      <c r="KV18">
        <v>0</v>
      </c>
      <c r="KW18">
        <v>0</v>
      </c>
      <c r="KX18">
        <v>0</v>
      </c>
      <c r="KY18">
        <v>0</v>
      </c>
      <c r="KZ18">
        <v>0</v>
      </c>
      <c r="LA18">
        <v>0</v>
      </c>
      <c r="LB18">
        <v>0</v>
      </c>
      <c r="LC18">
        <v>0</v>
      </c>
      <c r="LD18">
        <v>0</v>
      </c>
      <c r="LE18">
        <v>0</v>
      </c>
      <c r="LF18">
        <v>0</v>
      </c>
      <c r="LG18">
        <v>0</v>
      </c>
      <c r="LH18">
        <v>0</v>
      </c>
      <c r="LI18" t="s">
        <v>583</v>
      </c>
      <c r="LJ18" t="s">
        <v>720</v>
      </c>
      <c r="LK18">
        <v>0</v>
      </c>
      <c r="LL18">
        <v>1</v>
      </c>
      <c r="LM18">
        <v>1</v>
      </c>
      <c r="LN18">
        <v>0</v>
      </c>
      <c r="LO18">
        <v>1</v>
      </c>
      <c r="LP18">
        <v>0</v>
      </c>
      <c r="LQ18">
        <v>0</v>
      </c>
      <c r="LR18">
        <v>0</v>
      </c>
      <c r="LT18" t="s">
        <v>617</v>
      </c>
      <c r="LV18" t="s">
        <v>592</v>
      </c>
      <c r="LW18">
        <v>0</v>
      </c>
      <c r="LX18">
        <v>1</v>
      </c>
      <c r="LY18">
        <v>0</v>
      </c>
      <c r="LZ18">
        <v>0</v>
      </c>
      <c r="MA18">
        <v>0</v>
      </c>
      <c r="MB18">
        <v>0</v>
      </c>
      <c r="MC18" t="s">
        <v>619</v>
      </c>
      <c r="MD18" t="s">
        <v>859</v>
      </c>
      <c r="ME18" t="s">
        <v>763</v>
      </c>
      <c r="MF18" t="s">
        <v>764</v>
      </c>
      <c r="MG18">
        <v>1</v>
      </c>
      <c r="MH18">
        <v>0</v>
      </c>
      <c r="MJ18" t="s">
        <v>596</v>
      </c>
      <c r="MK18" t="s">
        <v>621</v>
      </c>
      <c r="ML18" t="s">
        <v>605</v>
      </c>
      <c r="MM18" t="s">
        <v>604</v>
      </c>
      <c r="MN18" t="s">
        <v>605</v>
      </c>
      <c r="MO18" t="s">
        <v>621</v>
      </c>
      <c r="MP18" t="s">
        <v>604</v>
      </c>
      <c r="MQ18" t="s">
        <v>621</v>
      </c>
      <c r="MR18" t="s">
        <v>604</v>
      </c>
      <c r="MS18" t="s">
        <v>621</v>
      </c>
      <c r="MT18" t="s">
        <v>621</v>
      </c>
      <c r="NJ18" t="s">
        <v>621</v>
      </c>
      <c r="NK18" t="s">
        <v>765</v>
      </c>
      <c r="NL18">
        <v>0</v>
      </c>
      <c r="NM18">
        <v>0</v>
      </c>
      <c r="NN18">
        <v>0</v>
      </c>
      <c r="NO18">
        <v>1</v>
      </c>
      <c r="NP18">
        <v>0</v>
      </c>
      <c r="NQ18">
        <v>0</v>
      </c>
      <c r="NR18">
        <v>0</v>
      </c>
      <c r="NS18">
        <v>0</v>
      </c>
      <c r="NT18">
        <v>1</v>
      </c>
      <c r="NU18">
        <v>0</v>
      </c>
      <c r="NV18">
        <v>0</v>
      </c>
      <c r="NW18">
        <v>0</v>
      </c>
      <c r="NX18">
        <v>0</v>
      </c>
      <c r="NY18">
        <v>0</v>
      </c>
      <c r="NZ18">
        <v>0</v>
      </c>
      <c r="OA18">
        <v>0</v>
      </c>
      <c r="OB18">
        <v>0</v>
      </c>
      <c r="OC18">
        <v>1</v>
      </c>
      <c r="OD18">
        <v>0</v>
      </c>
      <c r="OE18">
        <v>0</v>
      </c>
      <c r="OF18">
        <v>0</v>
      </c>
      <c r="OG18">
        <v>0</v>
      </c>
      <c r="OH18">
        <v>0</v>
      </c>
      <c r="OI18">
        <v>0</v>
      </c>
      <c r="OJ18">
        <v>0</v>
      </c>
      <c r="OK18">
        <v>0</v>
      </c>
      <c r="OL18">
        <v>0</v>
      </c>
      <c r="OM18">
        <v>0</v>
      </c>
      <c r="ON18">
        <v>0</v>
      </c>
      <c r="OO18">
        <v>0</v>
      </c>
      <c r="OP18">
        <v>0</v>
      </c>
      <c r="OQ18">
        <v>0</v>
      </c>
      <c r="OR18">
        <v>0</v>
      </c>
      <c r="OS18">
        <v>0</v>
      </c>
      <c r="OT18">
        <v>0</v>
      </c>
      <c r="OU18">
        <v>0</v>
      </c>
      <c r="OW18" t="s">
        <v>641</v>
      </c>
      <c r="OY18" t="s">
        <v>596</v>
      </c>
      <c r="PA18" t="s">
        <v>642</v>
      </c>
      <c r="PB18">
        <v>0</v>
      </c>
      <c r="PC18">
        <v>1</v>
      </c>
      <c r="PD18">
        <v>0</v>
      </c>
      <c r="PE18">
        <v>0</v>
      </c>
      <c r="PF18">
        <v>0</v>
      </c>
      <c r="PG18">
        <v>0</v>
      </c>
      <c r="PH18">
        <v>0</v>
      </c>
      <c r="PI18">
        <v>0</v>
      </c>
      <c r="PJ18">
        <v>0</v>
      </c>
      <c r="PK18">
        <v>1</v>
      </c>
      <c r="PL18">
        <v>0</v>
      </c>
      <c r="PM18">
        <v>0</v>
      </c>
      <c r="PN18">
        <v>0</v>
      </c>
      <c r="PO18">
        <v>0</v>
      </c>
      <c r="PP18">
        <v>0</v>
      </c>
      <c r="PQ18">
        <v>0</v>
      </c>
      <c r="PR18">
        <v>0</v>
      </c>
      <c r="PS18">
        <v>0</v>
      </c>
      <c r="PU18" t="s">
        <v>583</v>
      </c>
      <c r="TW18" t="s">
        <v>583</v>
      </c>
      <c r="TX18" t="s">
        <v>609</v>
      </c>
      <c r="UM18" t="s">
        <v>596</v>
      </c>
      <c r="UO18" t="s">
        <v>583</v>
      </c>
      <c r="UP18" t="s">
        <v>583</v>
      </c>
      <c r="UR18" t="s">
        <v>596</v>
      </c>
      <c r="UW18" t="s">
        <v>596</v>
      </c>
      <c r="UZ18">
        <v>504836795</v>
      </c>
      <c r="VA18" t="s">
        <v>766</v>
      </c>
      <c r="VB18" s="1">
        <v>45245.711539351847</v>
      </c>
      <c r="VE18" t="s">
        <v>600</v>
      </c>
      <c r="VF18" t="s">
        <v>601</v>
      </c>
      <c r="VG18" t="s">
        <v>602</v>
      </c>
      <c r="VI18">
        <v>21</v>
      </c>
    </row>
    <row r="19" spans="1:581" x14ac:dyDescent="0.3">
      <c r="A19" s="1">
        <v>45246.708737766203</v>
      </c>
      <c r="B19" s="1">
        <v>45246.735733379632</v>
      </c>
      <c r="C19" s="1">
        <v>45246</v>
      </c>
      <c r="D19" t="s">
        <v>581</v>
      </c>
      <c r="E19" t="s">
        <v>582</v>
      </c>
      <c r="F19" s="2" t="s">
        <v>767</v>
      </c>
      <c r="G19" t="s">
        <v>583</v>
      </c>
      <c r="H19" t="s">
        <v>584</v>
      </c>
      <c r="J19" t="s">
        <v>837</v>
      </c>
      <c r="K19" t="s">
        <v>592</v>
      </c>
      <c r="M19" t="s">
        <v>635</v>
      </c>
      <c r="N19">
        <v>0</v>
      </c>
      <c r="O19">
        <v>0</v>
      </c>
      <c r="P19">
        <v>0</v>
      </c>
      <c r="Q19">
        <v>0</v>
      </c>
      <c r="R19">
        <v>1</v>
      </c>
      <c r="S19">
        <v>0</v>
      </c>
      <c r="T19">
        <v>0</v>
      </c>
      <c r="U19">
        <v>0</v>
      </c>
      <c r="V19">
        <v>0</v>
      </c>
      <c r="W19">
        <v>0</v>
      </c>
      <c r="X19">
        <v>0</v>
      </c>
      <c r="Y19">
        <v>0</v>
      </c>
      <c r="AR19" t="s">
        <v>768</v>
      </c>
      <c r="AS19">
        <v>0</v>
      </c>
      <c r="AT19">
        <v>1</v>
      </c>
      <c r="AU19">
        <v>0</v>
      </c>
      <c r="AV19">
        <v>0</v>
      </c>
      <c r="AW19">
        <v>1</v>
      </c>
      <c r="AX19">
        <v>0</v>
      </c>
      <c r="AY19">
        <v>0</v>
      </c>
      <c r="AZ19">
        <v>0</v>
      </c>
      <c r="BA19">
        <v>0</v>
      </c>
      <c r="BB19">
        <v>0</v>
      </c>
      <c r="BC19">
        <v>0</v>
      </c>
      <c r="BD19">
        <v>0</v>
      </c>
      <c r="BE19">
        <v>0</v>
      </c>
      <c r="BF19">
        <v>0</v>
      </c>
      <c r="BG19">
        <v>0</v>
      </c>
      <c r="BH19">
        <v>0</v>
      </c>
      <c r="BI19">
        <v>0</v>
      </c>
      <c r="BJ19">
        <v>0</v>
      </c>
      <c r="BK19">
        <v>0</v>
      </c>
      <c r="DE19" t="s">
        <v>769</v>
      </c>
      <c r="DF19">
        <v>0</v>
      </c>
      <c r="DG19">
        <v>0</v>
      </c>
      <c r="DH19">
        <v>0</v>
      </c>
      <c r="DI19">
        <v>0</v>
      </c>
      <c r="DJ19">
        <v>0</v>
      </c>
      <c r="DK19">
        <v>0</v>
      </c>
      <c r="DL19">
        <v>0</v>
      </c>
      <c r="DM19">
        <v>0</v>
      </c>
      <c r="DN19">
        <v>1</v>
      </c>
      <c r="DO19">
        <v>0</v>
      </c>
      <c r="DP19">
        <v>0</v>
      </c>
      <c r="DQ19">
        <v>0</v>
      </c>
      <c r="DR19">
        <v>0</v>
      </c>
      <c r="DV19" t="s">
        <v>959</v>
      </c>
      <c r="DW19" t="s">
        <v>583</v>
      </c>
      <c r="DX19">
        <v>7000</v>
      </c>
      <c r="DY19" t="s">
        <v>589</v>
      </c>
      <c r="DZ19" t="s">
        <v>895</v>
      </c>
      <c r="EA19">
        <v>1</v>
      </c>
      <c r="EB19">
        <v>0</v>
      </c>
      <c r="EC19">
        <v>0</v>
      </c>
      <c r="ED19">
        <v>0</v>
      </c>
      <c r="EE19" t="s">
        <v>661</v>
      </c>
      <c r="EF19">
        <v>0</v>
      </c>
      <c r="EG19">
        <v>0</v>
      </c>
      <c r="EH19">
        <v>0</v>
      </c>
      <c r="EI19">
        <v>0</v>
      </c>
      <c r="EJ19">
        <v>0</v>
      </c>
      <c r="EK19">
        <v>0</v>
      </c>
      <c r="EL19">
        <v>0</v>
      </c>
      <c r="EM19">
        <v>0</v>
      </c>
      <c r="EN19">
        <v>0</v>
      </c>
      <c r="EO19">
        <v>0</v>
      </c>
      <c r="EP19">
        <v>0</v>
      </c>
      <c r="EQ19">
        <v>1</v>
      </c>
      <c r="ER19">
        <v>0</v>
      </c>
      <c r="ES19">
        <v>0</v>
      </c>
      <c r="ET19">
        <v>0</v>
      </c>
      <c r="EU19">
        <v>0</v>
      </c>
      <c r="EV19">
        <v>0</v>
      </c>
      <c r="EW19" t="s">
        <v>770</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0</v>
      </c>
      <c r="HF19">
        <v>0</v>
      </c>
      <c r="HG19">
        <v>0</v>
      </c>
      <c r="HH19">
        <v>0</v>
      </c>
      <c r="HI19">
        <v>0</v>
      </c>
      <c r="HJ19">
        <v>0</v>
      </c>
      <c r="HK19">
        <v>0</v>
      </c>
      <c r="HL19">
        <v>0</v>
      </c>
      <c r="HM19">
        <v>0</v>
      </c>
      <c r="HN19">
        <v>0</v>
      </c>
      <c r="HO19">
        <v>0</v>
      </c>
      <c r="HP19">
        <v>0</v>
      </c>
      <c r="HQ19">
        <v>0</v>
      </c>
      <c r="HR19">
        <v>0</v>
      </c>
      <c r="HS19">
        <v>0</v>
      </c>
      <c r="HT19">
        <v>0</v>
      </c>
      <c r="HU19">
        <v>0</v>
      </c>
      <c r="HV19">
        <v>0</v>
      </c>
      <c r="HW19">
        <v>0</v>
      </c>
      <c r="HX19">
        <v>0</v>
      </c>
      <c r="HY19">
        <v>0</v>
      </c>
      <c r="HZ19">
        <v>0</v>
      </c>
      <c r="IA19">
        <v>0</v>
      </c>
      <c r="IB19">
        <v>1</v>
      </c>
      <c r="IC19">
        <v>0</v>
      </c>
      <c r="ID19">
        <v>0</v>
      </c>
      <c r="IE19">
        <v>0</v>
      </c>
      <c r="IF19">
        <v>0</v>
      </c>
      <c r="IG19">
        <v>0</v>
      </c>
      <c r="IH19">
        <v>0</v>
      </c>
      <c r="II19">
        <v>0</v>
      </c>
      <c r="IJ19">
        <v>0</v>
      </c>
      <c r="IK19">
        <v>0</v>
      </c>
      <c r="IL19">
        <v>0</v>
      </c>
      <c r="IM19">
        <v>0</v>
      </c>
      <c r="IN19">
        <v>0</v>
      </c>
      <c r="IO19">
        <v>0</v>
      </c>
      <c r="IP19">
        <v>0</v>
      </c>
      <c r="IQ19">
        <v>0</v>
      </c>
      <c r="IR19">
        <v>0</v>
      </c>
      <c r="IS19">
        <v>0</v>
      </c>
      <c r="IT19">
        <v>0</v>
      </c>
      <c r="IU19">
        <v>0</v>
      </c>
      <c r="IV19">
        <v>0</v>
      </c>
      <c r="IW19">
        <v>0</v>
      </c>
      <c r="IX19">
        <v>0</v>
      </c>
      <c r="IY19">
        <v>0</v>
      </c>
      <c r="IZ19">
        <v>0</v>
      </c>
      <c r="JA19">
        <v>0</v>
      </c>
      <c r="JB19">
        <v>0</v>
      </c>
      <c r="JC19">
        <v>0</v>
      </c>
      <c r="JD19">
        <v>0</v>
      </c>
      <c r="JE19">
        <v>0</v>
      </c>
      <c r="JF19">
        <v>0</v>
      </c>
      <c r="JG19">
        <v>1</v>
      </c>
      <c r="JH19">
        <v>0</v>
      </c>
      <c r="JI19">
        <v>0</v>
      </c>
      <c r="JJ19">
        <v>0</v>
      </c>
      <c r="JK19">
        <v>0</v>
      </c>
      <c r="JL19">
        <v>0</v>
      </c>
      <c r="JM19">
        <v>0</v>
      </c>
      <c r="JN19">
        <v>0</v>
      </c>
      <c r="JO19">
        <v>0</v>
      </c>
      <c r="JP19">
        <v>0</v>
      </c>
      <c r="JQ19">
        <v>0</v>
      </c>
      <c r="JR19">
        <v>0</v>
      </c>
      <c r="JS19">
        <v>0</v>
      </c>
      <c r="JT19">
        <v>0</v>
      </c>
      <c r="JU19">
        <v>0</v>
      </c>
      <c r="JV19">
        <v>0</v>
      </c>
      <c r="JW19">
        <v>0</v>
      </c>
      <c r="JX19">
        <v>0</v>
      </c>
      <c r="JY19">
        <v>0</v>
      </c>
      <c r="JZ19">
        <v>1</v>
      </c>
      <c r="KA19">
        <v>0</v>
      </c>
      <c r="KB19">
        <v>0</v>
      </c>
      <c r="KC19">
        <v>0</v>
      </c>
      <c r="KD19">
        <v>0</v>
      </c>
      <c r="KE19">
        <v>0</v>
      </c>
      <c r="KF19">
        <v>0</v>
      </c>
      <c r="KG19">
        <v>0</v>
      </c>
      <c r="KH19">
        <v>0</v>
      </c>
      <c r="KI19">
        <v>0</v>
      </c>
      <c r="KJ19">
        <v>0</v>
      </c>
      <c r="KK19">
        <v>0</v>
      </c>
      <c r="KL19">
        <v>0</v>
      </c>
      <c r="KM19">
        <v>0</v>
      </c>
      <c r="KN19">
        <v>0</v>
      </c>
      <c r="KO19">
        <v>0</v>
      </c>
      <c r="KP19">
        <v>0</v>
      </c>
      <c r="KQ19">
        <v>0</v>
      </c>
      <c r="KR19">
        <v>0</v>
      </c>
      <c r="KS19">
        <v>0</v>
      </c>
      <c r="KT19">
        <v>0</v>
      </c>
      <c r="KU19">
        <v>0</v>
      </c>
      <c r="KV19">
        <v>0</v>
      </c>
      <c r="KW19">
        <v>0</v>
      </c>
      <c r="KX19">
        <v>0</v>
      </c>
      <c r="KY19">
        <v>0</v>
      </c>
      <c r="KZ19">
        <v>0</v>
      </c>
      <c r="LA19">
        <v>0</v>
      </c>
      <c r="LB19">
        <v>0</v>
      </c>
      <c r="LC19">
        <v>0</v>
      </c>
      <c r="LD19">
        <v>0</v>
      </c>
      <c r="LE19">
        <v>0</v>
      </c>
      <c r="LF19">
        <v>0</v>
      </c>
      <c r="LG19">
        <v>0</v>
      </c>
      <c r="LH19">
        <v>0</v>
      </c>
      <c r="LI19" t="s">
        <v>583</v>
      </c>
      <c r="LJ19" t="s">
        <v>771</v>
      </c>
      <c r="LK19">
        <v>0</v>
      </c>
      <c r="LL19">
        <v>0</v>
      </c>
      <c r="LM19">
        <v>0</v>
      </c>
      <c r="LN19">
        <v>0</v>
      </c>
      <c r="LO19">
        <v>0</v>
      </c>
      <c r="LP19">
        <v>0</v>
      </c>
      <c r="LQ19">
        <v>1</v>
      </c>
      <c r="LR19">
        <v>0</v>
      </c>
      <c r="LT19" t="s">
        <v>771</v>
      </c>
      <c r="LV19" t="s">
        <v>772</v>
      </c>
      <c r="LW19">
        <v>0</v>
      </c>
      <c r="LX19">
        <v>1</v>
      </c>
      <c r="LY19">
        <v>1</v>
      </c>
      <c r="LZ19">
        <v>0</v>
      </c>
      <c r="MA19">
        <v>0</v>
      </c>
      <c r="MB19">
        <v>0</v>
      </c>
      <c r="MC19" t="s">
        <v>619</v>
      </c>
      <c r="MD19" t="s">
        <v>860</v>
      </c>
      <c r="ME19" t="s">
        <v>593</v>
      </c>
      <c r="MJ19" t="s">
        <v>583</v>
      </c>
      <c r="MK19" t="s">
        <v>621</v>
      </c>
      <c r="ML19" t="s">
        <v>605</v>
      </c>
      <c r="MM19" t="s">
        <v>621</v>
      </c>
      <c r="MN19" t="s">
        <v>604</v>
      </c>
      <c r="MO19" t="s">
        <v>605</v>
      </c>
      <c r="MP19" t="s">
        <v>605</v>
      </c>
      <c r="MQ19" t="s">
        <v>620</v>
      </c>
      <c r="MR19" t="s">
        <v>605</v>
      </c>
      <c r="MS19" t="s">
        <v>604</v>
      </c>
      <c r="MT19" t="s">
        <v>605</v>
      </c>
      <c r="MU19" t="s">
        <v>769</v>
      </c>
      <c r="MV19">
        <v>0</v>
      </c>
      <c r="MW19">
        <v>0</v>
      </c>
      <c r="MX19">
        <v>0</v>
      </c>
      <c r="MY19">
        <v>0</v>
      </c>
      <c r="MZ19">
        <v>0</v>
      </c>
      <c r="NA19">
        <v>0</v>
      </c>
      <c r="NB19">
        <v>0</v>
      </c>
      <c r="NC19">
        <v>0</v>
      </c>
      <c r="ND19">
        <v>1</v>
      </c>
      <c r="NE19">
        <v>0</v>
      </c>
      <c r="NF19">
        <v>0</v>
      </c>
      <c r="NG19">
        <v>0</v>
      </c>
      <c r="NH19">
        <v>0</v>
      </c>
      <c r="NJ19" t="s">
        <v>621</v>
      </c>
      <c r="NK19" t="s">
        <v>773</v>
      </c>
      <c r="NL19">
        <v>0</v>
      </c>
      <c r="NM19">
        <v>1</v>
      </c>
      <c r="NN19">
        <v>0</v>
      </c>
      <c r="NO19">
        <v>0</v>
      </c>
      <c r="NP19">
        <v>0</v>
      </c>
      <c r="NQ19">
        <v>0</v>
      </c>
      <c r="NR19">
        <v>0</v>
      </c>
      <c r="NS19">
        <v>0</v>
      </c>
      <c r="NT19">
        <v>1</v>
      </c>
      <c r="NU19">
        <v>0</v>
      </c>
      <c r="NV19">
        <v>0</v>
      </c>
      <c r="NW19">
        <v>0</v>
      </c>
      <c r="NX19">
        <v>0</v>
      </c>
      <c r="NY19">
        <v>0</v>
      </c>
      <c r="NZ19">
        <v>0</v>
      </c>
      <c r="OA19">
        <v>0</v>
      </c>
      <c r="OB19">
        <v>0</v>
      </c>
      <c r="OC19">
        <v>0</v>
      </c>
      <c r="OD19">
        <v>0</v>
      </c>
      <c r="OE19">
        <v>0</v>
      </c>
      <c r="OF19">
        <v>0</v>
      </c>
      <c r="OG19">
        <v>0</v>
      </c>
      <c r="OH19">
        <v>0</v>
      </c>
      <c r="OI19">
        <v>0</v>
      </c>
      <c r="OJ19">
        <v>0</v>
      </c>
      <c r="OK19">
        <v>0</v>
      </c>
      <c r="OL19">
        <v>0</v>
      </c>
      <c r="OM19">
        <v>0</v>
      </c>
      <c r="ON19">
        <v>0</v>
      </c>
      <c r="OO19">
        <v>1</v>
      </c>
      <c r="OP19">
        <v>0</v>
      </c>
      <c r="OQ19">
        <v>0</v>
      </c>
      <c r="OR19">
        <v>0</v>
      </c>
      <c r="OS19">
        <v>0</v>
      </c>
      <c r="OT19">
        <v>0</v>
      </c>
      <c r="OU19">
        <v>0</v>
      </c>
      <c r="OW19" t="s">
        <v>641</v>
      </c>
      <c r="OY19" t="s">
        <v>583</v>
      </c>
      <c r="OZ19" t="s">
        <v>595</v>
      </c>
      <c r="PA19" t="s">
        <v>774</v>
      </c>
      <c r="PB19">
        <v>0</v>
      </c>
      <c r="PC19">
        <v>1</v>
      </c>
      <c r="PD19">
        <v>1</v>
      </c>
      <c r="PE19">
        <v>0</v>
      </c>
      <c r="PF19">
        <v>0</v>
      </c>
      <c r="PG19">
        <v>0</v>
      </c>
      <c r="PH19">
        <v>0</v>
      </c>
      <c r="PI19">
        <v>0</v>
      </c>
      <c r="PJ19">
        <v>0</v>
      </c>
      <c r="PK19">
        <v>1</v>
      </c>
      <c r="PL19">
        <v>0</v>
      </c>
      <c r="PM19">
        <v>0</v>
      </c>
      <c r="PN19">
        <v>0</v>
      </c>
      <c r="PO19">
        <v>0</v>
      </c>
      <c r="PP19">
        <v>0</v>
      </c>
      <c r="PQ19">
        <v>0</v>
      </c>
      <c r="PR19">
        <v>0</v>
      </c>
      <c r="PS19">
        <v>0</v>
      </c>
      <c r="PU19" t="s">
        <v>596</v>
      </c>
      <c r="PV19" t="s">
        <v>775</v>
      </c>
      <c r="PW19">
        <v>1</v>
      </c>
      <c r="PX19">
        <v>0</v>
      </c>
      <c r="PY19">
        <v>0</v>
      </c>
      <c r="PZ19">
        <v>1</v>
      </c>
      <c r="QA19">
        <v>1</v>
      </c>
      <c r="QB19">
        <v>0</v>
      </c>
      <c r="QC19">
        <v>1</v>
      </c>
      <c r="QD19">
        <v>0</v>
      </c>
      <c r="QE19">
        <v>1</v>
      </c>
      <c r="QF19">
        <v>1</v>
      </c>
      <c r="QG19">
        <v>0</v>
      </c>
      <c r="QH19">
        <v>0</v>
      </c>
      <c r="QU19" t="s">
        <v>776</v>
      </c>
      <c r="QV19">
        <v>1</v>
      </c>
      <c r="QW19">
        <v>0</v>
      </c>
      <c r="QX19">
        <v>0</v>
      </c>
      <c r="QY19">
        <v>0</v>
      </c>
      <c r="QZ19">
        <v>0</v>
      </c>
      <c r="RA19">
        <v>0</v>
      </c>
      <c r="RC19" t="s">
        <v>777</v>
      </c>
      <c r="RD19">
        <v>1</v>
      </c>
      <c r="RE19">
        <v>0</v>
      </c>
      <c r="RF19">
        <v>1</v>
      </c>
      <c r="RG19">
        <v>1</v>
      </c>
      <c r="RH19">
        <v>0</v>
      </c>
      <c r="RI19">
        <v>0</v>
      </c>
      <c r="RJ19">
        <v>0</v>
      </c>
      <c r="RK19">
        <v>0</v>
      </c>
      <c r="RL19">
        <v>0</v>
      </c>
      <c r="RM19">
        <v>0</v>
      </c>
      <c r="RN19">
        <v>0</v>
      </c>
      <c r="RO19" t="s">
        <v>687</v>
      </c>
      <c r="RP19">
        <v>0</v>
      </c>
      <c r="RQ19">
        <v>1</v>
      </c>
      <c r="RR19">
        <v>0</v>
      </c>
      <c r="RS19">
        <v>0</v>
      </c>
      <c r="RT19">
        <v>0</v>
      </c>
      <c r="RU19" t="s">
        <v>778</v>
      </c>
      <c r="RV19">
        <v>0</v>
      </c>
      <c r="RW19">
        <v>1</v>
      </c>
      <c r="RX19">
        <v>1</v>
      </c>
      <c r="RY19">
        <v>1</v>
      </c>
      <c r="RZ19">
        <v>1</v>
      </c>
      <c r="SA19">
        <v>0</v>
      </c>
      <c r="SB19">
        <v>1</v>
      </c>
      <c r="SC19" t="s">
        <v>779</v>
      </c>
      <c r="SD19">
        <v>1</v>
      </c>
      <c r="SE19">
        <v>0</v>
      </c>
      <c r="SF19">
        <v>0</v>
      </c>
      <c r="SG19">
        <v>0</v>
      </c>
      <c r="SH19">
        <v>0</v>
      </c>
      <c r="SI19">
        <v>0</v>
      </c>
      <c r="SJ19" t="s">
        <v>780</v>
      </c>
      <c r="SK19">
        <v>1</v>
      </c>
      <c r="SL19">
        <v>0</v>
      </c>
      <c r="SM19">
        <v>0</v>
      </c>
      <c r="SN19">
        <v>0</v>
      </c>
      <c r="SO19">
        <v>1</v>
      </c>
      <c r="SP19">
        <v>0</v>
      </c>
      <c r="SQ19">
        <v>1</v>
      </c>
      <c r="SR19">
        <v>0</v>
      </c>
      <c r="SS19">
        <v>1</v>
      </c>
      <c r="ST19">
        <v>1</v>
      </c>
      <c r="SU19">
        <v>0</v>
      </c>
      <c r="SV19">
        <v>0</v>
      </c>
      <c r="SW19" t="s">
        <v>596</v>
      </c>
      <c r="SX19" t="s">
        <v>781</v>
      </c>
      <c r="SY19">
        <v>0</v>
      </c>
      <c r="SZ19">
        <v>0</v>
      </c>
      <c r="TA19">
        <v>1</v>
      </c>
      <c r="TB19">
        <v>1</v>
      </c>
      <c r="TC19">
        <v>0</v>
      </c>
      <c r="TD19">
        <v>0</v>
      </c>
      <c r="TE19">
        <v>0</v>
      </c>
      <c r="TF19">
        <v>1</v>
      </c>
      <c r="TG19">
        <v>0</v>
      </c>
      <c r="TH19">
        <v>0</v>
      </c>
      <c r="TI19">
        <v>0</v>
      </c>
      <c r="TJ19" t="s">
        <v>782</v>
      </c>
      <c r="TK19">
        <v>0</v>
      </c>
      <c r="TL19">
        <v>0</v>
      </c>
      <c r="TM19">
        <v>0</v>
      </c>
      <c r="TN19">
        <v>1</v>
      </c>
      <c r="TO19">
        <v>0</v>
      </c>
      <c r="TP19">
        <v>1</v>
      </c>
      <c r="TQ19">
        <v>0</v>
      </c>
      <c r="TR19">
        <v>0</v>
      </c>
      <c r="TS19">
        <v>1</v>
      </c>
      <c r="TT19">
        <v>0</v>
      </c>
      <c r="TU19">
        <v>0</v>
      </c>
      <c r="TV19">
        <v>500110000</v>
      </c>
      <c r="TW19" t="s">
        <v>583</v>
      </c>
      <c r="TX19" t="s">
        <v>583</v>
      </c>
      <c r="TY19" t="s">
        <v>635</v>
      </c>
      <c r="TZ19">
        <v>0</v>
      </c>
      <c r="UA19">
        <v>0</v>
      </c>
      <c r="UB19">
        <v>0</v>
      </c>
      <c r="UC19">
        <v>0</v>
      </c>
      <c r="UD19">
        <v>0</v>
      </c>
      <c r="UE19">
        <v>1</v>
      </c>
      <c r="UF19">
        <v>0</v>
      </c>
      <c r="UG19">
        <v>0</v>
      </c>
      <c r="UH19">
        <v>0</v>
      </c>
      <c r="UI19">
        <v>0</v>
      </c>
      <c r="UJ19">
        <v>0</v>
      </c>
      <c r="UK19">
        <v>0</v>
      </c>
      <c r="UL19">
        <v>0</v>
      </c>
      <c r="UM19" t="s">
        <v>596</v>
      </c>
      <c r="UO19" t="s">
        <v>583</v>
      </c>
      <c r="UP19" t="s">
        <v>583</v>
      </c>
      <c r="UR19" t="s">
        <v>596</v>
      </c>
      <c r="UW19" t="s">
        <v>583</v>
      </c>
      <c r="UZ19">
        <v>505332407</v>
      </c>
      <c r="VA19" t="s">
        <v>783</v>
      </c>
      <c r="VB19" s="1">
        <v>45246.866828703707</v>
      </c>
      <c r="VE19" t="s">
        <v>600</v>
      </c>
      <c r="VF19" t="s">
        <v>601</v>
      </c>
      <c r="VG19" t="s">
        <v>602</v>
      </c>
      <c r="VI19">
        <v>22</v>
      </c>
    </row>
    <row r="20" spans="1:581" x14ac:dyDescent="0.3">
      <c r="A20" s="1">
        <v>45247.45695550926</v>
      </c>
      <c r="B20" s="1">
        <v>45247.510088831019</v>
      </c>
      <c r="C20" s="1">
        <v>45247</v>
      </c>
      <c r="D20" t="s">
        <v>581</v>
      </c>
      <c r="E20" t="s">
        <v>582</v>
      </c>
      <c r="F20" s="2" t="s">
        <v>784</v>
      </c>
      <c r="G20" t="s">
        <v>583</v>
      </c>
      <c r="H20" t="s">
        <v>584</v>
      </c>
      <c r="J20" t="s">
        <v>838</v>
      </c>
      <c r="K20" t="s">
        <v>592</v>
      </c>
      <c r="M20" t="s">
        <v>785</v>
      </c>
      <c r="N20">
        <v>0</v>
      </c>
      <c r="O20">
        <v>0</v>
      </c>
      <c r="P20">
        <v>0</v>
      </c>
      <c r="Q20">
        <v>0</v>
      </c>
      <c r="R20">
        <v>1</v>
      </c>
      <c r="S20">
        <v>0</v>
      </c>
      <c r="T20">
        <v>0</v>
      </c>
      <c r="U20">
        <v>0</v>
      </c>
      <c r="V20">
        <v>0</v>
      </c>
      <c r="W20">
        <v>1</v>
      </c>
      <c r="X20">
        <v>0</v>
      </c>
      <c r="Y20">
        <v>0</v>
      </c>
      <c r="AR20" t="s">
        <v>786</v>
      </c>
      <c r="AS20">
        <v>0</v>
      </c>
      <c r="AT20">
        <v>1</v>
      </c>
      <c r="AU20">
        <v>0</v>
      </c>
      <c r="AV20">
        <v>0</v>
      </c>
      <c r="AW20">
        <v>1</v>
      </c>
      <c r="AX20">
        <v>0</v>
      </c>
      <c r="AY20">
        <v>0</v>
      </c>
      <c r="AZ20">
        <v>1</v>
      </c>
      <c r="BA20">
        <v>1</v>
      </c>
      <c r="BB20">
        <v>0</v>
      </c>
      <c r="BC20">
        <v>0</v>
      </c>
      <c r="BD20">
        <v>0</v>
      </c>
      <c r="BE20">
        <v>0</v>
      </c>
      <c r="BF20">
        <v>0</v>
      </c>
      <c r="BG20">
        <v>1</v>
      </c>
      <c r="BH20">
        <v>0</v>
      </c>
      <c r="BI20">
        <v>1</v>
      </c>
      <c r="BJ20">
        <v>0</v>
      </c>
      <c r="BK20">
        <v>0</v>
      </c>
      <c r="DE20" t="s">
        <v>588</v>
      </c>
      <c r="DF20">
        <v>1</v>
      </c>
      <c r="DG20">
        <v>0</v>
      </c>
      <c r="DH20">
        <v>0</v>
      </c>
      <c r="DI20">
        <v>0</v>
      </c>
      <c r="DJ20">
        <v>0</v>
      </c>
      <c r="DK20">
        <v>0</v>
      </c>
      <c r="DL20">
        <v>0</v>
      </c>
      <c r="DM20">
        <v>0</v>
      </c>
      <c r="DN20">
        <v>0</v>
      </c>
      <c r="DO20">
        <v>0</v>
      </c>
      <c r="DP20">
        <v>0</v>
      </c>
      <c r="DQ20">
        <v>0</v>
      </c>
      <c r="DR20">
        <v>0</v>
      </c>
      <c r="DV20" t="s">
        <v>958</v>
      </c>
      <c r="DW20" t="s">
        <v>583</v>
      </c>
      <c r="DX20">
        <v>350</v>
      </c>
      <c r="DY20" t="s">
        <v>787</v>
      </c>
      <c r="DZ20" t="s">
        <v>903</v>
      </c>
      <c r="EA20">
        <v>1</v>
      </c>
      <c r="EB20">
        <v>1</v>
      </c>
      <c r="EC20">
        <v>0</v>
      </c>
      <c r="ED20">
        <v>1</v>
      </c>
      <c r="EE20" t="s">
        <v>788</v>
      </c>
      <c r="EF20">
        <v>0</v>
      </c>
      <c r="EG20">
        <v>0</v>
      </c>
      <c r="EH20">
        <v>1</v>
      </c>
      <c r="EI20">
        <v>0</v>
      </c>
      <c r="EJ20">
        <v>0</v>
      </c>
      <c r="EK20">
        <v>0</v>
      </c>
      <c r="EL20">
        <v>0</v>
      </c>
      <c r="EM20">
        <v>1</v>
      </c>
      <c r="EN20">
        <v>0</v>
      </c>
      <c r="EO20">
        <v>1</v>
      </c>
      <c r="EP20">
        <v>0</v>
      </c>
      <c r="EQ20">
        <v>0</v>
      </c>
      <c r="ER20">
        <v>0</v>
      </c>
      <c r="ES20">
        <v>0</v>
      </c>
      <c r="ET20">
        <v>0</v>
      </c>
      <c r="EU20">
        <v>0</v>
      </c>
      <c r="EV20">
        <v>0</v>
      </c>
      <c r="EW20" t="s">
        <v>789</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1</v>
      </c>
      <c r="FT20">
        <v>0</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v>0</v>
      </c>
      <c r="GV20">
        <v>0</v>
      </c>
      <c r="GW20">
        <v>0</v>
      </c>
      <c r="GX20">
        <v>0</v>
      </c>
      <c r="GY20">
        <v>0</v>
      </c>
      <c r="GZ20">
        <v>0</v>
      </c>
      <c r="HA20">
        <v>0</v>
      </c>
      <c r="HB20">
        <v>0</v>
      </c>
      <c r="HC20">
        <v>0</v>
      </c>
      <c r="HD20">
        <v>0</v>
      </c>
      <c r="HE20">
        <v>0</v>
      </c>
      <c r="HF20">
        <v>0</v>
      </c>
      <c r="HG20">
        <v>0</v>
      </c>
      <c r="HH20">
        <v>0</v>
      </c>
      <c r="HI20">
        <v>0</v>
      </c>
      <c r="HJ20">
        <v>0</v>
      </c>
      <c r="HK20">
        <v>0</v>
      </c>
      <c r="HL20">
        <v>0</v>
      </c>
      <c r="HM20">
        <v>0</v>
      </c>
      <c r="HN20">
        <v>0</v>
      </c>
      <c r="HO20">
        <v>0</v>
      </c>
      <c r="HP20">
        <v>0</v>
      </c>
      <c r="HQ20">
        <v>0</v>
      </c>
      <c r="HR20">
        <v>0</v>
      </c>
      <c r="HS20">
        <v>0</v>
      </c>
      <c r="HT20">
        <v>0</v>
      </c>
      <c r="HU20">
        <v>0</v>
      </c>
      <c r="HV20">
        <v>0</v>
      </c>
      <c r="HW20">
        <v>0</v>
      </c>
      <c r="HX20">
        <v>0</v>
      </c>
      <c r="HY20">
        <v>1</v>
      </c>
      <c r="HZ20">
        <v>0</v>
      </c>
      <c r="IA20">
        <v>0</v>
      </c>
      <c r="IB20">
        <v>0</v>
      </c>
      <c r="IC20">
        <v>0</v>
      </c>
      <c r="ID20">
        <v>0</v>
      </c>
      <c r="IE20">
        <v>0</v>
      </c>
      <c r="IF20">
        <v>0</v>
      </c>
      <c r="IG20">
        <v>0</v>
      </c>
      <c r="IH20">
        <v>0</v>
      </c>
      <c r="II20">
        <v>0</v>
      </c>
      <c r="IJ20">
        <v>0</v>
      </c>
      <c r="IK20">
        <v>0</v>
      </c>
      <c r="IL20">
        <v>0</v>
      </c>
      <c r="IM20">
        <v>0</v>
      </c>
      <c r="IN20">
        <v>0</v>
      </c>
      <c r="IO20">
        <v>0</v>
      </c>
      <c r="IP20">
        <v>0</v>
      </c>
      <c r="IQ20">
        <v>0</v>
      </c>
      <c r="IR20">
        <v>0</v>
      </c>
      <c r="IS20">
        <v>0</v>
      </c>
      <c r="IT20">
        <v>0</v>
      </c>
      <c r="IU20">
        <v>0</v>
      </c>
      <c r="IV20">
        <v>0</v>
      </c>
      <c r="IW20">
        <v>0</v>
      </c>
      <c r="IX20">
        <v>0</v>
      </c>
      <c r="IY20">
        <v>0</v>
      </c>
      <c r="IZ20">
        <v>0</v>
      </c>
      <c r="JA20">
        <v>0</v>
      </c>
      <c r="JB20">
        <v>0</v>
      </c>
      <c r="JC20">
        <v>0</v>
      </c>
      <c r="JD20">
        <v>0</v>
      </c>
      <c r="JE20">
        <v>0</v>
      </c>
      <c r="JF20">
        <v>0</v>
      </c>
      <c r="JG20">
        <v>0</v>
      </c>
      <c r="JH20">
        <v>0</v>
      </c>
      <c r="JI20">
        <v>0</v>
      </c>
      <c r="JJ20">
        <v>0</v>
      </c>
      <c r="JK20">
        <v>0</v>
      </c>
      <c r="JL20">
        <v>0</v>
      </c>
      <c r="JM20">
        <v>0</v>
      </c>
      <c r="JN20">
        <v>0</v>
      </c>
      <c r="JO20">
        <v>0</v>
      </c>
      <c r="JP20">
        <v>0</v>
      </c>
      <c r="JQ20">
        <v>0</v>
      </c>
      <c r="JR20">
        <v>0</v>
      </c>
      <c r="JS20">
        <v>0</v>
      </c>
      <c r="JT20">
        <v>0</v>
      </c>
      <c r="JU20">
        <v>0</v>
      </c>
      <c r="JV20">
        <v>0</v>
      </c>
      <c r="JW20">
        <v>0</v>
      </c>
      <c r="JX20">
        <v>0</v>
      </c>
      <c r="JY20">
        <v>0</v>
      </c>
      <c r="JZ20">
        <v>0</v>
      </c>
      <c r="KA20">
        <v>0</v>
      </c>
      <c r="KB20">
        <v>0</v>
      </c>
      <c r="KC20">
        <v>0</v>
      </c>
      <c r="KD20">
        <v>0</v>
      </c>
      <c r="KE20">
        <v>0</v>
      </c>
      <c r="KF20">
        <v>0</v>
      </c>
      <c r="KG20">
        <v>0</v>
      </c>
      <c r="KH20">
        <v>0</v>
      </c>
      <c r="KI20">
        <v>0</v>
      </c>
      <c r="KJ20">
        <v>0</v>
      </c>
      <c r="KK20">
        <v>0</v>
      </c>
      <c r="KL20">
        <v>0</v>
      </c>
      <c r="KM20">
        <v>0</v>
      </c>
      <c r="KN20">
        <v>0</v>
      </c>
      <c r="KO20">
        <v>0</v>
      </c>
      <c r="KP20">
        <v>0</v>
      </c>
      <c r="KQ20">
        <v>0</v>
      </c>
      <c r="KR20">
        <v>0</v>
      </c>
      <c r="KS20">
        <v>0</v>
      </c>
      <c r="KT20">
        <v>0</v>
      </c>
      <c r="KU20">
        <v>0</v>
      </c>
      <c r="KV20">
        <v>0</v>
      </c>
      <c r="KW20">
        <v>0</v>
      </c>
      <c r="KX20">
        <v>0</v>
      </c>
      <c r="KY20">
        <v>0</v>
      </c>
      <c r="KZ20">
        <v>0</v>
      </c>
      <c r="LA20">
        <v>0</v>
      </c>
      <c r="LB20">
        <v>0</v>
      </c>
      <c r="LC20">
        <v>0</v>
      </c>
      <c r="LD20">
        <v>0</v>
      </c>
      <c r="LE20">
        <v>0</v>
      </c>
      <c r="LF20">
        <v>0</v>
      </c>
      <c r="LG20">
        <v>0</v>
      </c>
      <c r="LH20">
        <v>0</v>
      </c>
      <c r="LI20" t="s">
        <v>583</v>
      </c>
      <c r="LJ20" t="s">
        <v>590</v>
      </c>
      <c r="LK20">
        <v>0</v>
      </c>
      <c r="LL20">
        <v>1</v>
      </c>
      <c r="LM20">
        <v>1</v>
      </c>
      <c r="LN20">
        <v>0</v>
      </c>
      <c r="LO20">
        <v>0</v>
      </c>
      <c r="LP20">
        <v>0</v>
      </c>
      <c r="LQ20">
        <v>0</v>
      </c>
      <c r="LR20">
        <v>0</v>
      </c>
      <c r="LT20" t="s">
        <v>617</v>
      </c>
      <c r="LV20" t="s">
        <v>790</v>
      </c>
      <c r="LW20">
        <v>1</v>
      </c>
      <c r="LX20">
        <v>1</v>
      </c>
      <c r="LY20">
        <v>1</v>
      </c>
      <c r="LZ20">
        <v>1</v>
      </c>
      <c r="MA20">
        <v>0</v>
      </c>
      <c r="MB20">
        <v>0</v>
      </c>
      <c r="MC20" t="s">
        <v>619</v>
      </c>
      <c r="MD20" t="s">
        <v>861</v>
      </c>
      <c r="ME20" t="s">
        <v>593</v>
      </c>
      <c r="MJ20" t="s">
        <v>596</v>
      </c>
      <c r="MK20" t="s">
        <v>665</v>
      </c>
      <c r="ML20" t="s">
        <v>621</v>
      </c>
      <c r="MM20" t="s">
        <v>621</v>
      </c>
      <c r="MN20" t="s">
        <v>605</v>
      </c>
      <c r="MO20" t="s">
        <v>621</v>
      </c>
      <c r="MP20" t="s">
        <v>621</v>
      </c>
      <c r="MQ20" t="s">
        <v>605</v>
      </c>
      <c r="MR20" t="s">
        <v>621</v>
      </c>
      <c r="MS20" t="s">
        <v>621</v>
      </c>
      <c r="MT20" t="s">
        <v>621</v>
      </c>
      <c r="NJ20" t="s">
        <v>605</v>
      </c>
      <c r="NK20" t="s">
        <v>791</v>
      </c>
      <c r="NL20">
        <v>0</v>
      </c>
      <c r="NM20">
        <v>0</v>
      </c>
      <c r="NN20">
        <v>0</v>
      </c>
      <c r="NO20">
        <v>0</v>
      </c>
      <c r="NP20">
        <v>0</v>
      </c>
      <c r="NQ20">
        <v>0</v>
      </c>
      <c r="NR20">
        <v>0</v>
      </c>
      <c r="NS20">
        <v>0</v>
      </c>
      <c r="NT20">
        <v>1</v>
      </c>
      <c r="NU20">
        <v>0</v>
      </c>
      <c r="NV20">
        <v>0</v>
      </c>
      <c r="NW20">
        <v>0</v>
      </c>
      <c r="NX20">
        <v>0</v>
      </c>
      <c r="NY20">
        <v>0</v>
      </c>
      <c r="NZ20">
        <v>0</v>
      </c>
      <c r="OA20">
        <v>0</v>
      </c>
      <c r="OB20">
        <v>0</v>
      </c>
      <c r="OC20">
        <v>0</v>
      </c>
      <c r="OD20">
        <v>0</v>
      </c>
      <c r="OE20">
        <v>0</v>
      </c>
      <c r="OF20">
        <v>0</v>
      </c>
      <c r="OG20">
        <v>0</v>
      </c>
      <c r="OH20">
        <v>0</v>
      </c>
      <c r="OI20">
        <v>0</v>
      </c>
      <c r="OJ20">
        <v>0</v>
      </c>
      <c r="OK20">
        <v>0</v>
      </c>
      <c r="OL20">
        <v>0</v>
      </c>
      <c r="OM20">
        <v>0</v>
      </c>
      <c r="ON20">
        <v>0</v>
      </c>
      <c r="OO20">
        <v>0</v>
      </c>
      <c r="OP20">
        <v>0</v>
      </c>
      <c r="OQ20">
        <v>0</v>
      </c>
      <c r="OR20">
        <v>1</v>
      </c>
      <c r="OS20">
        <v>0</v>
      </c>
      <c r="OT20">
        <v>0</v>
      </c>
      <c r="OU20">
        <v>0</v>
      </c>
      <c r="OV20" t="s">
        <v>864</v>
      </c>
      <c r="OW20" t="s">
        <v>641</v>
      </c>
      <c r="OY20" t="s">
        <v>583</v>
      </c>
      <c r="OZ20" t="s">
        <v>595</v>
      </c>
      <c r="PA20" t="s">
        <v>749</v>
      </c>
      <c r="PB20">
        <v>0</v>
      </c>
      <c r="PC20">
        <v>1</v>
      </c>
      <c r="PD20">
        <v>1</v>
      </c>
      <c r="PE20">
        <v>0</v>
      </c>
      <c r="PF20">
        <v>0</v>
      </c>
      <c r="PG20">
        <v>0</v>
      </c>
      <c r="PH20">
        <v>0</v>
      </c>
      <c r="PI20">
        <v>0</v>
      </c>
      <c r="PJ20">
        <v>0</v>
      </c>
      <c r="PK20">
        <v>1</v>
      </c>
      <c r="PL20">
        <v>0</v>
      </c>
      <c r="PM20">
        <v>0</v>
      </c>
      <c r="PN20">
        <v>0</v>
      </c>
      <c r="PO20">
        <v>0</v>
      </c>
      <c r="PP20">
        <v>0</v>
      </c>
      <c r="PQ20">
        <v>0</v>
      </c>
      <c r="PR20">
        <v>0</v>
      </c>
      <c r="PS20">
        <v>0</v>
      </c>
      <c r="PU20" t="s">
        <v>596</v>
      </c>
      <c r="PV20" t="s">
        <v>792</v>
      </c>
      <c r="PW20">
        <v>1</v>
      </c>
      <c r="PX20">
        <v>0</v>
      </c>
      <c r="PY20">
        <v>0</v>
      </c>
      <c r="PZ20">
        <v>1</v>
      </c>
      <c r="QA20">
        <v>0</v>
      </c>
      <c r="QB20">
        <v>0</v>
      </c>
      <c r="QC20">
        <v>1</v>
      </c>
      <c r="QD20">
        <v>0</v>
      </c>
      <c r="QE20">
        <v>0</v>
      </c>
      <c r="QF20">
        <v>0</v>
      </c>
      <c r="QG20">
        <v>1</v>
      </c>
      <c r="QH20">
        <v>0</v>
      </c>
      <c r="QI20" t="s">
        <v>867</v>
      </c>
      <c r="RC20" t="s">
        <v>793</v>
      </c>
      <c r="RD20">
        <v>0</v>
      </c>
      <c r="RE20">
        <v>0</v>
      </c>
      <c r="RF20">
        <v>1</v>
      </c>
      <c r="RG20">
        <v>1</v>
      </c>
      <c r="RH20">
        <v>0</v>
      </c>
      <c r="RI20">
        <v>0</v>
      </c>
      <c r="RJ20">
        <v>0</v>
      </c>
      <c r="RK20">
        <v>0</v>
      </c>
      <c r="RL20">
        <v>1</v>
      </c>
      <c r="RM20">
        <v>0</v>
      </c>
      <c r="RN20">
        <v>1</v>
      </c>
      <c r="SJ20" t="s">
        <v>794</v>
      </c>
      <c r="SK20">
        <v>1</v>
      </c>
      <c r="SL20">
        <v>0</v>
      </c>
      <c r="SM20">
        <v>0</v>
      </c>
      <c r="SN20">
        <v>1</v>
      </c>
      <c r="SO20">
        <v>0</v>
      </c>
      <c r="SP20">
        <v>0</v>
      </c>
      <c r="SQ20">
        <v>1</v>
      </c>
      <c r="SR20">
        <v>0</v>
      </c>
      <c r="SS20">
        <v>0</v>
      </c>
      <c r="ST20">
        <v>0</v>
      </c>
      <c r="SU20">
        <v>0</v>
      </c>
      <c r="SV20">
        <v>0</v>
      </c>
      <c r="SW20" t="s">
        <v>596</v>
      </c>
      <c r="SX20" t="s">
        <v>795</v>
      </c>
      <c r="SY20">
        <v>0</v>
      </c>
      <c r="SZ20">
        <v>0</v>
      </c>
      <c r="TA20">
        <v>1</v>
      </c>
      <c r="TB20">
        <v>0</v>
      </c>
      <c r="TC20">
        <v>0</v>
      </c>
      <c r="TD20">
        <v>0</v>
      </c>
      <c r="TE20">
        <v>0</v>
      </c>
      <c r="TF20">
        <v>0</v>
      </c>
      <c r="TG20">
        <v>0</v>
      </c>
      <c r="TH20">
        <v>1</v>
      </c>
      <c r="TI20">
        <v>0</v>
      </c>
      <c r="TJ20" t="s">
        <v>598</v>
      </c>
      <c r="TK20">
        <v>0</v>
      </c>
      <c r="TL20">
        <v>0</v>
      </c>
      <c r="TM20">
        <v>0</v>
      </c>
      <c r="TN20">
        <v>0</v>
      </c>
      <c r="TO20">
        <v>0</v>
      </c>
      <c r="TP20">
        <v>1</v>
      </c>
      <c r="TQ20">
        <v>0</v>
      </c>
      <c r="TR20">
        <v>0</v>
      </c>
      <c r="TS20">
        <v>0</v>
      </c>
      <c r="TT20">
        <v>0</v>
      </c>
      <c r="TU20">
        <v>0</v>
      </c>
      <c r="TV20">
        <v>1000135000</v>
      </c>
      <c r="TW20" t="s">
        <v>583</v>
      </c>
      <c r="TX20" t="s">
        <v>596</v>
      </c>
      <c r="UM20" t="s">
        <v>596</v>
      </c>
      <c r="UO20" t="s">
        <v>583</v>
      </c>
      <c r="UP20" t="s">
        <v>583</v>
      </c>
      <c r="UR20" t="s">
        <v>596</v>
      </c>
      <c r="UW20" t="s">
        <v>596</v>
      </c>
      <c r="UY20" t="s">
        <v>874</v>
      </c>
      <c r="UZ20">
        <v>505642327</v>
      </c>
      <c r="VA20" t="s">
        <v>796</v>
      </c>
      <c r="VB20" s="1">
        <v>45247.741076388891</v>
      </c>
      <c r="VE20" t="s">
        <v>600</v>
      </c>
      <c r="VF20" t="s">
        <v>601</v>
      </c>
      <c r="VG20" t="s">
        <v>602</v>
      </c>
      <c r="VI20">
        <v>23</v>
      </c>
    </row>
    <row r="21" spans="1:581" x14ac:dyDescent="0.3">
      <c r="A21" s="1">
        <v>45247.707220787037</v>
      </c>
      <c r="B21" s="1">
        <v>45247.729644756953</v>
      </c>
      <c r="C21" s="1">
        <v>45247</v>
      </c>
      <c r="D21" t="s">
        <v>581</v>
      </c>
      <c r="E21" t="s">
        <v>582</v>
      </c>
      <c r="F21" s="2" t="s">
        <v>797</v>
      </c>
      <c r="G21" t="s">
        <v>583</v>
      </c>
      <c r="H21" t="s">
        <v>584</v>
      </c>
      <c r="J21" t="s">
        <v>839</v>
      </c>
      <c r="K21" t="s">
        <v>592</v>
      </c>
      <c r="M21" t="s">
        <v>798</v>
      </c>
      <c r="N21">
        <v>0</v>
      </c>
      <c r="O21">
        <v>0</v>
      </c>
      <c r="P21">
        <v>0</v>
      </c>
      <c r="Q21">
        <v>0</v>
      </c>
      <c r="R21">
        <v>1</v>
      </c>
      <c r="S21">
        <v>0</v>
      </c>
      <c r="T21">
        <v>1</v>
      </c>
      <c r="U21">
        <v>0</v>
      </c>
      <c r="V21">
        <v>0</v>
      </c>
      <c r="W21">
        <v>0</v>
      </c>
      <c r="X21">
        <v>0</v>
      </c>
      <c r="Y21">
        <v>1</v>
      </c>
      <c r="Z21" t="s">
        <v>841</v>
      </c>
      <c r="AR21" t="s">
        <v>799</v>
      </c>
      <c r="AS21">
        <v>0</v>
      </c>
      <c r="AT21">
        <v>1</v>
      </c>
      <c r="AU21">
        <v>0</v>
      </c>
      <c r="AV21">
        <v>0</v>
      </c>
      <c r="AW21">
        <v>1</v>
      </c>
      <c r="AX21">
        <v>0</v>
      </c>
      <c r="AY21">
        <v>1</v>
      </c>
      <c r="AZ21">
        <v>1</v>
      </c>
      <c r="BA21">
        <v>0</v>
      </c>
      <c r="BB21">
        <v>0</v>
      </c>
      <c r="BC21">
        <v>0</v>
      </c>
      <c r="BD21">
        <v>0</v>
      </c>
      <c r="BE21">
        <v>0</v>
      </c>
      <c r="BF21">
        <v>0</v>
      </c>
      <c r="BG21">
        <v>0</v>
      </c>
      <c r="BH21">
        <v>0</v>
      </c>
      <c r="BI21">
        <v>0</v>
      </c>
      <c r="BJ21">
        <v>0</v>
      </c>
      <c r="BK21">
        <v>0</v>
      </c>
      <c r="BL21" t="s">
        <v>696</v>
      </c>
      <c r="BM21">
        <v>0</v>
      </c>
      <c r="BN21">
        <v>0</v>
      </c>
      <c r="BO21">
        <v>0</v>
      </c>
      <c r="BP21">
        <v>1</v>
      </c>
      <c r="BQ21">
        <v>0</v>
      </c>
      <c r="BR21">
        <v>0</v>
      </c>
      <c r="BS21">
        <v>0</v>
      </c>
      <c r="BT21">
        <v>0</v>
      </c>
      <c r="BU21">
        <v>0</v>
      </c>
      <c r="BV21">
        <v>0</v>
      </c>
      <c r="BW21">
        <v>0</v>
      </c>
      <c r="BX21">
        <v>0</v>
      </c>
      <c r="BY21">
        <v>0</v>
      </c>
      <c r="BZ21">
        <v>0</v>
      </c>
      <c r="CA21">
        <v>0</v>
      </c>
      <c r="CB21">
        <v>0</v>
      </c>
      <c r="CC21">
        <v>0</v>
      </c>
      <c r="DE21" t="s">
        <v>800</v>
      </c>
      <c r="DF21">
        <v>0</v>
      </c>
      <c r="DG21">
        <v>0</v>
      </c>
      <c r="DH21">
        <v>0</v>
      </c>
      <c r="DI21">
        <v>0</v>
      </c>
      <c r="DJ21">
        <v>0</v>
      </c>
      <c r="DK21">
        <v>0</v>
      </c>
      <c r="DL21">
        <v>1</v>
      </c>
      <c r="DM21">
        <v>0</v>
      </c>
      <c r="DN21">
        <v>0</v>
      </c>
      <c r="DO21">
        <v>0</v>
      </c>
      <c r="DP21">
        <v>0</v>
      </c>
      <c r="DQ21">
        <v>0</v>
      </c>
      <c r="DR21">
        <v>1</v>
      </c>
      <c r="DV21" t="s">
        <v>959</v>
      </c>
      <c r="DW21" t="s">
        <v>583</v>
      </c>
      <c r="DX21">
        <v>500</v>
      </c>
      <c r="DY21" t="s">
        <v>637</v>
      </c>
      <c r="DZ21" t="s">
        <v>895</v>
      </c>
      <c r="EA21">
        <v>1</v>
      </c>
      <c r="EB21">
        <v>0</v>
      </c>
      <c r="EC21">
        <v>0</v>
      </c>
      <c r="ED21">
        <v>0</v>
      </c>
      <c r="EE21" t="s">
        <v>661</v>
      </c>
      <c r="EF21">
        <v>0</v>
      </c>
      <c r="EG21">
        <v>0</v>
      </c>
      <c r="EH21">
        <v>0</v>
      </c>
      <c r="EI21">
        <v>0</v>
      </c>
      <c r="EJ21">
        <v>0</v>
      </c>
      <c r="EK21">
        <v>0</v>
      </c>
      <c r="EL21">
        <v>0</v>
      </c>
      <c r="EM21">
        <v>0</v>
      </c>
      <c r="EN21">
        <v>0</v>
      </c>
      <c r="EO21">
        <v>0</v>
      </c>
      <c r="EP21">
        <v>0</v>
      </c>
      <c r="EQ21">
        <v>1</v>
      </c>
      <c r="ER21">
        <v>0</v>
      </c>
      <c r="ES21">
        <v>0</v>
      </c>
      <c r="ET21">
        <v>0</v>
      </c>
      <c r="EU21">
        <v>0</v>
      </c>
      <c r="EV21">
        <v>0</v>
      </c>
      <c r="EW21" t="s">
        <v>712</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v>0</v>
      </c>
      <c r="GD21">
        <v>0</v>
      </c>
      <c r="GE21">
        <v>0</v>
      </c>
      <c r="GF21">
        <v>0</v>
      </c>
      <c r="GG21">
        <v>0</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0</v>
      </c>
      <c r="HC21">
        <v>0</v>
      </c>
      <c r="HD21">
        <v>0</v>
      </c>
      <c r="HE21">
        <v>0</v>
      </c>
      <c r="HF21">
        <v>0</v>
      </c>
      <c r="HG21">
        <v>0</v>
      </c>
      <c r="HH21">
        <v>0</v>
      </c>
      <c r="HI21">
        <v>0</v>
      </c>
      <c r="HJ21">
        <v>0</v>
      </c>
      <c r="HK21">
        <v>0</v>
      </c>
      <c r="HL21">
        <v>0</v>
      </c>
      <c r="HM21">
        <v>0</v>
      </c>
      <c r="HN21">
        <v>0</v>
      </c>
      <c r="HO21">
        <v>0</v>
      </c>
      <c r="HP21">
        <v>0</v>
      </c>
      <c r="HQ21">
        <v>0</v>
      </c>
      <c r="HR21">
        <v>0</v>
      </c>
      <c r="HS21">
        <v>0</v>
      </c>
      <c r="HT21">
        <v>0</v>
      </c>
      <c r="HU21">
        <v>0</v>
      </c>
      <c r="HV21">
        <v>0</v>
      </c>
      <c r="HW21">
        <v>0</v>
      </c>
      <c r="HX21">
        <v>0</v>
      </c>
      <c r="HY21">
        <v>0</v>
      </c>
      <c r="HZ21">
        <v>0</v>
      </c>
      <c r="IA21">
        <v>0</v>
      </c>
      <c r="IB21">
        <v>1</v>
      </c>
      <c r="IC21">
        <v>0</v>
      </c>
      <c r="ID21">
        <v>0</v>
      </c>
      <c r="IE21">
        <v>0</v>
      </c>
      <c r="IF21">
        <v>0</v>
      </c>
      <c r="IG21">
        <v>0</v>
      </c>
      <c r="IH21">
        <v>0</v>
      </c>
      <c r="II21">
        <v>0</v>
      </c>
      <c r="IJ21">
        <v>0</v>
      </c>
      <c r="IK21">
        <v>0</v>
      </c>
      <c r="IL21">
        <v>0</v>
      </c>
      <c r="IM21">
        <v>0</v>
      </c>
      <c r="IN21">
        <v>0</v>
      </c>
      <c r="IO21">
        <v>0</v>
      </c>
      <c r="IP21">
        <v>0</v>
      </c>
      <c r="IQ21">
        <v>0</v>
      </c>
      <c r="IR21">
        <v>0</v>
      </c>
      <c r="IS21">
        <v>0</v>
      </c>
      <c r="IT21">
        <v>0</v>
      </c>
      <c r="IU21">
        <v>0</v>
      </c>
      <c r="IV21">
        <v>0</v>
      </c>
      <c r="IW21">
        <v>0</v>
      </c>
      <c r="IX21">
        <v>0</v>
      </c>
      <c r="IY21">
        <v>0</v>
      </c>
      <c r="IZ21">
        <v>0</v>
      </c>
      <c r="JA21">
        <v>0</v>
      </c>
      <c r="JB21">
        <v>0</v>
      </c>
      <c r="JC21">
        <v>0</v>
      </c>
      <c r="JD21">
        <v>0</v>
      </c>
      <c r="JE21">
        <v>0</v>
      </c>
      <c r="JF21">
        <v>0</v>
      </c>
      <c r="JG21">
        <v>0</v>
      </c>
      <c r="JH21">
        <v>0</v>
      </c>
      <c r="JI21">
        <v>0</v>
      </c>
      <c r="JJ21">
        <v>0</v>
      </c>
      <c r="JK21">
        <v>0</v>
      </c>
      <c r="JL21">
        <v>0</v>
      </c>
      <c r="JM21">
        <v>0</v>
      </c>
      <c r="JN21">
        <v>0</v>
      </c>
      <c r="JO21">
        <v>0</v>
      </c>
      <c r="JP21">
        <v>0</v>
      </c>
      <c r="JQ21">
        <v>0</v>
      </c>
      <c r="JR21">
        <v>0</v>
      </c>
      <c r="JS21">
        <v>0</v>
      </c>
      <c r="JT21">
        <v>0</v>
      </c>
      <c r="JU21">
        <v>0</v>
      </c>
      <c r="JV21">
        <v>0</v>
      </c>
      <c r="JW21">
        <v>0</v>
      </c>
      <c r="JX21">
        <v>0</v>
      </c>
      <c r="JY21">
        <v>0</v>
      </c>
      <c r="JZ21">
        <v>0</v>
      </c>
      <c r="KA21">
        <v>0</v>
      </c>
      <c r="KB21">
        <v>0</v>
      </c>
      <c r="KC21">
        <v>0</v>
      </c>
      <c r="KD21">
        <v>0</v>
      </c>
      <c r="KE21">
        <v>0</v>
      </c>
      <c r="KF21">
        <v>0</v>
      </c>
      <c r="KG21">
        <v>0</v>
      </c>
      <c r="KH21">
        <v>0</v>
      </c>
      <c r="KI21">
        <v>0</v>
      </c>
      <c r="KJ21">
        <v>0</v>
      </c>
      <c r="KK21">
        <v>0</v>
      </c>
      <c r="KL21">
        <v>0</v>
      </c>
      <c r="KM21">
        <v>0</v>
      </c>
      <c r="KN21">
        <v>0</v>
      </c>
      <c r="KO21">
        <v>0</v>
      </c>
      <c r="KP21">
        <v>0</v>
      </c>
      <c r="KQ21">
        <v>0</v>
      </c>
      <c r="KR21">
        <v>0</v>
      </c>
      <c r="KS21">
        <v>0</v>
      </c>
      <c r="KT21">
        <v>0</v>
      </c>
      <c r="KU21">
        <v>0</v>
      </c>
      <c r="KV21">
        <v>0</v>
      </c>
      <c r="KW21">
        <v>0</v>
      </c>
      <c r="KX21">
        <v>0</v>
      </c>
      <c r="KY21">
        <v>0</v>
      </c>
      <c r="KZ21">
        <v>0</v>
      </c>
      <c r="LA21">
        <v>0</v>
      </c>
      <c r="LB21">
        <v>0</v>
      </c>
      <c r="LC21">
        <v>0</v>
      </c>
      <c r="LD21">
        <v>0</v>
      </c>
      <c r="LE21">
        <v>0</v>
      </c>
      <c r="LF21">
        <v>0</v>
      </c>
      <c r="LG21">
        <v>0</v>
      </c>
      <c r="LH21">
        <v>0</v>
      </c>
      <c r="LI21" t="s">
        <v>596</v>
      </c>
      <c r="MJ21" t="s">
        <v>596</v>
      </c>
      <c r="MK21" t="s">
        <v>665</v>
      </c>
      <c r="ML21" t="s">
        <v>605</v>
      </c>
      <c r="MM21" t="s">
        <v>621</v>
      </c>
      <c r="MN21" t="s">
        <v>605</v>
      </c>
      <c r="MO21" t="s">
        <v>621</v>
      </c>
      <c r="MP21" t="s">
        <v>621</v>
      </c>
      <c r="MQ21" t="s">
        <v>605</v>
      </c>
      <c r="MR21" t="s">
        <v>621</v>
      </c>
      <c r="MS21" t="s">
        <v>605</v>
      </c>
      <c r="MT21" t="s">
        <v>621</v>
      </c>
      <c r="NJ21" t="s">
        <v>621</v>
      </c>
      <c r="NK21" t="s">
        <v>801</v>
      </c>
      <c r="NL21">
        <v>0</v>
      </c>
      <c r="NM21">
        <v>0</v>
      </c>
      <c r="NN21">
        <v>0</v>
      </c>
      <c r="NO21">
        <v>0</v>
      </c>
      <c r="NP21">
        <v>0</v>
      </c>
      <c r="NQ21">
        <v>0</v>
      </c>
      <c r="NR21">
        <v>0</v>
      </c>
      <c r="NS21">
        <v>1</v>
      </c>
      <c r="NT21">
        <v>1</v>
      </c>
      <c r="NU21">
        <v>0</v>
      </c>
      <c r="NV21">
        <v>0</v>
      </c>
      <c r="NW21">
        <v>0</v>
      </c>
      <c r="NX21">
        <v>0</v>
      </c>
      <c r="NY21">
        <v>0</v>
      </c>
      <c r="NZ21">
        <v>0</v>
      </c>
      <c r="OA21">
        <v>0</v>
      </c>
      <c r="OB21">
        <v>0</v>
      </c>
      <c r="OC21">
        <v>0</v>
      </c>
      <c r="OD21">
        <v>1</v>
      </c>
      <c r="OE21">
        <v>0</v>
      </c>
      <c r="OF21">
        <v>0</v>
      </c>
      <c r="OG21">
        <v>0</v>
      </c>
      <c r="OH21">
        <v>0</v>
      </c>
      <c r="OI21">
        <v>0</v>
      </c>
      <c r="OJ21">
        <v>0</v>
      </c>
      <c r="OK21">
        <v>0</v>
      </c>
      <c r="OL21">
        <v>0</v>
      </c>
      <c r="OM21">
        <v>0</v>
      </c>
      <c r="ON21">
        <v>0</v>
      </c>
      <c r="OO21">
        <v>0</v>
      </c>
      <c r="OP21">
        <v>0</v>
      </c>
      <c r="OQ21">
        <v>0</v>
      </c>
      <c r="OR21">
        <v>0</v>
      </c>
      <c r="OS21">
        <v>0</v>
      </c>
      <c r="OT21">
        <v>0</v>
      </c>
      <c r="OU21">
        <v>0</v>
      </c>
      <c r="OW21" t="s">
        <v>641</v>
      </c>
      <c r="OY21" t="s">
        <v>596</v>
      </c>
      <c r="PA21" t="s">
        <v>802</v>
      </c>
      <c r="PB21">
        <v>0</v>
      </c>
      <c r="PC21">
        <v>1</v>
      </c>
      <c r="PD21">
        <v>1</v>
      </c>
      <c r="PE21">
        <v>0</v>
      </c>
      <c r="PF21">
        <v>0</v>
      </c>
      <c r="PG21">
        <v>0</v>
      </c>
      <c r="PH21">
        <v>0</v>
      </c>
      <c r="PI21">
        <v>0</v>
      </c>
      <c r="PJ21">
        <v>0</v>
      </c>
      <c r="PK21">
        <v>0</v>
      </c>
      <c r="PL21">
        <v>0</v>
      </c>
      <c r="PM21">
        <v>0</v>
      </c>
      <c r="PN21">
        <v>0</v>
      </c>
      <c r="PO21">
        <v>0</v>
      </c>
      <c r="PP21">
        <v>0</v>
      </c>
      <c r="PQ21">
        <v>0</v>
      </c>
      <c r="PR21">
        <v>0</v>
      </c>
      <c r="PS21">
        <v>0</v>
      </c>
      <c r="PU21" t="s">
        <v>596</v>
      </c>
      <c r="PV21" t="s">
        <v>803</v>
      </c>
      <c r="PW21">
        <v>0</v>
      </c>
      <c r="PX21">
        <v>0</v>
      </c>
      <c r="PY21">
        <v>0</v>
      </c>
      <c r="PZ21">
        <v>0</v>
      </c>
      <c r="QA21">
        <v>1</v>
      </c>
      <c r="QB21">
        <v>1</v>
      </c>
      <c r="QC21">
        <v>1</v>
      </c>
      <c r="QD21">
        <v>0</v>
      </c>
      <c r="QE21">
        <v>0</v>
      </c>
      <c r="QF21">
        <v>0</v>
      </c>
      <c r="QG21">
        <v>0</v>
      </c>
      <c r="QH21">
        <v>0</v>
      </c>
      <c r="QU21" t="s">
        <v>607</v>
      </c>
      <c r="QV21">
        <v>0</v>
      </c>
      <c r="QW21">
        <v>1</v>
      </c>
      <c r="QX21">
        <v>0</v>
      </c>
      <c r="QY21">
        <v>0</v>
      </c>
      <c r="QZ21">
        <v>0</v>
      </c>
      <c r="RA21">
        <v>0</v>
      </c>
      <c r="RC21" t="s">
        <v>649</v>
      </c>
      <c r="RD21">
        <v>1</v>
      </c>
      <c r="RE21">
        <v>0</v>
      </c>
      <c r="RF21">
        <v>1</v>
      </c>
      <c r="RG21">
        <v>0</v>
      </c>
      <c r="RH21">
        <v>0</v>
      </c>
      <c r="RI21">
        <v>0</v>
      </c>
      <c r="RJ21">
        <v>1</v>
      </c>
      <c r="RK21">
        <v>0</v>
      </c>
      <c r="RL21">
        <v>0</v>
      </c>
      <c r="RM21">
        <v>0</v>
      </c>
      <c r="RN21">
        <v>0</v>
      </c>
      <c r="SJ21" t="s">
        <v>804</v>
      </c>
      <c r="SK21">
        <v>0</v>
      </c>
      <c r="SL21">
        <v>0</v>
      </c>
      <c r="SM21">
        <v>0</v>
      </c>
      <c r="SN21">
        <v>0</v>
      </c>
      <c r="SO21">
        <v>1</v>
      </c>
      <c r="SP21">
        <v>1</v>
      </c>
      <c r="SQ21">
        <v>1</v>
      </c>
      <c r="SR21">
        <v>0</v>
      </c>
      <c r="SS21">
        <v>0</v>
      </c>
      <c r="ST21">
        <v>0</v>
      </c>
      <c r="SU21">
        <v>0</v>
      </c>
      <c r="SV21">
        <v>0</v>
      </c>
      <c r="SW21" t="s">
        <v>596</v>
      </c>
      <c r="SX21" t="s">
        <v>805</v>
      </c>
      <c r="SY21">
        <v>0</v>
      </c>
      <c r="SZ21">
        <v>0</v>
      </c>
      <c r="TA21">
        <v>0</v>
      </c>
      <c r="TB21">
        <v>1</v>
      </c>
      <c r="TC21">
        <v>1</v>
      </c>
      <c r="TD21">
        <v>0</v>
      </c>
      <c r="TE21">
        <v>0</v>
      </c>
      <c r="TF21">
        <v>0</v>
      </c>
      <c r="TG21">
        <v>0</v>
      </c>
      <c r="TH21">
        <v>0</v>
      </c>
      <c r="TI21">
        <v>0</v>
      </c>
      <c r="TJ21" t="s">
        <v>598</v>
      </c>
      <c r="TK21">
        <v>0</v>
      </c>
      <c r="TL21">
        <v>0</v>
      </c>
      <c r="TM21">
        <v>0</v>
      </c>
      <c r="TN21">
        <v>0</v>
      </c>
      <c r="TO21">
        <v>0</v>
      </c>
      <c r="TP21">
        <v>1</v>
      </c>
      <c r="TQ21">
        <v>0</v>
      </c>
      <c r="TR21">
        <v>0</v>
      </c>
      <c r="TS21">
        <v>0</v>
      </c>
      <c r="TT21">
        <v>0</v>
      </c>
      <c r="TU21">
        <v>0</v>
      </c>
      <c r="TV21">
        <v>500110000</v>
      </c>
      <c r="TW21" t="s">
        <v>583</v>
      </c>
      <c r="TX21" t="s">
        <v>583</v>
      </c>
      <c r="TY21" t="s">
        <v>635</v>
      </c>
      <c r="TZ21">
        <v>0</v>
      </c>
      <c r="UA21">
        <v>0</v>
      </c>
      <c r="UB21">
        <v>0</v>
      </c>
      <c r="UC21">
        <v>0</v>
      </c>
      <c r="UD21">
        <v>0</v>
      </c>
      <c r="UE21">
        <v>1</v>
      </c>
      <c r="UF21">
        <v>0</v>
      </c>
      <c r="UG21">
        <v>0</v>
      </c>
      <c r="UH21">
        <v>0</v>
      </c>
      <c r="UI21">
        <v>0</v>
      </c>
      <c r="UJ21">
        <v>0</v>
      </c>
      <c r="UK21">
        <v>0</v>
      </c>
      <c r="UL21">
        <v>0</v>
      </c>
      <c r="UM21" t="s">
        <v>596</v>
      </c>
      <c r="UO21" t="s">
        <v>583</v>
      </c>
      <c r="UP21" t="s">
        <v>583</v>
      </c>
      <c r="UR21" t="s">
        <v>596</v>
      </c>
      <c r="UW21" t="s">
        <v>596</v>
      </c>
      <c r="UY21" t="s">
        <v>875</v>
      </c>
      <c r="UZ21">
        <v>505642332</v>
      </c>
      <c r="VA21" t="s">
        <v>806</v>
      </c>
      <c r="VB21" s="1">
        <v>45247.741099537037</v>
      </c>
      <c r="VE21" t="s">
        <v>600</v>
      </c>
      <c r="VF21" t="s">
        <v>601</v>
      </c>
      <c r="VG21" t="s">
        <v>602</v>
      </c>
      <c r="VI21">
        <v>24</v>
      </c>
    </row>
    <row r="22" spans="1:581" x14ac:dyDescent="0.3">
      <c r="A22" s="1">
        <v>45247.799440752307</v>
      </c>
      <c r="B22" s="1">
        <v>45247.823653333333</v>
      </c>
      <c r="C22" s="1">
        <v>45247</v>
      </c>
      <c r="D22" t="s">
        <v>581</v>
      </c>
      <c r="E22" t="s">
        <v>582</v>
      </c>
      <c r="F22" s="2" t="s">
        <v>807</v>
      </c>
      <c r="G22" t="s">
        <v>583</v>
      </c>
      <c r="H22" t="s">
        <v>584</v>
      </c>
      <c r="J22" t="s">
        <v>840</v>
      </c>
      <c r="K22" t="s">
        <v>592</v>
      </c>
      <c r="M22" t="s">
        <v>808</v>
      </c>
      <c r="N22">
        <v>0</v>
      </c>
      <c r="O22">
        <v>0</v>
      </c>
      <c r="P22">
        <v>0</v>
      </c>
      <c r="Q22">
        <v>0</v>
      </c>
      <c r="R22">
        <v>1</v>
      </c>
      <c r="S22">
        <v>0</v>
      </c>
      <c r="T22">
        <v>1</v>
      </c>
      <c r="U22">
        <v>0</v>
      </c>
      <c r="V22">
        <v>1</v>
      </c>
      <c r="W22">
        <v>1</v>
      </c>
      <c r="X22">
        <v>0</v>
      </c>
      <c r="Y22">
        <v>0</v>
      </c>
      <c r="AR22" t="s">
        <v>809</v>
      </c>
      <c r="AS22">
        <v>0</v>
      </c>
      <c r="AT22">
        <v>1</v>
      </c>
      <c r="AU22">
        <v>0</v>
      </c>
      <c r="AV22">
        <v>0</v>
      </c>
      <c r="AW22">
        <v>1</v>
      </c>
      <c r="AX22">
        <v>0</v>
      </c>
      <c r="AY22">
        <v>1</v>
      </c>
      <c r="AZ22">
        <v>0</v>
      </c>
      <c r="BA22">
        <v>0</v>
      </c>
      <c r="BB22">
        <v>0</v>
      </c>
      <c r="BC22">
        <v>0</v>
      </c>
      <c r="BD22">
        <v>0</v>
      </c>
      <c r="BE22">
        <v>0</v>
      </c>
      <c r="BF22">
        <v>0</v>
      </c>
      <c r="BG22">
        <v>1</v>
      </c>
      <c r="BH22">
        <v>0</v>
      </c>
      <c r="BI22">
        <v>0</v>
      </c>
      <c r="BJ22">
        <v>0</v>
      </c>
      <c r="BK22">
        <v>0</v>
      </c>
      <c r="BL22" t="s">
        <v>810</v>
      </c>
      <c r="BM22">
        <v>0</v>
      </c>
      <c r="BN22">
        <v>0</v>
      </c>
      <c r="BO22">
        <v>0</v>
      </c>
      <c r="BP22">
        <v>0</v>
      </c>
      <c r="BQ22">
        <v>0</v>
      </c>
      <c r="BR22">
        <v>0</v>
      </c>
      <c r="BS22">
        <v>0</v>
      </c>
      <c r="BT22">
        <v>0</v>
      </c>
      <c r="BU22">
        <v>1</v>
      </c>
      <c r="BV22">
        <v>1</v>
      </c>
      <c r="BW22">
        <v>1</v>
      </c>
      <c r="BX22">
        <v>0</v>
      </c>
      <c r="BY22">
        <v>0</v>
      </c>
      <c r="BZ22">
        <v>0</v>
      </c>
      <c r="CA22">
        <v>0</v>
      </c>
      <c r="CB22">
        <v>0</v>
      </c>
      <c r="CC22">
        <v>0</v>
      </c>
      <c r="CU22" t="s">
        <v>811</v>
      </c>
      <c r="CV22">
        <v>0</v>
      </c>
      <c r="CW22">
        <v>0</v>
      </c>
      <c r="CX22">
        <v>0</v>
      </c>
      <c r="CY22">
        <v>1</v>
      </c>
      <c r="CZ22">
        <v>1</v>
      </c>
      <c r="DA22">
        <v>1</v>
      </c>
      <c r="DB22">
        <v>0</v>
      </c>
      <c r="DC22">
        <v>0</v>
      </c>
      <c r="DD22">
        <v>0</v>
      </c>
      <c r="DE22" t="s">
        <v>627</v>
      </c>
      <c r="DF22">
        <v>0</v>
      </c>
      <c r="DG22">
        <v>0</v>
      </c>
      <c r="DH22">
        <v>0</v>
      </c>
      <c r="DI22">
        <v>0</v>
      </c>
      <c r="DJ22">
        <v>0</v>
      </c>
      <c r="DK22">
        <v>0</v>
      </c>
      <c r="DL22">
        <v>1</v>
      </c>
      <c r="DM22">
        <v>0</v>
      </c>
      <c r="DN22">
        <v>0</v>
      </c>
      <c r="DO22">
        <v>0</v>
      </c>
      <c r="DP22">
        <v>0</v>
      </c>
      <c r="DQ22">
        <v>0</v>
      </c>
      <c r="DR22">
        <v>0</v>
      </c>
      <c r="DV22" t="s">
        <v>960</v>
      </c>
      <c r="DW22" t="s">
        <v>583</v>
      </c>
      <c r="DX22">
        <v>3000</v>
      </c>
      <c r="DY22" t="s">
        <v>589</v>
      </c>
      <c r="DZ22" t="s">
        <v>895</v>
      </c>
      <c r="EA22">
        <v>1</v>
      </c>
      <c r="EB22">
        <v>0</v>
      </c>
      <c r="EC22">
        <v>0</v>
      </c>
      <c r="ED22">
        <v>0</v>
      </c>
      <c r="EE22" t="s">
        <v>661</v>
      </c>
      <c r="EF22">
        <v>0</v>
      </c>
      <c r="EG22">
        <v>0</v>
      </c>
      <c r="EH22">
        <v>0</v>
      </c>
      <c r="EI22">
        <v>0</v>
      </c>
      <c r="EJ22">
        <v>0</v>
      </c>
      <c r="EK22">
        <v>0</v>
      </c>
      <c r="EL22">
        <v>0</v>
      </c>
      <c r="EM22">
        <v>0</v>
      </c>
      <c r="EN22">
        <v>0</v>
      </c>
      <c r="EO22">
        <v>0</v>
      </c>
      <c r="EP22">
        <v>0</v>
      </c>
      <c r="EQ22">
        <v>1</v>
      </c>
      <c r="ER22">
        <v>0</v>
      </c>
      <c r="ES22">
        <v>0</v>
      </c>
      <c r="ET22">
        <v>0</v>
      </c>
      <c r="EU22">
        <v>0</v>
      </c>
      <c r="EV22">
        <v>0</v>
      </c>
      <c r="EW22" t="s">
        <v>712</v>
      </c>
      <c r="EX22">
        <v>0</v>
      </c>
      <c r="EY22">
        <v>0</v>
      </c>
      <c r="EZ22">
        <v>0</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v>0</v>
      </c>
      <c r="GD22">
        <v>0</v>
      </c>
      <c r="GE22">
        <v>0</v>
      </c>
      <c r="GF22">
        <v>0</v>
      </c>
      <c r="GG22">
        <v>0</v>
      </c>
      <c r="GH22">
        <v>0</v>
      </c>
      <c r="GI22">
        <v>0</v>
      </c>
      <c r="GJ22">
        <v>0</v>
      </c>
      <c r="GK22">
        <v>0</v>
      </c>
      <c r="GL22">
        <v>0</v>
      </c>
      <c r="GM22">
        <v>0</v>
      </c>
      <c r="GN22">
        <v>0</v>
      </c>
      <c r="GO22">
        <v>0</v>
      </c>
      <c r="GP22">
        <v>0</v>
      </c>
      <c r="GQ22">
        <v>0</v>
      </c>
      <c r="GR22">
        <v>0</v>
      </c>
      <c r="GS22">
        <v>0</v>
      </c>
      <c r="GT22">
        <v>0</v>
      </c>
      <c r="GU22">
        <v>0</v>
      </c>
      <c r="GV22">
        <v>0</v>
      </c>
      <c r="GW22">
        <v>0</v>
      </c>
      <c r="GX22">
        <v>0</v>
      </c>
      <c r="GY22">
        <v>0</v>
      </c>
      <c r="GZ22">
        <v>0</v>
      </c>
      <c r="HA22">
        <v>0</v>
      </c>
      <c r="HB22">
        <v>0</v>
      </c>
      <c r="HC22">
        <v>0</v>
      </c>
      <c r="HD22">
        <v>0</v>
      </c>
      <c r="HE22">
        <v>0</v>
      </c>
      <c r="HF22">
        <v>0</v>
      </c>
      <c r="HG22">
        <v>0</v>
      </c>
      <c r="HH22">
        <v>0</v>
      </c>
      <c r="HI22">
        <v>0</v>
      </c>
      <c r="HJ22">
        <v>0</v>
      </c>
      <c r="HK22">
        <v>0</v>
      </c>
      <c r="HL22">
        <v>0</v>
      </c>
      <c r="HM22">
        <v>0</v>
      </c>
      <c r="HN22">
        <v>0</v>
      </c>
      <c r="HO22">
        <v>0</v>
      </c>
      <c r="HP22">
        <v>0</v>
      </c>
      <c r="HQ22">
        <v>0</v>
      </c>
      <c r="HR22">
        <v>0</v>
      </c>
      <c r="HS22">
        <v>0</v>
      </c>
      <c r="HT22">
        <v>0</v>
      </c>
      <c r="HU22">
        <v>0</v>
      </c>
      <c r="HV22">
        <v>0</v>
      </c>
      <c r="HW22">
        <v>0</v>
      </c>
      <c r="HX22">
        <v>0</v>
      </c>
      <c r="HY22">
        <v>0</v>
      </c>
      <c r="HZ22">
        <v>0</v>
      </c>
      <c r="IA22">
        <v>0</v>
      </c>
      <c r="IB22">
        <v>1</v>
      </c>
      <c r="IC22">
        <v>0</v>
      </c>
      <c r="ID22">
        <v>0</v>
      </c>
      <c r="IE22">
        <v>0</v>
      </c>
      <c r="IF22">
        <v>0</v>
      </c>
      <c r="IG22">
        <v>0</v>
      </c>
      <c r="IH22">
        <v>0</v>
      </c>
      <c r="II22">
        <v>0</v>
      </c>
      <c r="IJ22">
        <v>0</v>
      </c>
      <c r="IK22">
        <v>0</v>
      </c>
      <c r="IL22">
        <v>0</v>
      </c>
      <c r="IM22">
        <v>0</v>
      </c>
      <c r="IN22">
        <v>0</v>
      </c>
      <c r="IO22">
        <v>0</v>
      </c>
      <c r="IP22">
        <v>0</v>
      </c>
      <c r="IQ22">
        <v>0</v>
      </c>
      <c r="IR22">
        <v>0</v>
      </c>
      <c r="IS22">
        <v>0</v>
      </c>
      <c r="IT22">
        <v>0</v>
      </c>
      <c r="IU22">
        <v>0</v>
      </c>
      <c r="IV22">
        <v>0</v>
      </c>
      <c r="IW22">
        <v>0</v>
      </c>
      <c r="IX22">
        <v>0</v>
      </c>
      <c r="IY22">
        <v>0</v>
      </c>
      <c r="IZ22">
        <v>0</v>
      </c>
      <c r="JA22">
        <v>0</v>
      </c>
      <c r="JB22">
        <v>0</v>
      </c>
      <c r="JC22">
        <v>0</v>
      </c>
      <c r="JD22">
        <v>0</v>
      </c>
      <c r="JE22">
        <v>0</v>
      </c>
      <c r="JF22">
        <v>0</v>
      </c>
      <c r="JG22">
        <v>0</v>
      </c>
      <c r="JH22">
        <v>0</v>
      </c>
      <c r="JI22">
        <v>0</v>
      </c>
      <c r="JJ22">
        <v>0</v>
      </c>
      <c r="JK22">
        <v>0</v>
      </c>
      <c r="JL22">
        <v>0</v>
      </c>
      <c r="JM22">
        <v>0</v>
      </c>
      <c r="JN22">
        <v>0</v>
      </c>
      <c r="JO22">
        <v>0</v>
      </c>
      <c r="JP22">
        <v>0</v>
      </c>
      <c r="JQ22">
        <v>0</v>
      </c>
      <c r="JR22">
        <v>0</v>
      </c>
      <c r="JS22">
        <v>0</v>
      </c>
      <c r="JT22">
        <v>0</v>
      </c>
      <c r="JU22">
        <v>0</v>
      </c>
      <c r="JV22">
        <v>0</v>
      </c>
      <c r="JW22">
        <v>0</v>
      </c>
      <c r="JX22">
        <v>0</v>
      </c>
      <c r="JY22">
        <v>0</v>
      </c>
      <c r="JZ22">
        <v>0</v>
      </c>
      <c r="KA22">
        <v>0</v>
      </c>
      <c r="KB22">
        <v>0</v>
      </c>
      <c r="KC22">
        <v>0</v>
      </c>
      <c r="KD22">
        <v>0</v>
      </c>
      <c r="KE22">
        <v>0</v>
      </c>
      <c r="KF22">
        <v>0</v>
      </c>
      <c r="KG22">
        <v>0</v>
      </c>
      <c r="KH22">
        <v>0</v>
      </c>
      <c r="KI22">
        <v>0</v>
      </c>
      <c r="KJ22">
        <v>0</v>
      </c>
      <c r="KK22">
        <v>0</v>
      </c>
      <c r="KL22">
        <v>0</v>
      </c>
      <c r="KM22">
        <v>0</v>
      </c>
      <c r="KN22">
        <v>0</v>
      </c>
      <c r="KO22">
        <v>0</v>
      </c>
      <c r="KP22">
        <v>0</v>
      </c>
      <c r="KQ22">
        <v>0</v>
      </c>
      <c r="KR22">
        <v>0</v>
      </c>
      <c r="KS22">
        <v>0</v>
      </c>
      <c r="KT22">
        <v>0</v>
      </c>
      <c r="KU22">
        <v>0</v>
      </c>
      <c r="KV22">
        <v>0</v>
      </c>
      <c r="KW22">
        <v>0</v>
      </c>
      <c r="KX22">
        <v>0</v>
      </c>
      <c r="KY22">
        <v>0</v>
      </c>
      <c r="KZ22">
        <v>0</v>
      </c>
      <c r="LA22">
        <v>0</v>
      </c>
      <c r="LB22">
        <v>0</v>
      </c>
      <c r="LC22">
        <v>0</v>
      </c>
      <c r="LD22">
        <v>0</v>
      </c>
      <c r="LE22">
        <v>0</v>
      </c>
      <c r="LF22">
        <v>0</v>
      </c>
      <c r="LG22">
        <v>0</v>
      </c>
      <c r="LH22">
        <v>0</v>
      </c>
      <c r="LI22" t="s">
        <v>583</v>
      </c>
      <c r="LJ22" t="s">
        <v>812</v>
      </c>
      <c r="LK22">
        <v>1</v>
      </c>
      <c r="LL22">
        <v>1</v>
      </c>
      <c r="LM22">
        <v>0</v>
      </c>
      <c r="LN22">
        <v>0</v>
      </c>
      <c r="LO22">
        <v>0</v>
      </c>
      <c r="LP22">
        <v>0</v>
      </c>
      <c r="LQ22">
        <v>0</v>
      </c>
      <c r="LR22">
        <v>0</v>
      </c>
      <c r="LT22" t="s">
        <v>591</v>
      </c>
      <c r="LU22" t="s">
        <v>846</v>
      </c>
      <c r="LV22" t="s">
        <v>592</v>
      </c>
      <c r="LW22">
        <v>0</v>
      </c>
      <c r="LX22">
        <v>1</v>
      </c>
      <c r="LY22">
        <v>0</v>
      </c>
      <c r="LZ22">
        <v>0</v>
      </c>
      <c r="MA22">
        <v>0</v>
      </c>
      <c r="MB22">
        <v>0</v>
      </c>
      <c r="MC22" t="s">
        <v>619</v>
      </c>
      <c r="MD22" t="s">
        <v>862</v>
      </c>
      <c r="ME22" t="s">
        <v>593</v>
      </c>
      <c r="MJ22" t="s">
        <v>583</v>
      </c>
      <c r="MK22" t="s">
        <v>665</v>
      </c>
      <c r="ML22" t="s">
        <v>605</v>
      </c>
      <c r="MM22" t="s">
        <v>620</v>
      </c>
      <c r="MN22" t="s">
        <v>621</v>
      </c>
      <c r="MO22" t="s">
        <v>621</v>
      </c>
      <c r="MP22" t="s">
        <v>605</v>
      </c>
      <c r="MQ22" t="s">
        <v>605</v>
      </c>
      <c r="MR22" t="s">
        <v>621</v>
      </c>
      <c r="MS22" t="s">
        <v>605</v>
      </c>
      <c r="MT22" t="s">
        <v>621</v>
      </c>
      <c r="NJ22" t="s">
        <v>621</v>
      </c>
      <c r="NK22" t="s">
        <v>813</v>
      </c>
      <c r="NL22">
        <v>0</v>
      </c>
      <c r="NM22">
        <v>1</v>
      </c>
      <c r="NN22">
        <v>0</v>
      </c>
      <c r="NO22">
        <v>0</v>
      </c>
      <c r="NP22">
        <v>0</v>
      </c>
      <c r="NQ22">
        <v>0</v>
      </c>
      <c r="NR22">
        <v>0</v>
      </c>
      <c r="NS22">
        <v>0</v>
      </c>
      <c r="NT22">
        <v>1</v>
      </c>
      <c r="NU22">
        <v>0</v>
      </c>
      <c r="NV22">
        <v>0</v>
      </c>
      <c r="NW22">
        <v>0</v>
      </c>
      <c r="NX22">
        <v>0</v>
      </c>
      <c r="NY22">
        <v>0</v>
      </c>
      <c r="NZ22">
        <v>0</v>
      </c>
      <c r="OA22">
        <v>0</v>
      </c>
      <c r="OB22">
        <v>0</v>
      </c>
      <c r="OC22">
        <v>0</v>
      </c>
      <c r="OD22">
        <v>0</v>
      </c>
      <c r="OE22">
        <v>0</v>
      </c>
      <c r="OF22">
        <v>0</v>
      </c>
      <c r="OG22">
        <v>0</v>
      </c>
      <c r="OH22">
        <v>0</v>
      </c>
      <c r="OI22">
        <v>0</v>
      </c>
      <c r="OJ22">
        <v>0</v>
      </c>
      <c r="OK22">
        <v>0</v>
      </c>
      <c r="OL22">
        <v>0</v>
      </c>
      <c r="OM22">
        <v>0</v>
      </c>
      <c r="ON22">
        <v>0</v>
      </c>
      <c r="OO22">
        <v>0</v>
      </c>
      <c r="OP22">
        <v>0</v>
      </c>
      <c r="OQ22">
        <v>0</v>
      </c>
      <c r="OR22">
        <v>1</v>
      </c>
      <c r="OS22">
        <v>0</v>
      </c>
      <c r="OT22">
        <v>0</v>
      </c>
      <c r="OU22">
        <v>0</v>
      </c>
      <c r="OV22" t="s">
        <v>865</v>
      </c>
      <c r="OW22" t="s">
        <v>641</v>
      </c>
      <c r="OY22" t="s">
        <v>583</v>
      </c>
      <c r="OZ22" t="s">
        <v>595</v>
      </c>
      <c r="PA22" t="s">
        <v>814</v>
      </c>
      <c r="PB22">
        <v>0</v>
      </c>
      <c r="PC22">
        <v>1</v>
      </c>
      <c r="PD22">
        <v>1</v>
      </c>
      <c r="PE22">
        <v>0</v>
      </c>
      <c r="PF22">
        <v>0</v>
      </c>
      <c r="PG22">
        <v>0</v>
      </c>
      <c r="PH22">
        <v>0</v>
      </c>
      <c r="PI22">
        <v>0</v>
      </c>
      <c r="PJ22">
        <v>0</v>
      </c>
      <c r="PK22">
        <v>1</v>
      </c>
      <c r="PL22">
        <v>0</v>
      </c>
      <c r="PM22">
        <v>0</v>
      </c>
      <c r="PN22">
        <v>0</v>
      </c>
      <c r="PO22">
        <v>0</v>
      </c>
      <c r="PP22">
        <v>0</v>
      </c>
      <c r="PQ22">
        <v>0</v>
      </c>
      <c r="PR22">
        <v>0</v>
      </c>
      <c r="PS22">
        <v>0</v>
      </c>
      <c r="PU22" t="s">
        <v>596</v>
      </c>
      <c r="PV22" t="s">
        <v>815</v>
      </c>
      <c r="PW22">
        <v>1</v>
      </c>
      <c r="PX22">
        <v>1</v>
      </c>
      <c r="PY22">
        <v>0</v>
      </c>
      <c r="PZ22">
        <v>0</v>
      </c>
      <c r="QA22">
        <v>0</v>
      </c>
      <c r="QB22">
        <v>0</v>
      </c>
      <c r="QC22">
        <v>1</v>
      </c>
      <c r="QD22">
        <v>0</v>
      </c>
      <c r="QE22">
        <v>0</v>
      </c>
      <c r="QF22">
        <v>0</v>
      </c>
      <c r="QG22">
        <v>1</v>
      </c>
      <c r="QH22">
        <v>0</v>
      </c>
      <c r="QI22" t="s">
        <v>868</v>
      </c>
      <c r="QJ22" t="s">
        <v>816</v>
      </c>
      <c r="QK22" t="s">
        <v>817</v>
      </c>
      <c r="RC22" t="s">
        <v>768</v>
      </c>
      <c r="RD22">
        <v>1</v>
      </c>
      <c r="RE22">
        <v>0</v>
      </c>
      <c r="RF22">
        <v>1</v>
      </c>
      <c r="RG22">
        <v>0</v>
      </c>
      <c r="RH22">
        <v>0</v>
      </c>
      <c r="RI22">
        <v>0</v>
      </c>
      <c r="RJ22">
        <v>0</v>
      </c>
      <c r="RK22">
        <v>0</v>
      </c>
      <c r="RL22">
        <v>0</v>
      </c>
      <c r="RM22">
        <v>0</v>
      </c>
      <c r="RN22">
        <v>0</v>
      </c>
      <c r="SJ22" t="s">
        <v>818</v>
      </c>
      <c r="SK22">
        <v>0</v>
      </c>
      <c r="SL22">
        <v>1</v>
      </c>
      <c r="SM22">
        <v>0</v>
      </c>
      <c r="SN22">
        <v>0</v>
      </c>
      <c r="SO22">
        <v>0</v>
      </c>
      <c r="SP22">
        <v>0</v>
      </c>
      <c r="SQ22">
        <v>0</v>
      </c>
      <c r="SR22">
        <v>0</v>
      </c>
      <c r="SS22">
        <v>0</v>
      </c>
      <c r="ST22">
        <v>0</v>
      </c>
      <c r="SU22">
        <v>1</v>
      </c>
      <c r="SV22">
        <v>0</v>
      </c>
      <c r="SW22" t="s">
        <v>596</v>
      </c>
      <c r="SX22" t="s">
        <v>819</v>
      </c>
      <c r="SY22">
        <v>0</v>
      </c>
      <c r="SZ22">
        <v>0</v>
      </c>
      <c r="TA22">
        <v>0</v>
      </c>
      <c r="TB22">
        <v>0</v>
      </c>
      <c r="TC22">
        <v>0</v>
      </c>
      <c r="TD22">
        <v>1</v>
      </c>
      <c r="TE22">
        <v>0</v>
      </c>
      <c r="TF22">
        <v>0</v>
      </c>
      <c r="TG22">
        <v>0</v>
      </c>
      <c r="TH22">
        <v>1</v>
      </c>
      <c r="TI22">
        <v>0</v>
      </c>
      <c r="TJ22" t="s">
        <v>820</v>
      </c>
      <c r="TK22">
        <v>1</v>
      </c>
      <c r="TL22">
        <v>0</v>
      </c>
      <c r="TM22">
        <v>0</v>
      </c>
      <c r="TN22">
        <v>0</v>
      </c>
      <c r="TO22">
        <v>0</v>
      </c>
      <c r="TP22">
        <v>1</v>
      </c>
      <c r="TQ22">
        <v>0</v>
      </c>
      <c r="TR22">
        <v>0</v>
      </c>
      <c r="TS22">
        <v>0</v>
      </c>
      <c r="TT22">
        <v>0</v>
      </c>
      <c r="TU22">
        <v>0</v>
      </c>
      <c r="TV22">
        <v>500110000</v>
      </c>
      <c r="TW22" t="s">
        <v>583</v>
      </c>
      <c r="TX22" t="s">
        <v>583</v>
      </c>
      <c r="TY22" t="s">
        <v>635</v>
      </c>
      <c r="TZ22">
        <v>0</v>
      </c>
      <c r="UA22">
        <v>0</v>
      </c>
      <c r="UB22">
        <v>0</v>
      </c>
      <c r="UC22">
        <v>0</v>
      </c>
      <c r="UD22">
        <v>0</v>
      </c>
      <c r="UE22">
        <v>1</v>
      </c>
      <c r="UF22">
        <v>0</v>
      </c>
      <c r="UG22">
        <v>0</v>
      </c>
      <c r="UH22">
        <v>0</v>
      </c>
      <c r="UI22">
        <v>0</v>
      </c>
      <c r="UJ22">
        <v>0</v>
      </c>
      <c r="UK22">
        <v>0</v>
      </c>
      <c r="UL22">
        <v>0</v>
      </c>
      <c r="UM22" t="s">
        <v>596</v>
      </c>
      <c r="UO22" t="s">
        <v>583</v>
      </c>
      <c r="UP22" t="s">
        <v>583</v>
      </c>
      <c r="UR22" t="s">
        <v>596</v>
      </c>
      <c r="UW22" t="s">
        <v>583</v>
      </c>
      <c r="UY22" t="s">
        <v>876</v>
      </c>
      <c r="UZ22">
        <v>505642339</v>
      </c>
      <c r="VA22" t="s">
        <v>821</v>
      </c>
      <c r="VB22" s="1">
        <v>45247.741111111107</v>
      </c>
      <c r="VE22" t="s">
        <v>600</v>
      </c>
      <c r="VF22" t="s">
        <v>601</v>
      </c>
      <c r="VG22" t="s">
        <v>602</v>
      </c>
      <c r="VI22">
        <v>25</v>
      </c>
    </row>
    <row r="23" spans="1:581" x14ac:dyDescent="0.3">
      <c r="AS23">
        <f>SUBTOTAL(9,AS2:AS22)</f>
        <v>0</v>
      </c>
      <c r="AT23">
        <f t="shared" ref="AT23:BK23" si="0">SUBTOTAL(9,AT2:AT22)</f>
        <v>13</v>
      </c>
      <c r="AU23">
        <f t="shared" si="0"/>
        <v>6</v>
      </c>
      <c r="AV23">
        <f t="shared" si="0"/>
        <v>0</v>
      </c>
      <c r="AW23">
        <f t="shared" si="0"/>
        <v>13</v>
      </c>
      <c r="AX23">
        <f t="shared" si="0"/>
        <v>0</v>
      </c>
      <c r="AY23">
        <f t="shared" si="0"/>
        <v>3</v>
      </c>
      <c r="AZ23">
        <f t="shared" si="0"/>
        <v>8</v>
      </c>
      <c r="BA23">
        <f t="shared" si="0"/>
        <v>5</v>
      </c>
      <c r="BB23">
        <f t="shared" si="0"/>
        <v>0</v>
      </c>
      <c r="BC23">
        <f t="shared" si="0"/>
        <v>0</v>
      </c>
      <c r="BD23">
        <f t="shared" si="0"/>
        <v>2</v>
      </c>
      <c r="BE23">
        <f t="shared" si="0"/>
        <v>5</v>
      </c>
      <c r="BF23">
        <f t="shared" si="0"/>
        <v>1</v>
      </c>
      <c r="BG23">
        <f t="shared" si="0"/>
        <v>4</v>
      </c>
      <c r="BH23">
        <f t="shared" si="0"/>
        <v>1</v>
      </c>
      <c r="BI23">
        <f t="shared" si="0"/>
        <v>3</v>
      </c>
      <c r="BJ23">
        <f t="shared" si="0"/>
        <v>0</v>
      </c>
      <c r="BK23">
        <f t="shared" si="0"/>
        <v>0</v>
      </c>
    </row>
  </sheetData>
  <autoFilter ref="A1:VI22" xr:uid="{00000000-0001-0000-0000-000000000000}"/>
  <hyperlinks>
    <hyperlink ref="F6" r:id="rId1" xr:uid="{00000000-0004-0000-0000-000002000000}"/>
    <hyperlink ref="F7" r:id="rId2" xr:uid="{00000000-0004-0000-0000-000003000000}"/>
    <hyperlink ref="F8" r:id="rId3" xr:uid="{00000000-0004-0000-0000-000004000000}"/>
    <hyperlink ref="F9" r:id="rId4" xr:uid="{00000000-0004-0000-0000-000005000000}"/>
    <hyperlink ref="F19" r:id="rId5" xr:uid="{00000000-0004-0000-0000-000006000000}"/>
    <hyperlink ref="F20" r:id="rId6" xr:uid="{00000000-0004-0000-0000-000007000000}"/>
    <hyperlink ref="F21" r:id="rId7" xr:uid="{00000000-0004-0000-0000-000008000000}"/>
    <hyperlink ref="F22" r:id="rId8"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59904-52FF-4593-8EB2-27CDA03B142D}">
  <dimension ref="A1:B71"/>
  <sheetViews>
    <sheetView workbookViewId="0">
      <selection activeCell="C39" sqref="C39"/>
    </sheetView>
  </sheetViews>
  <sheetFormatPr defaultRowHeight="14.4" x14ac:dyDescent="0.3"/>
  <cols>
    <col min="1" max="1" width="18.77734375" bestFit="1" customWidth="1"/>
    <col min="2" max="2" width="32.109375" bestFit="1" customWidth="1"/>
    <col min="3" max="3" width="24" bestFit="1" customWidth="1"/>
  </cols>
  <sheetData>
    <row r="1" spans="1:2" x14ac:dyDescent="0.3">
      <c r="A1" s="3" t="s">
        <v>879</v>
      </c>
    </row>
    <row r="3" spans="1:2" x14ac:dyDescent="0.3">
      <c r="A3" s="4" t="s">
        <v>881</v>
      </c>
      <c r="B3" t="s">
        <v>882</v>
      </c>
    </row>
    <row r="4" spans="1:2" x14ac:dyDescent="0.3">
      <c r="A4" s="5">
        <v>0</v>
      </c>
      <c r="B4">
        <v>18</v>
      </c>
    </row>
    <row r="5" spans="1:2" x14ac:dyDescent="0.3">
      <c r="A5" s="5">
        <v>1</v>
      </c>
      <c r="B5">
        <v>3</v>
      </c>
    </row>
    <row r="6" spans="1:2" x14ac:dyDescent="0.3">
      <c r="A6" s="5" t="s">
        <v>880</v>
      </c>
      <c r="B6">
        <v>21</v>
      </c>
    </row>
    <row r="9" spans="1:2" x14ac:dyDescent="0.3">
      <c r="A9" s="4" t="s">
        <v>881</v>
      </c>
      <c r="B9" t="s">
        <v>883</v>
      </c>
    </row>
    <row r="10" spans="1:2" x14ac:dyDescent="0.3">
      <c r="A10" s="5">
        <v>0</v>
      </c>
      <c r="B10">
        <v>20</v>
      </c>
    </row>
    <row r="11" spans="1:2" x14ac:dyDescent="0.3">
      <c r="A11" s="5">
        <v>1</v>
      </c>
      <c r="B11">
        <v>1</v>
      </c>
    </row>
    <row r="12" spans="1:2" x14ac:dyDescent="0.3">
      <c r="A12" s="5" t="s">
        <v>880</v>
      </c>
      <c r="B12">
        <v>21</v>
      </c>
    </row>
    <row r="14" spans="1:2" x14ac:dyDescent="0.3">
      <c r="A14" s="4" t="s">
        <v>881</v>
      </c>
      <c r="B14" t="s">
        <v>884</v>
      </c>
    </row>
    <row r="15" spans="1:2" x14ac:dyDescent="0.3">
      <c r="A15" s="5">
        <v>0</v>
      </c>
      <c r="B15">
        <v>20</v>
      </c>
    </row>
    <row r="16" spans="1:2" x14ac:dyDescent="0.3">
      <c r="A16" s="5">
        <v>1</v>
      </c>
      <c r="B16">
        <v>1</v>
      </c>
    </row>
    <row r="17" spans="1:2" x14ac:dyDescent="0.3">
      <c r="A17" s="5" t="s">
        <v>880</v>
      </c>
      <c r="B17">
        <v>21</v>
      </c>
    </row>
    <row r="20" spans="1:2" x14ac:dyDescent="0.3">
      <c r="A20" s="4" t="s">
        <v>881</v>
      </c>
      <c r="B20" t="s">
        <v>885</v>
      </c>
    </row>
    <row r="21" spans="1:2" x14ac:dyDescent="0.3">
      <c r="A21" s="5">
        <v>0</v>
      </c>
      <c r="B21">
        <v>20</v>
      </c>
    </row>
    <row r="22" spans="1:2" x14ac:dyDescent="0.3">
      <c r="A22" s="5">
        <v>1</v>
      </c>
      <c r="B22">
        <v>1</v>
      </c>
    </row>
    <row r="23" spans="1:2" x14ac:dyDescent="0.3">
      <c r="A23" s="5" t="s">
        <v>880</v>
      </c>
      <c r="B23">
        <v>21</v>
      </c>
    </row>
    <row r="26" spans="1:2" x14ac:dyDescent="0.3">
      <c r="A26" s="4" t="s">
        <v>881</v>
      </c>
      <c r="B26" t="s">
        <v>886</v>
      </c>
    </row>
    <row r="27" spans="1:2" x14ac:dyDescent="0.3">
      <c r="A27" s="5">
        <v>0</v>
      </c>
      <c r="B27">
        <v>4</v>
      </c>
    </row>
    <row r="28" spans="1:2" x14ac:dyDescent="0.3">
      <c r="A28" s="5">
        <v>1</v>
      </c>
      <c r="B28">
        <v>17</v>
      </c>
    </row>
    <row r="29" spans="1:2" x14ac:dyDescent="0.3">
      <c r="A29" s="5" t="s">
        <v>880</v>
      </c>
      <c r="B29">
        <v>21</v>
      </c>
    </row>
    <row r="32" spans="1:2" x14ac:dyDescent="0.3">
      <c r="A32" s="4" t="s">
        <v>881</v>
      </c>
      <c r="B32" t="s">
        <v>887</v>
      </c>
    </row>
    <row r="33" spans="1:2" x14ac:dyDescent="0.3">
      <c r="A33" s="5">
        <v>0</v>
      </c>
      <c r="B33">
        <v>19</v>
      </c>
    </row>
    <row r="34" spans="1:2" x14ac:dyDescent="0.3">
      <c r="A34" s="5">
        <v>1</v>
      </c>
      <c r="B34">
        <v>2</v>
      </c>
    </row>
    <row r="35" spans="1:2" x14ac:dyDescent="0.3">
      <c r="A35" s="5" t="s">
        <v>880</v>
      </c>
      <c r="B35">
        <v>21</v>
      </c>
    </row>
    <row r="38" spans="1:2" x14ac:dyDescent="0.3">
      <c r="A38" s="4" t="s">
        <v>881</v>
      </c>
      <c r="B38" t="s">
        <v>888</v>
      </c>
    </row>
    <row r="39" spans="1:2" x14ac:dyDescent="0.3">
      <c r="A39" s="5">
        <v>0</v>
      </c>
      <c r="B39">
        <v>10</v>
      </c>
    </row>
    <row r="40" spans="1:2" x14ac:dyDescent="0.3">
      <c r="A40" s="5">
        <v>1</v>
      </c>
      <c r="B40">
        <v>11</v>
      </c>
    </row>
    <row r="41" spans="1:2" x14ac:dyDescent="0.3">
      <c r="A41" s="5" t="s">
        <v>880</v>
      </c>
      <c r="B41">
        <v>21</v>
      </c>
    </row>
    <row r="44" spans="1:2" x14ac:dyDescent="0.3">
      <c r="A44" s="4" t="s">
        <v>881</v>
      </c>
      <c r="B44" t="s">
        <v>889</v>
      </c>
    </row>
    <row r="45" spans="1:2" x14ac:dyDescent="0.3">
      <c r="A45" s="5">
        <v>0</v>
      </c>
      <c r="B45">
        <v>19</v>
      </c>
    </row>
    <row r="46" spans="1:2" x14ac:dyDescent="0.3">
      <c r="A46" s="5">
        <v>1</v>
      </c>
      <c r="B46">
        <v>2</v>
      </c>
    </row>
    <row r="47" spans="1:2" x14ac:dyDescent="0.3">
      <c r="A47" s="5" t="s">
        <v>880</v>
      </c>
      <c r="B47">
        <v>21</v>
      </c>
    </row>
    <row r="50" spans="1:2" x14ac:dyDescent="0.3">
      <c r="A50" s="4" t="s">
        <v>881</v>
      </c>
      <c r="B50" t="s">
        <v>890</v>
      </c>
    </row>
    <row r="51" spans="1:2" x14ac:dyDescent="0.3">
      <c r="A51" s="5">
        <v>0</v>
      </c>
      <c r="B51">
        <v>19</v>
      </c>
    </row>
    <row r="52" spans="1:2" x14ac:dyDescent="0.3">
      <c r="A52" s="5">
        <v>1</v>
      </c>
      <c r="B52">
        <v>2</v>
      </c>
    </row>
    <row r="53" spans="1:2" x14ac:dyDescent="0.3">
      <c r="A53" s="5" t="s">
        <v>880</v>
      </c>
      <c r="B53">
        <v>21</v>
      </c>
    </row>
    <row r="56" spans="1:2" x14ac:dyDescent="0.3">
      <c r="A56" s="4" t="s">
        <v>881</v>
      </c>
      <c r="B56" t="s">
        <v>891</v>
      </c>
    </row>
    <row r="57" spans="1:2" x14ac:dyDescent="0.3">
      <c r="A57" s="5">
        <v>0</v>
      </c>
      <c r="B57">
        <v>19</v>
      </c>
    </row>
    <row r="58" spans="1:2" x14ac:dyDescent="0.3">
      <c r="A58" s="5">
        <v>1</v>
      </c>
      <c r="B58">
        <v>2</v>
      </c>
    </row>
    <row r="59" spans="1:2" x14ac:dyDescent="0.3">
      <c r="A59" s="5" t="s">
        <v>880</v>
      </c>
      <c r="B59">
        <v>21</v>
      </c>
    </row>
    <row r="62" spans="1:2" x14ac:dyDescent="0.3">
      <c r="A62" s="4" t="s">
        <v>881</v>
      </c>
      <c r="B62" t="s">
        <v>892</v>
      </c>
    </row>
    <row r="63" spans="1:2" x14ac:dyDescent="0.3">
      <c r="A63" s="5">
        <v>0</v>
      </c>
      <c r="B63">
        <v>18</v>
      </c>
    </row>
    <row r="64" spans="1:2" x14ac:dyDescent="0.3">
      <c r="A64" s="5">
        <v>1</v>
      </c>
      <c r="B64">
        <v>3</v>
      </c>
    </row>
    <row r="65" spans="1:2" x14ac:dyDescent="0.3">
      <c r="A65" s="5" t="s">
        <v>880</v>
      </c>
      <c r="B65">
        <v>21</v>
      </c>
    </row>
    <row r="68" spans="1:2" x14ac:dyDescent="0.3">
      <c r="A68" s="4" t="s">
        <v>881</v>
      </c>
      <c r="B68" t="s">
        <v>893</v>
      </c>
    </row>
    <row r="69" spans="1:2" x14ac:dyDescent="0.3">
      <c r="A69" s="5">
        <v>0</v>
      </c>
      <c r="B69">
        <v>18</v>
      </c>
    </row>
    <row r="70" spans="1:2" x14ac:dyDescent="0.3">
      <c r="A70" s="5">
        <v>1</v>
      </c>
      <c r="B70">
        <v>3</v>
      </c>
    </row>
    <row r="71" spans="1:2" x14ac:dyDescent="0.3">
      <c r="A71" s="5" t="s">
        <v>880</v>
      </c>
      <c r="B71">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8A55-835B-4F96-98DD-9BD724B339F9}">
  <dimension ref="A1:M129"/>
  <sheetViews>
    <sheetView tabSelected="1" workbookViewId="0">
      <selection activeCell="H59" sqref="H59"/>
    </sheetView>
  </sheetViews>
  <sheetFormatPr defaultRowHeight="14.4" x14ac:dyDescent="0.3"/>
  <cols>
    <col min="1" max="1" width="44.88671875" bestFit="1" customWidth="1"/>
    <col min="2" max="2" width="32.109375" bestFit="1" customWidth="1"/>
    <col min="3" max="3" width="35" bestFit="1" customWidth="1"/>
    <col min="4" max="4" width="43.77734375" bestFit="1" customWidth="1"/>
    <col min="5" max="5" width="37.5546875" bestFit="1" customWidth="1"/>
    <col min="6" max="6" width="28.88671875" bestFit="1" customWidth="1"/>
    <col min="7" max="7" width="13.109375" customWidth="1"/>
    <col min="8" max="8" width="10.109375" customWidth="1"/>
    <col min="9" max="9" width="12.6640625" customWidth="1"/>
    <col min="10" max="10" width="11.6640625" customWidth="1"/>
    <col min="12" max="12" width="13.33203125" customWidth="1"/>
  </cols>
  <sheetData>
    <row r="1" spans="1:13" x14ac:dyDescent="0.3">
      <c r="A1" s="3" t="s">
        <v>894</v>
      </c>
    </row>
    <row r="2" spans="1:13" x14ac:dyDescent="0.3">
      <c r="A2" s="3"/>
    </row>
    <row r="3" spans="1:13" x14ac:dyDescent="0.3">
      <c r="A3" s="3"/>
    </row>
    <row r="4" spans="1:13" x14ac:dyDescent="0.3">
      <c r="A4" s="3" t="s">
        <v>1300</v>
      </c>
      <c r="B4" s="5"/>
    </row>
    <row r="5" spans="1:13" ht="43.2" x14ac:dyDescent="0.3">
      <c r="A5" s="54" t="s">
        <v>9</v>
      </c>
      <c r="B5" s="54" t="s">
        <v>668</v>
      </c>
      <c r="C5" s="54" t="s">
        <v>1291</v>
      </c>
      <c r="D5" s="54" t="s">
        <v>1292</v>
      </c>
      <c r="E5" s="54" t="s">
        <v>1293</v>
      </c>
      <c r="F5" s="54" t="s">
        <v>635</v>
      </c>
      <c r="G5" s="54" t="s">
        <v>1294</v>
      </c>
      <c r="H5" s="54" t="s">
        <v>1295</v>
      </c>
      <c r="I5" s="54" t="s">
        <v>1296</v>
      </c>
      <c r="J5" s="54" t="s">
        <v>1299</v>
      </c>
      <c r="K5" s="54" t="s">
        <v>1298</v>
      </c>
      <c r="L5" s="54" t="s">
        <v>1297</v>
      </c>
      <c r="M5" s="54" t="s">
        <v>704</v>
      </c>
    </row>
    <row r="6" spans="1:13" x14ac:dyDescent="0.3">
      <c r="A6" s="31" t="s">
        <v>822</v>
      </c>
      <c r="B6" s="31">
        <v>1</v>
      </c>
      <c r="C6" s="31">
        <v>0</v>
      </c>
      <c r="D6" s="31">
        <v>0</v>
      </c>
      <c r="E6" s="31">
        <v>0</v>
      </c>
      <c r="F6" s="31">
        <v>1</v>
      </c>
      <c r="G6" s="31">
        <v>0</v>
      </c>
      <c r="H6" s="31">
        <v>0</v>
      </c>
      <c r="I6" s="31">
        <v>0</v>
      </c>
      <c r="J6" s="31">
        <v>0</v>
      </c>
      <c r="K6" s="31">
        <v>0</v>
      </c>
      <c r="L6" s="31">
        <v>1</v>
      </c>
      <c r="M6" s="31">
        <v>0</v>
      </c>
    </row>
    <row r="7" spans="1:13" x14ac:dyDescent="0.3">
      <c r="A7" s="33" t="s">
        <v>647</v>
      </c>
      <c r="B7" s="33">
        <v>0</v>
      </c>
      <c r="C7" s="33">
        <v>0</v>
      </c>
      <c r="D7" s="33">
        <v>0</v>
      </c>
      <c r="E7" s="33">
        <v>0</v>
      </c>
      <c r="F7" s="33">
        <v>1</v>
      </c>
      <c r="G7" s="33">
        <v>0</v>
      </c>
      <c r="H7" s="33">
        <v>1</v>
      </c>
      <c r="I7" s="33">
        <v>0</v>
      </c>
      <c r="J7" s="33">
        <v>0</v>
      </c>
      <c r="K7" s="33">
        <v>0</v>
      </c>
      <c r="L7" s="33">
        <v>1</v>
      </c>
      <c r="M7" s="33">
        <v>0</v>
      </c>
    </row>
    <row r="8" spans="1:13" x14ac:dyDescent="0.3">
      <c r="A8" s="31" t="s">
        <v>825</v>
      </c>
      <c r="B8" s="31">
        <v>0</v>
      </c>
      <c r="C8" s="31">
        <v>0</v>
      </c>
      <c r="D8" s="31">
        <v>0</v>
      </c>
      <c r="E8" s="31">
        <v>1</v>
      </c>
      <c r="F8" s="31">
        <v>0</v>
      </c>
      <c r="G8" s="31">
        <v>0</v>
      </c>
      <c r="H8" s="31">
        <v>1</v>
      </c>
      <c r="I8" s="31">
        <v>0</v>
      </c>
      <c r="J8" s="31">
        <v>0</v>
      </c>
      <c r="K8" s="31">
        <v>0</v>
      </c>
      <c r="L8" s="31">
        <v>0</v>
      </c>
      <c r="M8" s="31">
        <v>1</v>
      </c>
    </row>
    <row r="9" spans="1:13" x14ac:dyDescent="0.3">
      <c r="A9" s="33" t="s">
        <v>826</v>
      </c>
      <c r="B9" s="33">
        <v>0</v>
      </c>
      <c r="C9" s="33">
        <v>0</v>
      </c>
      <c r="D9" s="33">
        <v>0</v>
      </c>
      <c r="E9" s="33">
        <v>0</v>
      </c>
      <c r="F9" s="33">
        <v>1</v>
      </c>
      <c r="G9" s="33">
        <v>0</v>
      </c>
      <c r="H9" s="33">
        <v>0</v>
      </c>
      <c r="I9" s="33">
        <v>0</v>
      </c>
      <c r="J9" s="33">
        <v>0</v>
      </c>
      <c r="K9" s="33">
        <v>0</v>
      </c>
      <c r="L9" s="33">
        <v>0</v>
      </c>
      <c r="M9" s="33">
        <v>0</v>
      </c>
    </row>
    <row r="10" spans="1:13" x14ac:dyDescent="0.3">
      <c r="A10" s="31" t="s">
        <v>827</v>
      </c>
      <c r="B10" s="31">
        <v>0</v>
      </c>
      <c r="C10" s="31">
        <v>0</v>
      </c>
      <c r="D10" s="31">
        <v>0</v>
      </c>
      <c r="E10" s="31">
        <v>0</v>
      </c>
      <c r="F10" s="31">
        <v>1</v>
      </c>
      <c r="G10" s="31">
        <v>0</v>
      </c>
      <c r="H10" s="31">
        <v>1</v>
      </c>
      <c r="I10" s="31">
        <v>0</v>
      </c>
      <c r="J10" s="31">
        <v>1</v>
      </c>
      <c r="K10" s="31">
        <v>0</v>
      </c>
      <c r="L10" s="31">
        <v>0</v>
      </c>
      <c r="M10" s="31">
        <v>0</v>
      </c>
    </row>
    <row r="11" spans="1:13" x14ac:dyDescent="0.3">
      <c r="A11" s="33" t="s">
        <v>830</v>
      </c>
      <c r="B11" s="33">
        <v>0</v>
      </c>
      <c r="C11" s="33">
        <v>0</v>
      </c>
      <c r="D11" s="33">
        <v>0</v>
      </c>
      <c r="E11" s="33">
        <v>0</v>
      </c>
      <c r="F11" s="33">
        <v>1</v>
      </c>
      <c r="G11" s="33">
        <v>0</v>
      </c>
      <c r="H11" s="33">
        <v>0</v>
      </c>
      <c r="I11" s="33">
        <v>0</v>
      </c>
      <c r="J11" s="33">
        <v>0</v>
      </c>
      <c r="K11" s="33">
        <v>0</v>
      </c>
      <c r="L11" s="33">
        <v>0</v>
      </c>
      <c r="M11" s="33">
        <v>0</v>
      </c>
    </row>
    <row r="12" spans="1:13" x14ac:dyDescent="0.3">
      <c r="A12" s="31" t="s">
        <v>831</v>
      </c>
      <c r="B12" s="31">
        <v>0</v>
      </c>
      <c r="C12" s="31">
        <v>0</v>
      </c>
      <c r="D12" s="31">
        <v>0</v>
      </c>
      <c r="E12" s="31">
        <v>0</v>
      </c>
      <c r="F12" s="31">
        <v>1</v>
      </c>
      <c r="G12" s="31">
        <v>1</v>
      </c>
      <c r="H12" s="31">
        <v>1</v>
      </c>
      <c r="I12" s="31">
        <v>0</v>
      </c>
      <c r="J12" s="31">
        <v>0</v>
      </c>
      <c r="K12" s="31">
        <v>0</v>
      </c>
      <c r="L12" s="31">
        <v>0</v>
      </c>
      <c r="M12" s="31">
        <v>0</v>
      </c>
    </row>
    <row r="13" spans="1:13" x14ac:dyDescent="0.3">
      <c r="A13" s="33" t="s">
        <v>832</v>
      </c>
      <c r="B13" s="33">
        <v>0</v>
      </c>
      <c r="C13" s="33">
        <v>0</v>
      </c>
      <c r="D13" s="33">
        <v>0</v>
      </c>
      <c r="E13" s="33">
        <v>0</v>
      </c>
      <c r="F13" s="33">
        <v>1</v>
      </c>
      <c r="G13" s="33">
        <v>0</v>
      </c>
      <c r="H13" s="33">
        <v>1</v>
      </c>
      <c r="I13" s="33">
        <v>0</v>
      </c>
      <c r="J13" s="33">
        <v>0</v>
      </c>
      <c r="K13" s="33">
        <v>0</v>
      </c>
      <c r="L13" s="33">
        <v>0</v>
      </c>
      <c r="M13" s="33">
        <v>0</v>
      </c>
    </row>
    <row r="14" spans="1:13" x14ac:dyDescent="0.3">
      <c r="A14" s="31" t="s">
        <v>835</v>
      </c>
      <c r="B14" s="31">
        <v>0</v>
      </c>
      <c r="C14" s="31">
        <v>0</v>
      </c>
      <c r="D14" s="31">
        <v>1</v>
      </c>
      <c r="E14" s="31">
        <v>0</v>
      </c>
      <c r="F14" s="31">
        <v>1</v>
      </c>
      <c r="G14" s="31">
        <v>0</v>
      </c>
      <c r="H14" s="31">
        <v>1</v>
      </c>
      <c r="I14" s="31">
        <v>1</v>
      </c>
      <c r="J14" s="31">
        <v>0</v>
      </c>
      <c r="K14" s="31">
        <v>0</v>
      </c>
      <c r="L14" s="31">
        <v>0</v>
      </c>
      <c r="M14" s="31">
        <v>0</v>
      </c>
    </row>
    <row r="15" spans="1:13" x14ac:dyDescent="0.3">
      <c r="A15" s="33" t="s">
        <v>837</v>
      </c>
      <c r="B15" s="33">
        <v>0</v>
      </c>
      <c r="C15" s="33">
        <v>0</v>
      </c>
      <c r="D15" s="33">
        <v>0</v>
      </c>
      <c r="E15" s="33">
        <v>0</v>
      </c>
      <c r="F15" s="33">
        <v>1</v>
      </c>
      <c r="G15" s="33">
        <v>0</v>
      </c>
      <c r="H15" s="33">
        <v>0</v>
      </c>
      <c r="I15" s="33">
        <v>0</v>
      </c>
      <c r="J15" s="33">
        <v>0</v>
      </c>
      <c r="K15" s="33">
        <v>0</v>
      </c>
      <c r="L15" s="33">
        <v>0</v>
      </c>
      <c r="M15" s="33">
        <v>0</v>
      </c>
    </row>
    <row r="16" spans="1:13" x14ac:dyDescent="0.3">
      <c r="A16" s="31" t="s">
        <v>838</v>
      </c>
      <c r="B16" s="31">
        <v>0</v>
      </c>
      <c r="C16" s="31">
        <v>0</v>
      </c>
      <c r="D16" s="31">
        <v>0</v>
      </c>
      <c r="E16" s="31">
        <v>0</v>
      </c>
      <c r="F16" s="31">
        <v>1</v>
      </c>
      <c r="G16" s="31">
        <v>0</v>
      </c>
      <c r="H16" s="31">
        <v>0</v>
      </c>
      <c r="I16" s="31">
        <v>0</v>
      </c>
      <c r="J16" s="31">
        <v>0</v>
      </c>
      <c r="K16" s="31">
        <v>1</v>
      </c>
      <c r="L16" s="31">
        <v>0</v>
      </c>
      <c r="M16" s="31">
        <v>0</v>
      </c>
    </row>
    <row r="17" spans="1:13" x14ac:dyDescent="0.3">
      <c r="A17" s="33" t="s">
        <v>839</v>
      </c>
      <c r="B17" s="33">
        <v>0</v>
      </c>
      <c r="C17" s="33">
        <v>0</v>
      </c>
      <c r="D17" s="33">
        <v>0</v>
      </c>
      <c r="E17" s="33">
        <v>0</v>
      </c>
      <c r="F17" s="33">
        <v>1</v>
      </c>
      <c r="G17" s="33">
        <v>0</v>
      </c>
      <c r="H17" s="33">
        <v>1</v>
      </c>
      <c r="I17" s="33">
        <v>0</v>
      </c>
      <c r="J17" s="33">
        <v>0</v>
      </c>
      <c r="K17" s="33">
        <v>0</v>
      </c>
      <c r="L17" s="33">
        <v>0</v>
      </c>
      <c r="M17" s="33">
        <v>1</v>
      </c>
    </row>
    <row r="18" spans="1:13" x14ac:dyDescent="0.3">
      <c r="A18" s="31" t="s">
        <v>840</v>
      </c>
      <c r="B18" s="31">
        <v>0</v>
      </c>
      <c r="C18" s="31">
        <v>0</v>
      </c>
      <c r="D18" s="31">
        <v>0</v>
      </c>
      <c r="E18" s="31">
        <v>0</v>
      </c>
      <c r="F18" s="31">
        <v>1</v>
      </c>
      <c r="G18" s="31">
        <v>0</v>
      </c>
      <c r="H18" s="31">
        <v>1</v>
      </c>
      <c r="I18" s="31">
        <v>0</v>
      </c>
      <c r="J18" s="31">
        <v>1</v>
      </c>
      <c r="K18" s="31">
        <v>1</v>
      </c>
      <c r="L18" s="31">
        <v>0</v>
      </c>
      <c r="M18" s="31">
        <v>0</v>
      </c>
    </row>
    <row r="19" spans="1:13" x14ac:dyDescent="0.3">
      <c r="B19" s="55">
        <f>SUM(B6:B18)</f>
        <v>1</v>
      </c>
      <c r="C19" s="55">
        <f t="shared" ref="C19:M19" si="0">SUM(C6:C18)</f>
        <v>0</v>
      </c>
      <c r="D19" s="55">
        <f t="shared" si="0"/>
        <v>1</v>
      </c>
      <c r="E19" s="55">
        <f t="shared" si="0"/>
        <v>1</v>
      </c>
      <c r="F19" s="55">
        <f t="shared" si="0"/>
        <v>12</v>
      </c>
      <c r="G19" s="55">
        <f t="shared" si="0"/>
        <v>1</v>
      </c>
      <c r="H19" s="55">
        <f t="shared" si="0"/>
        <v>8</v>
      </c>
      <c r="I19" s="55">
        <f t="shared" si="0"/>
        <v>1</v>
      </c>
      <c r="J19" s="55">
        <f t="shared" si="0"/>
        <v>2</v>
      </c>
      <c r="K19" s="55">
        <f t="shared" si="0"/>
        <v>2</v>
      </c>
      <c r="L19" s="55">
        <f t="shared" si="0"/>
        <v>2</v>
      </c>
      <c r="M19" s="55">
        <f t="shared" si="0"/>
        <v>2</v>
      </c>
    </row>
    <row r="21" spans="1:13" x14ac:dyDescent="0.3">
      <c r="A21" s="3" t="s">
        <v>1301</v>
      </c>
      <c r="B21" s="5"/>
      <c r="C21" s="5"/>
    </row>
    <row r="22" spans="1:13" ht="43.2" x14ac:dyDescent="0.3">
      <c r="A22" s="54" t="s">
        <v>9</v>
      </c>
      <c r="B22" s="54" t="s">
        <v>668</v>
      </c>
      <c r="C22" s="54" t="s">
        <v>1291</v>
      </c>
      <c r="D22" s="54" t="s">
        <v>1292</v>
      </c>
      <c r="E22" s="54" t="s">
        <v>1293</v>
      </c>
      <c r="F22" s="54" t="s">
        <v>635</v>
      </c>
      <c r="G22" s="54" t="s">
        <v>1294</v>
      </c>
      <c r="H22" s="54" t="s">
        <v>1295</v>
      </c>
      <c r="I22" s="54" t="s">
        <v>1296</v>
      </c>
      <c r="J22" s="54" t="s">
        <v>1299</v>
      </c>
      <c r="K22" s="54" t="s">
        <v>1298</v>
      </c>
      <c r="L22" s="54" t="s">
        <v>1297</v>
      </c>
      <c r="M22" s="54" t="s">
        <v>704</v>
      </c>
    </row>
    <row r="23" spans="1:13" x14ac:dyDescent="0.3">
      <c r="A23" s="31" t="s">
        <v>822</v>
      </c>
      <c r="B23" s="31">
        <v>1</v>
      </c>
      <c r="C23" s="31">
        <v>0</v>
      </c>
      <c r="D23" s="31">
        <v>0</v>
      </c>
      <c r="E23" s="31">
        <v>0</v>
      </c>
      <c r="F23" s="31">
        <v>1</v>
      </c>
      <c r="G23" s="31">
        <v>0</v>
      </c>
      <c r="H23" s="31">
        <v>0</v>
      </c>
      <c r="I23" s="31">
        <v>0</v>
      </c>
      <c r="J23" s="31">
        <v>0</v>
      </c>
      <c r="K23" s="31">
        <v>0</v>
      </c>
      <c r="L23" s="31">
        <v>1</v>
      </c>
      <c r="M23" s="31">
        <v>0</v>
      </c>
    </row>
    <row r="24" spans="1:13" x14ac:dyDescent="0.3">
      <c r="A24" s="33" t="s">
        <v>647</v>
      </c>
      <c r="B24" s="33">
        <v>0</v>
      </c>
      <c r="C24" s="33">
        <v>0</v>
      </c>
      <c r="D24" s="33">
        <v>0</v>
      </c>
      <c r="E24" s="33">
        <v>0</v>
      </c>
      <c r="F24" s="33">
        <v>1</v>
      </c>
      <c r="G24" s="33">
        <v>0</v>
      </c>
      <c r="H24" s="33">
        <v>1</v>
      </c>
      <c r="I24" s="33">
        <v>0</v>
      </c>
      <c r="J24" s="33">
        <v>0</v>
      </c>
      <c r="K24" s="33">
        <v>0</v>
      </c>
      <c r="L24" s="33">
        <v>1</v>
      </c>
      <c r="M24" s="33">
        <v>0</v>
      </c>
    </row>
    <row r="25" spans="1:13" x14ac:dyDescent="0.3">
      <c r="A25" s="31" t="s">
        <v>828</v>
      </c>
      <c r="B25" s="31">
        <v>0</v>
      </c>
      <c r="C25" s="31">
        <v>0</v>
      </c>
      <c r="D25" s="31">
        <v>0</v>
      </c>
      <c r="E25" s="31">
        <v>0</v>
      </c>
      <c r="F25" s="31">
        <v>1</v>
      </c>
      <c r="G25" s="31">
        <v>0</v>
      </c>
      <c r="H25" s="31">
        <v>1</v>
      </c>
      <c r="I25" s="31">
        <v>1</v>
      </c>
      <c r="J25" s="31">
        <v>0</v>
      </c>
      <c r="K25" s="31">
        <v>0</v>
      </c>
      <c r="L25" s="31">
        <v>0</v>
      </c>
      <c r="M25" s="31">
        <v>0</v>
      </c>
    </row>
    <row r="26" spans="1:13" x14ac:dyDescent="0.3">
      <c r="A26" s="33" t="s">
        <v>859</v>
      </c>
      <c r="B26" s="33">
        <v>1</v>
      </c>
      <c r="C26" s="33">
        <v>1</v>
      </c>
      <c r="D26" s="33">
        <v>0</v>
      </c>
      <c r="E26" s="33">
        <v>0</v>
      </c>
      <c r="F26" s="33">
        <v>1</v>
      </c>
      <c r="G26" s="33">
        <v>0</v>
      </c>
      <c r="H26" s="33">
        <v>0</v>
      </c>
      <c r="I26" s="33">
        <v>0</v>
      </c>
      <c r="J26" s="33">
        <v>0</v>
      </c>
      <c r="K26" s="33">
        <v>0</v>
      </c>
      <c r="L26" s="33">
        <v>0</v>
      </c>
      <c r="M26" s="33">
        <v>0</v>
      </c>
    </row>
    <row r="27" spans="1:13" x14ac:dyDescent="0.3">
      <c r="A27" s="31" t="s">
        <v>836</v>
      </c>
      <c r="B27" s="31">
        <v>1</v>
      </c>
      <c r="C27" s="31">
        <v>0</v>
      </c>
      <c r="D27" s="31">
        <v>0</v>
      </c>
      <c r="E27" s="31">
        <v>0</v>
      </c>
      <c r="F27" s="31">
        <v>1</v>
      </c>
      <c r="G27" s="31">
        <v>0</v>
      </c>
      <c r="H27" s="31">
        <v>0</v>
      </c>
      <c r="I27" s="31">
        <v>0</v>
      </c>
      <c r="J27" s="31">
        <v>0</v>
      </c>
      <c r="K27" s="31">
        <v>0</v>
      </c>
      <c r="L27" s="31">
        <v>0</v>
      </c>
      <c r="M27" s="31">
        <v>0</v>
      </c>
    </row>
    <row r="28" spans="1:13" x14ac:dyDescent="0.3">
      <c r="A28" s="33" t="s">
        <v>838</v>
      </c>
      <c r="B28" s="33">
        <v>0</v>
      </c>
      <c r="C28" s="33">
        <v>0</v>
      </c>
      <c r="D28" s="33">
        <v>0</v>
      </c>
      <c r="E28" s="33">
        <v>0</v>
      </c>
      <c r="F28" s="33">
        <v>1</v>
      </c>
      <c r="G28" s="33">
        <v>0</v>
      </c>
      <c r="H28" s="33">
        <v>0</v>
      </c>
      <c r="I28" s="33">
        <v>0</v>
      </c>
      <c r="J28" s="33">
        <v>0</v>
      </c>
      <c r="K28" s="33">
        <v>1</v>
      </c>
      <c r="L28" s="33">
        <v>0</v>
      </c>
      <c r="M28" s="33">
        <v>0</v>
      </c>
    </row>
    <row r="29" spans="1:13" x14ac:dyDescent="0.3">
      <c r="B29" s="55">
        <f>SUM(B23:B28)</f>
        <v>3</v>
      </c>
      <c r="C29" s="55">
        <f t="shared" ref="C29:M29" si="1">SUM(C23:C28)</f>
        <v>1</v>
      </c>
      <c r="D29" s="55">
        <f t="shared" si="1"/>
        <v>0</v>
      </c>
      <c r="E29" s="55">
        <f t="shared" si="1"/>
        <v>0</v>
      </c>
      <c r="F29" s="55">
        <f t="shared" si="1"/>
        <v>6</v>
      </c>
      <c r="G29" s="55">
        <f t="shared" si="1"/>
        <v>0</v>
      </c>
      <c r="H29" s="55">
        <f t="shared" si="1"/>
        <v>2</v>
      </c>
      <c r="I29" s="55">
        <f t="shared" si="1"/>
        <v>1</v>
      </c>
      <c r="J29" s="55">
        <f t="shared" si="1"/>
        <v>0</v>
      </c>
      <c r="K29" s="55">
        <f t="shared" si="1"/>
        <v>1</v>
      </c>
      <c r="L29" s="55">
        <f t="shared" si="1"/>
        <v>2</v>
      </c>
      <c r="M29" s="55">
        <f t="shared" si="1"/>
        <v>0</v>
      </c>
    </row>
    <row r="32" spans="1:13" x14ac:dyDescent="0.3">
      <c r="A32" s="3" t="s">
        <v>1302</v>
      </c>
      <c r="B32" s="5"/>
    </row>
    <row r="33" spans="1:13" ht="43.2" x14ac:dyDescent="0.3">
      <c r="A33" s="54" t="s">
        <v>9</v>
      </c>
      <c r="B33" s="54" t="s">
        <v>668</v>
      </c>
      <c r="C33" s="54" t="s">
        <v>1291</v>
      </c>
      <c r="D33" s="54" t="s">
        <v>1292</v>
      </c>
      <c r="E33" s="54" t="s">
        <v>1293</v>
      </c>
      <c r="F33" s="54" t="s">
        <v>635</v>
      </c>
      <c r="G33" s="54" t="s">
        <v>1294</v>
      </c>
      <c r="H33" s="54" t="s">
        <v>1295</v>
      </c>
      <c r="I33" s="54" t="s">
        <v>1296</v>
      </c>
      <c r="J33" s="54" t="s">
        <v>1299</v>
      </c>
      <c r="K33" s="54" t="s">
        <v>1298</v>
      </c>
      <c r="L33" s="54" t="s">
        <v>1297</v>
      </c>
      <c r="M33" s="54" t="s">
        <v>704</v>
      </c>
    </row>
    <row r="34" spans="1:13" x14ac:dyDescent="0.3">
      <c r="A34" s="31" t="s">
        <v>822</v>
      </c>
      <c r="B34" s="31">
        <v>1</v>
      </c>
      <c r="C34" s="31">
        <v>0</v>
      </c>
      <c r="D34" s="31">
        <v>0</v>
      </c>
      <c r="E34" s="31">
        <v>0</v>
      </c>
      <c r="F34" s="31">
        <v>1</v>
      </c>
      <c r="G34" s="31">
        <v>0</v>
      </c>
      <c r="H34" s="31">
        <v>0</v>
      </c>
      <c r="I34" s="31">
        <v>0</v>
      </c>
      <c r="J34" s="31">
        <v>0</v>
      </c>
      <c r="K34" s="31">
        <v>0</v>
      </c>
      <c r="L34" s="31">
        <v>1</v>
      </c>
      <c r="M34" s="31">
        <v>0</v>
      </c>
    </row>
    <row r="35" spans="1:13" x14ac:dyDescent="0.3">
      <c r="A35" s="33" t="s">
        <v>823</v>
      </c>
      <c r="B35" s="33">
        <v>0</v>
      </c>
      <c r="C35" s="33">
        <v>0</v>
      </c>
      <c r="D35" s="33">
        <v>0</v>
      </c>
      <c r="E35" s="33">
        <v>0</v>
      </c>
      <c r="F35" s="33">
        <v>0</v>
      </c>
      <c r="G35" s="33">
        <v>1</v>
      </c>
      <c r="H35" s="33">
        <v>0</v>
      </c>
      <c r="I35" s="33">
        <v>0</v>
      </c>
      <c r="J35" s="33">
        <v>0</v>
      </c>
      <c r="K35" s="33">
        <v>0</v>
      </c>
      <c r="L35" s="33">
        <v>1</v>
      </c>
      <c r="M35" s="33">
        <v>0</v>
      </c>
    </row>
    <row r="36" spans="1:13" x14ac:dyDescent="0.3">
      <c r="A36" s="31" t="s">
        <v>824</v>
      </c>
      <c r="B36" s="31">
        <v>0</v>
      </c>
      <c r="C36" s="31">
        <v>0</v>
      </c>
      <c r="D36" s="31">
        <v>0</v>
      </c>
      <c r="E36" s="31">
        <v>0</v>
      </c>
      <c r="F36" s="31">
        <v>1</v>
      </c>
      <c r="G36" s="31">
        <v>0</v>
      </c>
      <c r="H36" s="31">
        <v>0</v>
      </c>
      <c r="I36" s="31">
        <v>0</v>
      </c>
      <c r="J36" s="31">
        <v>0</v>
      </c>
      <c r="K36" s="31">
        <v>0</v>
      </c>
      <c r="L36" s="31">
        <v>0</v>
      </c>
      <c r="M36" s="31">
        <v>0</v>
      </c>
    </row>
    <row r="37" spans="1:13" x14ac:dyDescent="0.3">
      <c r="A37" s="33" t="s">
        <v>647</v>
      </c>
      <c r="B37" s="33">
        <v>0</v>
      </c>
      <c r="C37" s="33">
        <v>0</v>
      </c>
      <c r="D37" s="33">
        <v>0</v>
      </c>
      <c r="E37" s="33">
        <v>0</v>
      </c>
      <c r="F37" s="33">
        <v>1</v>
      </c>
      <c r="G37" s="33">
        <v>0</v>
      </c>
      <c r="H37" s="33">
        <v>1</v>
      </c>
      <c r="I37" s="33">
        <v>0</v>
      </c>
      <c r="J37" s="33">
        <v>0</v>
      </c>
      <c r="K37" s="33">
        <v>0</v>
      </c>
      <c r="L37" s="33">
        <v>1</v>
      </c>
      <c r="M37" s="33">
        <v>0</v>
      </c>
    </row>
    <row r="38" spans="1:13" x14ac:dyDescent="0.3">
      <c r="A38" s="31" t="s">
        <v>830</v>
      </c>
      <c r="B38" s="31">
        <v>0</v>
      </c>
      <c r="C38" s="31">
        <v>0</v>
      </c>
      <c r="D38" s="31">
        <v>0</v>
      </c>
      <c r="E38" s="31">
        <v>0</v>
      </c>
      <c r="F38" s="31">
        <v>1</v>
      </c>
      <c r="G38" s="31">
        <v>0</v>
      </c>
      <c r="H38" s="31">
        <v>0</v>
      </c>
      <c r="I38" s="31">
        <v>0</v>
      </c>
      <c r="J38" s="31">
        <v>0</v>
      </c>
      <c r="K38" s="31">
        <v>0</v>
      </c>
      <c r="L38" s="31">
        <v>0</v>
      </c>
      <c r="M38" s="31">
        <v>0</v>
      </c>
    </row>
    <row r="39" spans="1:13" x14ac:dyDescent="0.3">
      <c r="A39" s="33" t="s">
        <v>833</v>
      </c>
      <c r="B39" s="33">
        <v>0</v>
      </c>
      <c r="C39" s="33">
        <v>0</v>
      </c>
      <c r="D39" s="33">
        <v>0</v>
      </c>
      <c r="E39" s="33">
        <v>0</v>
      </c>
      <c r="F39" s="33">
        <v>0</v>
      </c>
      <c r="G39" s="33">
        <v>0</v>
      </c>
      <c r="H39" s="33">
        <v>1</v>
      </c>
      <c r="I39" s="33">
        <v>0</v>
      </c>
      <c r="J39" s="33">
        <v>0</v>
      </c>
      <c r="K39" s="33">
        <v>0</v>
      </c>
      <c r="L39" s="33">
        <v>0</v>
      </c>
      <c r="M39" s="33">
        <v>1</v>
      </c>
    </row>
    <row r="40" spans="1:13" x14ac:dyDescent="0.3">
      <c r="A40" s="31" t="s">
        <v>834</v>
      </c>
      <c r="B40" s="31">
        <v>0</v>
      </c>
      <c r="C40" s="31">
        <v>0</v>
      </c>
      <c r="D40" s="31">
        <v>0</v>
      </c>
      <c r="E40" s="31">
        <v>0</v>
      </c>
      <c r="F40" s="31">
        <v>0</v>
      </c>
      <c r="G40" s="31">
        <v>0</v>
      </c>
      <c r="H40" s="31">
        <v>1</v>
      </c>
      <c r="I40" s="31">
        <v>0</v>
      </c>
      <c r="J40" s="31">
        <v>0</v>
      </c>
      <c r="K40" s="31">
        <v>0</v>
      </c>
      <c r="L40" s="31">
        <v>0</v>
      </c>
      <c r="M40" s="31">
        <v>0</v>
      </c>
    </row>
    <row r="41" spans="1:13" x14ac:dyDescent="0.3">
      <c r="A41" s="33" t="s">
        <v>859</v>
      </c>
      <c r="B41" s="33">
        <v>1</v>
      </c>
      <c r="C41" s="33">
        <v>1</v>
      </c>
      <c r="D41" s="33">
        <v>0</v>
      </c>
      <c r="E41" s="33">
        <v>0</v>
      </c>
      <c r="F41" s="33">
        <v>1</v>
      </c>
      <c r="G41" s="33">
        <v>0</v>
      </c>
      <c r="H41" s="33">
        <v>0</v>
      </c>
      <c r="I41" s="33">
        <v>0</v>
      </c>
      <c r="J41" s="33">
        <v>0</v>
      </c>
      <c r="K41" s="33">
        <v>0</v>
      </c>
      <c r="L41" s="33">
        <v>0</v>
      </c>
      <c r="M41" s="33">
        <v>0</v>
      </c>
    </row>
    <row r="42" spans="1:13" x14ac:dyDescent="0.3">
      <c r="A42" s="31" t="s">
        <v>835</v>
      </c>
      <c r="B42" s="31">
        <v>0</v>
      </c>
      <c r="C42" s="31">
        <v>0</v>
      </c>
      <c r="D42" s="31">
        <v>1</v>
      </c>
      <c r="E42" s="31">
        <v>0</v>
      </c>
      <c r="F42" s="31">
        <v>1</v>
      </c>
      <c r="G42" s="31">
        <v>0</v>
      </c>
      <c r="H42" s="31">
        <v>1</v>
      </c>
      <c r="I42" s="31">
        <v>1</v>
      </c>
      <c r="J42" s="31">
        <v>0</v>
      </c>
      <c r="K42" s="31">
        <v>0</v>
      </c>
      <c r="L42" s="31">
        <v>0</v>
      </c>
      <c r="M42" s="31">
        <v>0</v>
      </c>
    </row>
    <row r="43" spans="1:13" x14ac:dyDescent="0.3">
      <c r="B43" s="55">
        <f t="shared" ref="B43:M43" si="2">SUM(B34:B42)</f>
        <v>2</v>
      </c>
      <c r="C43" s="55">
        <f t="shared" si="2"/>
        <v>1</v>
      </c>
      <c r="D43" s="55">
        <f t="shared" si="2"/>
        <v>1</v>
      </c>
      <c r="E43" s="55">
        <f t="shared" si="2"/>
        <v>0</v>
      </c>
      <c r="F43" s="55">
        <f t="shared" si="2"/>
        <v>6</v>
      </c>
      <c r="G43" s="55">
        <f t="shared" si="2"/>
        <v>1</v>
      </c>
      <c r="H43" s="55">
        <f t="shared" si="2"/>
        <v>4</v>
      </c>
      <c r="I43" s="55">
        <f t="shared" si="2"/>
        <v>1</v>
      </c>
      <c r="J43" s="55">
        <f t="shared" si="2"/>
        <v>0</v>
      </c>
      <c r="K43" s="55">
        <f t="shared" si="2"/>
        <v>0</v>
      </c>
      <c r="L43" s="55">
        <f t="shared" si="2"/>
        <v>3</v>
      </c>
      <c r="M43" s="55">
        <f t="shared" si="2"/>
        <v>1</v>
      </c>
    </row>
    <row r="46" spans="1:13" x14ac:dyDescent="0.3">
      <c r="A46" s="3" t="s">
        <v>1303</v>
      </c>
      <c r="B46" s="5"/>
    </row>
    <row r="47" spans="1:13" ht="43.2" x14ac:dyDescent="0.3">
      <c r="A47" s="54" t="s">
        <v>9</v>
      </c>
      <c r="B47" s="54" t="s">
        <v>668</v>
      </c>
      <c r="C47" s="54" t="s">
        <v>1291</v>
      </c>
      <c r="D47" s="54" t="s">
        <v>1292</v>
      </c>
      <c r="E47" s="54" t="s">
        <v>1293</v>
      </c>
      <c r="F47" s="54" t="s">
        <v>635</v>
      </c>
      <c r="G47" s="54" t="s">
        <v>1294</v>
      </c>
      <c r="H47" s="54" t="s">
        <v>1295</v>
      </c>
      <c r="I47" s="54" t="s">
        <v>1296</v>
      </c>
      <c r="J47" s="54" t="s">
        <v>1299</v>
      </c>
      <c r="K47" s="54" t="s">
        <v>1298</v>
      </c>
      <c r="L47" s="54" t="s">
        <v>1297</v>
      </c>
      <c r="M47" s="54" t="s">
        <v>704</v>
      </c>
    </row>
    <row r="48" spans="1:13" x14ac:dyDescent="0.3">
      <c r="A48" s="31" t="s">
        <v>822</v>
      </c>
      <c r="B48" s="31">
        <v>1</v>
      </c>
      <c r="C48" s="31">
        <v>0</v>
      </c>
      <c r="D48" s="31">
        <v>0</v>
      </c>
      <c r="E48" s="31">
        <v>0</v>
      </c>
      <c r="F48" s="31">
        <v>1</v>
      </c>
      <c r="G48" s="31">
        <v>0</v>
      </c>
      <c r="H48" s="31">
        <v>0</v>
      </c>
      <c r="I48" s="31">
        <v>0</v>
      </c>
      <c r="J48" s="31">
        <v>0</v>
      </c>
      <c r="K48" s="31">
        <v>0</v>
      </c>
      <c r="L48" s="31">
        <v>1</v>
      </c>
      <c r="M48" s="31">
        <v>0</v>
      </c>
    </row>
    <row r="49" spans="1:13" x14ac:dyDescent="0.3">
      <c r="A49" s="33" t="s">
        <v>647</v>
      </c>
      <c r="B49" s="33">
        <v>0</v>
      </c>
      <c r="C49" s="33">
        <v>0</v>
      </c>
      <c r="D49" s="33">
        <v>0</v>
      </c>
      <c r="E49" s="33">
        <v>0</v>
      </c>
      <c r="F49" s="33">
        <v>1</v>
      </c>
      <c r="G49" s="33">
        <v>0</v>
      </c>
      <c r="H49" s="33">
        <v>1</v>
      </c>
      <c r="I49" s="33">
        <v>0</v>
      </c>
      <c r="J49" s="33">
        <v>0</v>
      </c>
      <c r="K49" s="33">
        <v>0</v>
      </c>
      <c r="L49" s="33">
        <v>1</v>
      </c>
      <c r="M49" s="33">
        <v>0</v>
      </c>
    </row>
    <row r="50" spans="1:13" x14ac:dyDescent="0.3">
      <c r="A50" s="31" t="s">
        <v>828</v>
      </c>
      <c r="B50" s="31">
        <v>0</v>
      </c>
      <c r="C50" s="31">
        <v>0</v>
      </c>
      <c r="D50" s="31">
        <v>0</v>
      </c>
      <c r="E50" s="31">
        <v>0</v>
      </c>
      <c r="F50" s="31">
        <v>1</v>
      </c>
      <c r="G50" s="31">
        <v>0</v>
      </c>
      <c r="H50" s="31">
        <v>1</v>
      </c>
      <c r="I50" s="31">
        <v>1</v>
      </c>
      <c r="J50" s="31">
        <v>0</v>
      </c>
      <c r="K50" s="31">
        <v>0</v>
      </c>
      <c r="L50" s="31">
        <v>0</v>
      </c>
      <c r="M50" s="31">
        <v>0</v>
      </c>
    </row>
    <row r="51" spans="1:13" x14ac:dyDescent="0.3">
      <c r="A51" s="33" t="s">
        <v>829</v>
      </c>
      <c r="B51" s="33">
        <v>0</v>
      </c>
      <c r="C51" s="33">
        <v>0</v>
      </c>
      <c r="D51" s="33">
        <v>0</v>
      </c>
      <c r="E51" s="33">
        <v>0</v>
      </c>
      <c r="F51" s="33">
        <v>1</v>
      </c>
      <c r="G51" s="33">
        <v>0</v>
      </c>
      <c r="H51" s="33">
        <v>0</v>
      </c>
      <c r="I51" s="33">
        <v>0</v>
      </c>
      <c r="J51" s="33">
        <v>0</v>
      </c>
      <c r="K51" s="33">
        <v>0</v>
      </c>
      <c r="L51" s="33">
        <v>0</v>
      </c>
      <c r="M51" s="33">
        <v>0</v>
      </c>
    </row>
    <row r="52" spans="1:13" x14ac:dyDescent="0.3">
      <c r="A52" s="31" t="s">
        <v>832</v>
      </c>
      <c r="B52" s="31">
        <v>0</v>
      </c>
      <c r="C52" s="31">
        <v>0</v>
      </c>
      <c r="D52" s="31">
        <v>0</v>
      </c>
      <c r="E52" s="31">
        <v>0</v>
      </c>
      <c r="F52" s="31">
        <v>1</v>
      </c>
      <c r="G52" s="31">
        <v>0</v>
      </c>
      <c r="H52" s="31">
        <v>1</v>
      </c>
      <c r="I52" s="31">
        <v>0</v>
      </c>
      <c r="J52" s="31">
        <v>0</v>
      </c>
      <c r="K52" s="31">
        <v>0</v>
      </c>
      <c r="L52" s="31">
        <v>0</v>
      </c>
      <c r="M52" s="31">
        <v>0</v>
      </c>
    </row>
    <row r="53" spans="1:13" x14ac:dyDescent="0.3">
      <c r="A53" s="33" t="s">
        <v>836</v>
      </c>
      <c r="B53" s="33">
        <v>1</v>
      </c>
      <c r="C53" s="33">
        <v>0</v>
      </c>
      <c r="D53" s="33">
        <v>0</v>
      </c>
      <c r="E53" s="33">
        <v>0</v>
      </c>
      <c r="F53" s="33">
        <v>1</v>
      </c>
      <c r="G53" s="33">
        <v>0</v>
      </c>
      <c r="H53" s="33">
        <v>0</v>
      </c>
      <c r="I53" s="33">
        <v>0</v>
      </c>
      <c r="J53" s="33">
        <v>0</v>
      </c>
      <c r="K53" s="33">
        <v>0</v>
      </c>
      <c r="L53" s="33">
        <v>0</v>
      </c>
      <c r="M53" s="33">
        <v>0</v>
      </c>
    </row>
    <row r="54" spans="1:13" x14ac:dyDescent="0.3">
      <c r="A54" s="31" t="s">
        <v>838</v>
      </c>
      <c r="B54" s="31">
        <v>0</v>
      </c>
      <c r="C54" s="31">
        <v>0</v>
      </c>
      <c r="D54" s="31">
        <v>0</v>
      </c>
      <c r="E54" s="31">
        <v>0</v>
      </c>
      <c r="F54" s="31">
        <v>1</v>
      </c>
      <c r="G54" s="31">
        <v>0</v>
      </c>
      <c r="H54" s="31">
        <v>0</v>
      </c>
      <c r="I54" s="31">
        <v>0</v>
      </c>
      <c r="J54" s="31">
        <v>0</v>
      </c>
      <c r="K54" s="31">
        <v>1</v>
      </c>
      <c r="L54" s="31">
        <v>0</v>
      </c>
      <c r="M54" s="31">
        <v>0</v>
      </c>
    </row>
    <row r="55" spans="1:13" x14ac:dyDescent="0.3">
      <c r="B55" s="55">
        <f t="shared" ref="B55:M55" si="3">SUM(B48:B54)</f>
        <v>2</v>
      </c>
      <c r="C55" s="55">
        <f t="shared" si="3"/>
        <v>0</v>
      </c>
      <c r="D55" s="55">
        <f t="shared" si="3"/>
        <v>0</v>
      </c>
      <c r="E55" s="55">
        <f t="shared" si="3"/>
        <v>0</v>
      </c>
      <c r="F55" s="55">
        <f t="shared" si="3"/>
        <v>7</v>
      </c>
      <c r="G55" s="55">
        <f t="shared" si="3"/>
        <v>0</v>
      </c>
      <c r="H55" s="55">
        <f t="shared" si="3"/>
        <v>3</v>
      </c>
      <c r="I55" s="55">
        <f t="shared" si="3"/>
        <v>1</v>
      </c>
      <c r="J55" s="55">
        <f t="shared" si="3"/>
        <v>0</v>
      </c>
      <c r="K55" s="55">
        <f t="shared" si="3"/>
        <v>1</v>
      </c>
      <c r="L55" s="55">
        <f t="shared" si="3"/>
        <v>2</v>
      </c>
      <c r="M55" s="55">
        <f t="shared" si="3"/>
        <v>0</v>
      </c>
    </row>
    <row r="66" spans="1:2" x14ac:dyDescent="0.3">
      <c r="B66" s="5"/>
    </row>
    <row r="67" spans="1:2" x14ac:dyDescent="0.3">
      <c r="B67" s="5"/>
    </row>
    <row r="76" spans="1:2" x14ac:dyDescent="0.3">
      <c r="B76" s="5"/>
    </row>
    <row r="77" spans="1:2" x14ac:dyDescent="0.3">
      <c r="A77" s="14"/>
      <c r="B77" s="5"/>
    </row>
    <row r="99" spans="2:2" x14ac:dyDescent="0.3">
      <c r="B99" s="5"/>
    </row>
    <row r="100" spans="2:2" x14ac:dyDescent="0.3">
      <c r="B100" s="5"/>
    </row>
    <row r="109" spans="2:2" x14ac:dyDescent="0.3">
      <c r="B109" s="5"/>
    </row>
    <row r="110" spans="2:2" x14ac:dyDescent="0.3">
      <c r="B110" s="5"/>
    </row>
    <row r="118" spans="2:2" x14ac:dyDescent="0.3">
      <c r="B118" s="5"/>
    </row>
    <row r="119" spans="2:2" x14ac:dyDescent="0.3">
      <c r="B119" s="5"/>
    </row>
    <row r="128" spans="2:2" x14ac:dyDescent="0.3">
      <c r="B128" s="5"/>
    </row>
    <row r="129" spans="2:2" x14ac:dyDescent="0.3">
      <c r="B129" s="5"/>
    </row>
  </sheetData>
  <autoFilter ref="A5:M5" xr:uid="{9FD18A55-835B-4F96-98DD-9BD724B339F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EFB0-9437-4618-86C9-62A4126FC8EF}">
  <dimension ref="A2:T60"/>
  <sheetViews>
    <sheetView topLeftCell="A10" workbookViewId="0">
      <selection activeCell="C7" sqref="C7"/>
    </sheetView>
  </sheetViews>
  <sheetFormatPr defaultRowHeight="14.4" x14ac:dyDescent="0.3"/>
  <cols>
    <col min="1" max="1" width="18.77734375" bestFit="1" customWidth="1"/>
    <col min="2" max="2" width="35.6640625" bestFit="1" customWidth="1"/>
    <col min="3" max="3" width="18" customWidth="1"/>
    <col min="4" max="4" width="28.5546875" customWidth="1"/>
    <col min="5" max="5" width="24.21875" customWidth="1"/>
    <col min="6" max="6" width="18.109375" customWidth="1"/>
    <col min="7" max="7" width="20.33203125" customWidth="1"/>
    <col min="8" max="8" width="25.77734375" customWidth="1"/>
    <col min="9" max="9" width="14.5546875" customWidth="1"/>
    <col min="10" max="10" width="13.44140625" customWidth="1"/>
    <col min="11" max="11" width="23.109375" customWidth="1"/>
    <col min="12" max="12" width="24.88671875" customWidth="1"/>
    <col min="13" max="13" width="16" customWidth="1"/>
    <col min="15" max="15" width="23" customWidth="1"/>
    <col min="16" max="16" width="26.21875" customWidth="1"/>
    <col min="17" max="17" width="17.44140625" customWidth="1"/>
    <col min="18" max="18" width="18.5546875" customWidth="1"/>
    <col min="19" max="19" width="21.21875" customWidth="1"/>
  </cols>
  <sheetData>
    <row r="2" spans="1:20" x14ac:dyDescent="0.3">
      <c r="A2" s="7" t="s">
        <v>906</v>
      </c>
    </row>
    <row r="3" spans="1:20" x14ac:dyDescent="0.3">
      <c r="A3" s="4" t="s">
        <v>881</v>
      </c>
      <c r="B3" t="s">
        <v>905</v>
      </c>
    </row>
    <row r="4" spans="1:20" x14ac:dyDescent="0.3">
      <c r="A4" s="5">
        <v>0</v>
      </c>
      <c r="B4">
        <v>17</v>
      </c>
    </row>
    <row r="5" spans="1:20" x14ac:dyDescent="0.3">
      <c r="A5" s="5" t="s">
        <v>904</v>
      </c>
    </row>
    <row r="6" spans="1:20" x14ac:dyDescent="0.3">
      <c r="A6" s="5" t="s">
        <v>880</v>
      </c>
      <c r="B6">
        <v>17</v>
      </c>
    </row>
    <row r="9" spans="1:20" x14ac:dyDescent="0.3">
      <c r="A9" s="3" t="s">
        <v>907</v>
      </c>
    </row>
    <row r="10" spans="1:20" s="12" customFormat="1" ht="60" x14ac:dyDescent="0.3">
      <c r="A10" s="10" t="s">
        <v>908</v>
      </c>
      <c r="B10" s="11" t="s">
        <v>909</v>
      </c>
      <c r="C10" s="11" t="s">
        <v>910</v>
      </c>
      <c r="D10" s="11" t="s">
        <v>911</v>
      </c>
      <c r="E10" s="11" t="s">
        <v>912</v>
      </c>
      <c r="F10" s="11" t="s">
        <v>913</v>
      </c>
      <c r="G10" s="11" t="s">
        <v>914</v>
      </c>
      <c r="H10" s="11" t="s">
        <v>915</v>
      </c>
      <c r="I10" s="11" t="s">
        <v>916</v>
      </c>
      <c r="J10" s="11" t="s">
        <v>917</v>
      </c>
      <c r="K10" s="11" t="s">
        <v>918</v>
      </c>
      <c r="L10" s="11" t="s">
        <v>919</v>
      </c>
      <c r="M10" s="11" t="s">
        <v>920</v>
      </c>
      <c r="N10" s="11" t="s">
        <v>921</v>
      </c>
      <c r="O10" s="11" t="s">
        <v>922</v>
      </c>
      <c r="P10" s="11" t="s">
        <v>923</v>
      </c>
      <c r="Q10" s="11" t="s">
        <v>924</v>
      </c>
      <c r="R10" s="11" t="s">
        <v>925</v>
      </c>
      <c r="S10" s="11" t="s">
        <v>926</v>
      </c>
      <c r="T10" s="11" t="s">
        <v>927</v>
      </c>
    </row>
    <row r="11" spans="1:20" x14ac:dyDescent="0.3">
      <c r="A11" t="s">
        <v>822</v>
      </c>
      <c r="B11">
        <v>0</v>
      </c>
      <c r="C11">
        <v>0</v>
      </c>
      <c r="D11">
        <v>0</v>
      </c>
      <c r="E11">
        <v>0</v>
      </c>
      <c r="F11">
        <v>1</v>
      </c>
      <c r="G11">
        <v>0</v>
      </c>
      <c r="H11">
        <v>0</v>
      </c>
      <c r="I11">
        <v>0</v>
      </c>
      <c r="J11">
        <v>0</v>
      </c>
      <c r="K11">
        <v>0</v>
      </c>
      <c r="L11">
        <v>0</v>
      </c>
      <c r="M11">
        <v>1</v>
      </c>
      <c r="N11">
        <v>0</v>
      </c>
      <c r="O11">
        <v>0</v>
      </c>
      <c r="P11">
        <v>0</v>
      </c>
      <c r="Q11">
        <v>0</v>
      </c>
      <c r="R11">
        <v>0</v>
      </c>
      <c r="S11">
        <v>0</v>
      </c>
      <c r="T11">
        <v>0</v>
      </c>
    </row>
    <row r="12" spans="1:20" x14ac:dyDescent="0.3">
      <c r="A12" t="s">
        <v>824</v>
      </c>
      <c r="B12">
        <v>0</v>
      </c>
      <c r="C12">
        <v>1</v>
      </c>
      <c r="D12">
        <v>0</v>
      </c>
      <c r="E12">
        <v>0</v>
      </c>
      <c r="F12">
        <v>0</v>
      </c>
      <c r="G12">
        <v>0</v>
      </c>
      <c r="H12">
        <v>0</v>
      </c>
      <c r="I12">
        <v>0</v>
      </c>
      <c r="J12">
        <v>0</v>
      </c>
      <c r="K12">
        <v>0</v>
      </c>
      <c r="L12">
        <v>0</v>
      </c>
      <c r="M12">
        <v>0</v>
      </c>
      <c r="N12">
        <v>0</v>
      </c>
      <c r="O12">
        <v>0</v>
      </c>
      <c r="P12">
        <v>0</v>
      </c>
      <c r="Q12">
        <v>0</v>
      </c>
      <c r="R12">
        <v>0</v>
      </c>
      <c r="S12">
        <v>0</v>
      </c>
      <c r="T12">
        <v>0</v>
      </c>
    </row>
    <row r="13" spans="1:20" x14ac:dyDescent="0.3">
      <c r="A13" t="s">
        <v>647</v>
      </c>
      <c r="B13">
        <v>0</v>
      </c>
      <c r="C13">
        <v>1</v>
      </c>
      <c r="D13">
        <v>0</v>
      </c>
      <c r="E13">
        <v>0</v>
      </c>
      <c r="F13">
        <v>1</v>
      </c>
      <c r="G13">
        <v>0</v>
      </c>
      <c r="H13">
        <v>0</v>
      </c>
      <c r="I13">
        <v>0</v>
      </c>
      <c r="J13">
        <v>0</v>
      </c>
      <c r="K13">
        <v>0</v>
      </c>
      <c r="L13">
        <v>0</v>
      </c>
      <c r="M13">
        <v>0</v>
      </c>
      <c r="N13">
        <v>1</v>
      </c>
      <c r="O13">
        <v>0</v>
      </c>
      <c r="P13">
        <v>0</v>
      </c>
      <c r="Q13">
        <v>0</v>
      </c>
      <c r="R13">
        <v>0</v>
      </c>
      <c r="S13">
        <v>0</v>
      </c>
      <c r="T13">
        <v>0</v>
      </c>
    </row>
    <row r="14" spans="1:20" x14ac:dyDescent="0.3">
      <c r="A14" t="s">
        <v>826</v>
      </c>
      <c r="B14">
        <v>0</v>
      </c>
      <c r="C14">
        <v>1</v>
      </c>
      <c r="D14">
        <v>1</v>
      </c>
      <c r="E14">
        <v>0</v>
      </c>
      <c r="F14">
        <v>0</v>
      </c>
      <c r="G14">
        <v>0</v>
      </c>
      <c r="H14">
        <v>0</v>
      </c>
      <c r="I14">
        <v>1</v>
      </c>
      <c r="J14">
        <v>1</v>
      </c>
      <c r="K14">
        <v>0</v>
      </c>
      <c r="L14">
        <v>0</v>
      </c>
      <c r="M14">
        <v>0</v>
      </c>
      <c r="N14">
        <v>1</v>
      </c>
      <c r="O14">
        <v>0</v>
      </c>
      <c r="P14">
        <v>1</v>
      </c>
      <c r="Q14">
        <v>0</v>
      </c>
      <c r="R14">
        <v>1</v>
      </c>
      <c r="S14">
        <v>0</v>
      </c>
      <c r="T14">
        <v>0</v>
      </c>
    </row>
    <row r="15" spans="1:20" x14ac:dyDescent="0.3">
      <c r="A15" t="s">
        <v>827</v>
      </c>
      <c r="B15">
        <v>0</v>
      </c>
      <c r="C15">
        <v>0</v>
      </c>
      <c r="D15">
        <v>1</v>
      </c>
      <c r="E15">
        <v>0</v>
      </c>
      <c r="F15">
        <v>1</v>
      </c>
      <c r="G15">
        <v>0</v>
      </c>
      <c r="H15">
        <v>0</v>
      </c>
      <c r="I15">
        <v>1</v>
      </c>
      <c r="J15">
        <v>0</v>
      </c>
      <c r="K15">
        <v>0</v>
      </c>
      <c r="L15">
        <v>0</v>
      </c>
      <c r="M15">
        <v>0</v>
      </c>
      <c r="N15">
        <v>0</v>
      </c>
      <c r="O15">
        <v>0</v>
      </c>
      <c r="P15">
        <v>1</v>
      </c>
      <c r="Q15">
        <v>0</v>
      </c>
      <c r="R15">
        <v>0</v>
      </c>
      <c r="S15">
        <v>0</v>
      </c>
      <c r="T15">
        <v>0</v>
      </c>
    </row>
    <row r="16" spans="1:20" x14ac:dyDescent="0.3">
      <c r="A16" t="s">
        <v>828</v>
      </c>
      <c r="B16">
        <v>0</v>
      </c>
      <c r="C16">
        <v>0</v>
      </c>
      <c r="D16">
        <v>0</v>
      </c>
      <c r="E16">
        <v>0</v>
      </c>
      <c r="F16">
        <v>0</v>
      </c>
      <c r="G16">
        <v>0</v>
      </c>
      <c r="H16">
        <v>1</v>
      </c>
      <c r="I16">
        <v>1</v>
      </c>
      <c r="J16">
        <v>0</v>
      </c>
      <c r="K16">
        <v>0</v>
      </c>
      <c r="L16">
        <v>0</v>
      </c>
      <c r="M16">
        <v>0</v>
      </c>
      <c r="N16">
        <v>0</v>
      </c>
      <c r="O16">
        <v>0</v>
      </c>
      <c r="P16">
        <v>0</v>
      </c>
      <c r="Q16">
        <v>0</v>
      </c>
      <c r="R16">
        <v>0</v>
      </c>
      <c r="S16">
        <v>0</v>
      </c>
      <c r="T16">
        <v>0</v>
      </c>
    </row>
    <row r="17" spans="1:20" x14ac:dyDescent="0.3">
      <c r="A17" t="s">
        <v>829</v>
      </c>
      <c r="B17">
        <v>0</v>
      </c>
      <c r="C17">
        <v>1</v>
      </c>
      <c r="D17">
        <v>0</v>
      </c>
      <c r="E17">
        <v>0</v>
      </c>
      <c r="F17">
        <v>1</v>
      </c>
      <c r="G17">
        <v>0</v>
      </c>
      <c r="H17">
        <v>0</v>
      </c>
      <c r="I17">
        <v>1</v>
      </c>
      <c r="J17">
        <v>0</v>
      </c>
      <c r="K17">
        <v>0</v>
      </c>
      <c r="L17">
        <v>0</v>
      </c>
      <c r="M17">
        <v>0</v>
      </c>
      <c r="N17">
        <v>0</v>
      </c>
      <c r="O17">
        <v>0</v>
      </c>
      <c r="P17">
        <v>0</v>
      </c>
      <c r="Q17">
        <v>0</v>
      </c>
      <c r="R17">
        <v>0</v>
      </c>
      <c r="S17">
        <v>0</v>
      </c>
      <c r="T17">
        <v>0</v>
      </c>
    </row>
    <row r="18" spans="1:20" x14ac:dyDescent="0.3">
      <c r="A18" t="s">
        <v>830</v>
      </c>
      <c r="B18">
        <v>0</v>
      </c>
      <c r="C18">
        <v>1</v>
      </c>
      <c r="D18">
        <v>0</v>
      </c>
      <c r="E18">
        <v>0</v>
      </c>
      <c r="F18">
        <v>1</v>
      </c>
      <c r="G18">
        <v>0</v>
      </c>
      <c r="H18">
        <v>0</v>
      </c>
      <c r="I18">
        <v>0</v>
      </c>
      <c r="J18">
        <v>0</v>
      </c>
      <c r="K18">
        <v>0</v>
      </c>
      <c r="L18">
        <v>0</v>
      </c>
      <c r="M18">
        <v>0</v>
      </c>
      <c r="N18">
        <v>0</v>
      </c>
      <c r="O18">
        <v>0</v>
      </c>
      <c r="P18">
        <v>0</v>
      </c>
      <c r="Q18">
        <v>1</v>
      </c>
      <c r="R18">
        <v>0</v>
      </c>
      <c r="S18">
        <v>0</v>
      </c>
      <c r="T18">
        <v>0</v>
      </c>
    </row>
    <row r="19" spans="1:20" x14ac:dyDescent="0.3">
      <c r="A19" t="s">
        <v>831</v>
      </c>
      <c r="B19">
        <v>0</v>
      </c>
      <c r="C19">
        <v>1</v>
      </c>
      <c r="D19">
        <v>0</v>
      </c>
      <c r="E19">
        <v>0</v>
      </c>
      <c r="F19">
        <v>1</v>
      </c>
      <c r="G19">
        <v>0</v>
      </c>
      <c r="H19">
        <v>0</v>
      </c>
      <c r="I19">
        <v>0</v>
      </c>
      <c r="J19">
        <v>0</v>
      </c>
      <c r="K19">
        <v>0</v>
      </c>
      <c r="L19">
        <v>0</v>
      </c>
      <c r="M19">
        <v>0</v>
      </c>
      <c r="N19">
        <v>1</v>
      </c>
      <c r="O19">
        <v>0</v>
      </c>
      <c r="P19">
        <v>0</v>
      </c>
      <c r="Q19">
        <v>0</v>
      </c>
      <c r="R19">
        <v>0</v>
      </c>
      <c r="S19">
        <v>0</v>
      </c>
      <c r="T19">
        <v>0</v>
      </c>
    </row>
    <row r="20" spans="1:20" x14ac:dyDescent="0.3">
      <c r="A20" t="s">
        <v>832</v>
      </c>
      <c r="B20">
        <v>0</v>
      </c>
      <c r="C20">
        <v>1</v>
      </c>
      <c r="D20">
        <v>1</v>
      </c>
      <c r="E20">
        <v>0</v>
      </c>
      <c r="F20">
        <v>1</v>
      </c>
      <c r="G20">
        <v>0</v>
      </c>
      <c r="H20">
        <v>0</v>
      </c>
      <c r="I20">
        <v>1</v>
      </c>
      <c r="J20">
        <v>1</v>
      </c>
      <c r="K20">
        <v>0</v>
      </c>
      <c r="L20">
        <v>0</v>
      </c>
      <c r="M20">
        <v>0</v>
      </c>
      <c r="N20">
        <v>1</v>
      </c>
      <c r="O20">
        <v>1</v>
      </c>
      <c r="P20">
        <v>0</v>
      </c>
      <c r="Q20">
        <v>0</v>
      </c>
      <c r="R20">
        <v>1</v>
      </c>
      <c r="S20">
        <v>0</v>
      </c>
      <c r="T20">
        <v>0</v>
      </c>
    </row>
    <row r="21" spans="1:20" x14ac:dyDescent="0.3">
      <c r="A21" t="s">
        <v>859</v>
      </c>
      <c r="B21">
        <v>0</v>
      </c>
      <c r="C21">
        <v>1</v>
      </c>
      <c r="D21">
        <v>1</v>
      </c>
      <c r="E21">
        <v>0</v>
      </c>
      <c r="F21">
        <v>1</v>
      </c>
      <c r="G21">
        <v>0</v>
      </c>
      <c r="H21">
        <v>0</v>
      </c>
      <c r="I21">
        <v>0</v>
      </c>
      <c r="J21">
        <v>1</v>
      </c>
      <c r="K21">
        <v>0</v>
      </c>
      <c r="L21">
        <v>0</v>
      </c>
      <c r="M21">
        <v>1</v>
      </c>
      <c r="N21">
        <v>1</v>
      </c>
      <c r="O21">
        <v>0</v>
      </c>
      <c r="P21">
        <v>0</v>
      </c>
      <c r="Q21">
        <v>0</v>
      </c>
      <c r="R21">
        <v>0</v>
      </c>
      <c r="S21">
        <v>0</v>
      </c>
      <c r="T21">
        <v>0</v>
      </c>
    </row>
    <row r="22" spans="1:20" x14ac:dyDescent="0.3">
      <c r="A22" t="s">
        <v>835</v>
      </c>
      <c r="B22">
        <v>0</v>
      </c>
      <c r="C22">
        <v>0</v>
      </c>
      <c r="D22">
        <v>1</v>
      </c>
      <c r="E22">
        <v>0</v>
      </c>
      <c r="F22">
        <v>0</v>
      </c>
      <c r="G22">
        <v>0</v>
      </c>
      <c r="H22">
        <v>0</v>
      </c>
      <c r="I22">
        <v>1</v>
      </c>
      <c r="J22">
        <v>0</v>
      </c>
      <c r="K22">
        <v>0</v>
      </c>
      <c r="L22">
        <v>0</v>
      </c>
      <c r="M22">
        <v>0</v>
      </c>
      <c r="N22">
        <v>0</v>
      </c>
      <c r="O22">
        <v>0</v>
      </c>
      <c r="P22">
        <v>0</v>
      </c>
      <c r="Q22">
        <v>0</v>
      </c>
      <c r="R22">
        <v>0</v>
      </c>
      <c r="S22">
        <v>0</v>
      </c>
      <c r="T22">
        <v>0</v>
      </c>
    </row>
    <row r="23" spans="1:20" x14ac:dyDescent="0.3">
      <c r="A23" t="s">
        <v>836</v>
      </c>
      <c r="B23">
        <v>0</v>
      </c>
      <c r="C23">
        <v>1</v>
      </c>
      <c r="D23">
        <v>1</v>
      </c>
      <c r="E23">
        <v>0</v>
      </c>
      <c r="F23">
        <v>1</v>
      </c>
      <c r="G23">
        <v>0</v>
      </c>
      <c r="H23">
        <v>0</v>
      </c>
      <c r="I23">
        <v>0</v>
      </c>
      <c r="J23">
        <v>1</v>
      </c>
      <c r="K23">
        <v>0</v>
      </c>
      <c r="L23">
        <v>0</v>
      </c>
      <c r="M23">
        <v>0</v>
      </c>
      <c r="N23">
        <v>0</v>
      </c>
      <c r="O23">
        <v>0</v>
      </c>
      <c r="P23">
        <v>0</v>
      </c>
      <c r="Q23">
        <v>0</v>
      </c>
      <c r="R23">
        <v>0</v>
      </c>
      <c r="S23">
        <v>0</v>
      </c>
      <c r="T23">
        <v>0</v>
      </c>
    </row>
    <row r="24" spans="1:20" x14ac:dyDescent="0.3">
      <c r="A24" t="s">
        <v>837</v>
      </c>
      <c r="B24">
        <v>0</v>
      </c>
      <c r="C24">
        <v>1</v>
      </c>
      <c r="D24">
        <v>0</v>
      </c>
      <c r="E24">
        <v>0</v>
      </c>
      <c r="F24">
        <v>1</v>
      </c>
      <c r="G24">
        <v>0</v>
      </c>
      <c r="H24">
        <v>0</v>
      </c>
      <c r="I24">
        <v>0</v>
      </c>
      <c r="J24">
        <v>0</v>
      </c>
      <c r="K24">
        <v>0</v>
      </c>
      <c r="L24">
        <v>0</v>
      </c>
      <c r="M24">
        <v>0</v>
      </c>
      <c r="N24">
        <v>0</v>
      </c>
      <c r="O24">
        <v>0</v>
      </c>
      <c r="P24">
        <v>0</v>
      </c>
      <c r="Q24">
        <v>0</v>
      </c>
      <c r="R24">
        <v>0</v>
      </c>
      <c r="S24">
        <v>0</v>
      </c>
      <c r="T24">
        <v>0</v>
      </c>
    </row>
    <row r="25" spans="1:20" x14ac:dyDescent="0.3">
      <c r="A25" t="s">
        <v>838</v>
      </c>
      <c r="B25">
        <v>0</v>
      </c>
      <c r="C25">
        <v>1</v>
      </c>
      <c r="D25">
        <v>0</v>
      </c>
      <c r="E25">
        <v>0</v>
      </c>
      <c r="F25">
        <v>1</v>
      </c>
      <c r="G25">
        <v>0</v>
      </c>
      <c r="H25">
        <v>0</v>
      </c>
      <c r="I25">
        <v>1</v>
      </c>
      <c r="J25">
        <v>1</v>
      </c>
      <c r="K25">
        <v>0</v>
      </c>
      <c r="L25">
        <v>0</v>
      </c>
      <c r="M25">
        <v>0</v>
      </c>
      <c r="N25">
        <v>0</v>
      </c>
      <c r="O25">
        <v>0</v>
      </c>
      <c r="P25">
        <v>1</v>
      </c>
      <c r="Q25">
        <v>0</v>
      </c>
      <c r="R25">
        <v>1</v>
      </c>
      <c r="S25">
        <v>0</v>
      </c>
      <c r="T25">
        <v>0</v>
      </c>
    </row>
    <row r="26" spans="1:20" x14ac:dyDescent="0.3">
      <c r="A26" t="s">
        <v>839</v>
      </c>
      <c r="B26">
        <v>0</v>
      </c>
      <c r="C26">
        <v>1</v>
      </c>
      <c r="D26">
        <v>0</v>
      </c>
      <c r="E26">
        <v>0</v>
      </c>
      <c r="F26">
        <v>1</v>
      </c>
      <c r="G26">
        <v>0</v>
      </c>
      <c r="H26">
        <v>1</v>
      </c>
      <c r="I26">
        <v>1</v>
      </c>
      <c r="J26">
        <v>0</v>
      </c>
      <c r="K26">
        <v>0</v>
      </c>
      <c r="L26">
        <v>0</v>
      </c>
      <c r="M26">
        <v>0</v>
      </c>
      <c r="N26">
        <v>0</v>
      </c>
      <c r="O26">
        <v>0</v>
      </c>
      <c r="P26">
        <v>0</v>
      </c>
      <c r="Q26">
        <v>0</v>
      </c>
      <c r="R26">
        <v>0</v>
      </c>
      <c r="S26">
        <v>0</v>
      </c>
      <c r="T26">
        <v>0</v>
      </c>
    </row>
    <row r="27" spans="1:20" x14ac:dyDescent="0.3">
      <c r="A27" t="s">
        <v>840</v>
      </c>
      <c r="B27">
        <v>0</v>
      </c>
      <c r="C27">
        <v>1</v>
      </c>
      <c r="D27">
        <v>0</v>
      </c>
      <c r="E27">
        <v>0</v>
      </c>
      <c r="F27">
        <v>1</v>
      </c>
      <c r="G27">
        <v>0</v>
      </c>
      <c r="H27">
        <v>1</v>
      </c>
      <c r="I27">
        <v>0</v>
      </c>
      <c r="J27">
        <v>0</v>
      </c>
      <c r="K27">
        <v>0</v>
      </c>
      <c r="L27">
        <v>0</v>
      </c>
      <c r="M27">
        <v>0</v>
      </c>
      <c r="N27">
        <v>0</v>
      </c>
      <c r="O27">
        <v>0</v>
      </c>
      <c r="P27">
        <v>1</v>
      </c>
      <c r="Q27">
        <v>0</v>
      </c>
      <c r="R27">
        <v>0</v>
      </c>
      <c r="S27">
        <v>0</v>
      </c>
      <c r="T27">
        <v>0</v>
      </c>
    </row>
    <row r="28" spans="1:20" x14ac:dyDescent="0.3">
      <c r="A28">
        <f>SUBTOTAL(103,Distribution_follow_up[Name of group/organization])</f>
        <v>17</v>
      </c>
      <c r="B28">
        <f>SUBTOTAL(109,Distribution_follow_up[Any asked])</f>
        <v>0</v>
      </c>
      <c r="C28">
        <f>SUBTOTAL(109,Distribution_follow_up[Food (including condiments used for cooking such as cooking oil)])</f>
        <v>13</v>
      </c>
      <c r="D28">
        <f>SUBTOTAL(109,Distribution_follow_up[Water])</f>
        <v>6</v>
      </c>
      <c r="E28">
        <f>SUBTOTAL(109,Distribution_follow_up[Water treatment supplies])</f>
        <v>0</v>
      </c>
      <c r="F28">
        <f>SUBTOTAL(109,Distribution_follow_up[General hygiene supplies (soap, shampoo, feminine hygiene supplies, etc.)])</f>
        <v>13</v>
      </c>
      <c r="G28">
        <f>SUBTOTAL(109,Distribution_follow_up[Non-food cooking supplies (stoves or other cooking devices, pots and pans, etc.)])</f>
        <v>0</v>
      </c>
      <c r="H28">
        <f>SUBTOTAL(109,Distribution_follow_up[Specific focus on winterization items (winter clothing and accessories, heating, and/or bedding and other items for colder weather)])</f>
        <v>3</v>
      </c>
      <c r="I28">
        <f>SUBTOTAL(109,Distribution_follow_up[Clothing (not limited to winter clothing and accessories)])</f>
        <v>8</v>
      </c>
      <c r="J28">
        <f>SUBTOTAL(109,Distribution_follow_up[Bedding/blankets (any season)])</f>
        <v>5</v>
      </c>
      <c r="K28">
        <f>SUBTOTAL(109,Distribution_follow_up[Fuel (for heating/electricity substitute/transportation)])</f>
        <v>0</v>
      </c>
      <c r="L28">
        <f>SUBTOTAL(109,Distribution_follow_up[Other electricity/lighting substitutes (battery-powered or solar lamps, etc)])</f>
        <v>0</v>
      </c>
      <c r="M28">
        <f>SUBTOTAL(109,Distribution_follow_up[Light shelter repair supplies (OSB board, tarps, etc.)])</f>
        <v>2</v>
      </c>
      <c r="N28">
        <f>SUBTOTAL(109,Distribution_follow_up[Medicines])</f>
        <v>5</v>
      </c>
      <c r="O28">
        <f>SUBTOTAL(109,Distribution_follow_up[Assistive devices for people with disabilities and/or limited mobility])</f>
        <v>1</v>
      </c>
      <c r="P28">
        <f>SUBTOTAL(109,Distribution_follow_up[Goods specific to babies or children (diapers, baby food, toys)])</f>
        <v>4</v>
      </c>
      <c r="Q28">
        <f>SUBTOTAL(109,Distribution_follow_up[Education materials (textbooks or learning materials, writing or art supplies, etc.)])</f>
        <v>1</v>
      </c>
      <c r="R28">
        <f>SUBTOTAL(109,Distribution_follow_up[Adult diapers or other goods specific to older adults (other than assistive devices for people with disabilities)])</f>
        <v>3</v>
      </c>
      <c r="S28">
        <f>SUBTOTAL(109,Distribution_follow_up[Agricultural inputs (seeds, farming equipment, etc.)])</f>
        <v>0</v>
      </c>
      <c r="T28">
        <f>SUBTOTAL(109,Distribution_follow_up[Other])</f>
        <v>0</v>
      </c>
    </row>
    <row r="32" spans="1:20" x14ac:dyDescent="0.3">
      <c r="A32" s="3" t="s">
        <v>928</v>
      </c>
      <c r="B32" s="8"/>
      <c r="C32" s="8"/>
      <c r="D32" s="8"/>
      <c r="E32" s="8"/>
      <c r="F32" s="8"/>
      <c r="G32" s="8"/>
      <c r="H32" s="8"/>
      <c r="I32" s="8"/>
      <c r="J32" s="8"/>
      <c r="K32" s="8"/>
      <c r="L32" s="8"/>
      <c r="M32" s="8"/>
      <c r="N32" s="8"/>
      <c r="O32" s="8"/>
      <c r="P32" s="8"/>
      <c r="Q32" s="8"/>
      <c r="R32" s="8"/>
    </row>
    <row r="33" spans="1:18" ht="48" x14ac:dyDescent="0.3">
      <c r="A33" s="13" t="s">
        <v>908</v>
      </c>
      <c r="B33" s="11" t="s">
        <v>929</v>
      </c>
      <c r="C33" s="11" t="s">
        <v>930</v>
      </c>
      <c r="D33" s="11" t="s">
        <v>931</v>
      </c>
      <c r="E33" s="11" t="s">
        <v>932</v>
      </c>
      <c r="F33" s="11" t="s">
        <v>933</v>
      </c>
      <c r="G33" s="11" t="s">
        <v>934</v>
      </c>
      <c r="H33" s="11" t="s">
        <v>935</v>
      </c>
      <c r="I33" s="11" t="s">
        <v>936</v>
      </c>
      <c r="J33" s="11" t="s">
        <v>937</v>
      </c>
      <c r="K33" s="11" t="s">
        <v>938</v>
      </c>
      <c r="L33" s="11" t="s">
        <v>939</v>
      </c>
      <c r="M33" s="11" t="s">
        <v>940</v>
      </c>
      <c r="N33" s="11" t="s">
        <v>941</v>
      </c>
      <c r="O33" s="11" t="s">
        <v>942</v>
      </c>
      <c r="P33" s="11" t="s">
        <v>943</v>
      </c>
      <c r="Q33" s="11" t="s">
        <v>956</v>
      </c>
      <c r="R33" s="11" t="s">
        <v>927</v>
      </c>
    </row>
    <row r="34" spans="1:18" x14ac:dyDescent="0.3">
      <c r="A34" t="s">
        <v>647</v>
      </c>
      <c r="B34">
        <v>0</v>
      </c>
      <c r="C34">
        <v>0</v>
      </c>
      <c r="D34">
        <v>0</v>
      </c>
      <c r="E34">
        <v>0</v>
      </c>
      <c r="F34">
        <v>1</v>
      </c>
      <c r="G34">
        <v>0</v>
      </c>
      <c r="H34">
        <v>0</v>
      </c>
      <c r="I34">
        <v>0</v>
      </c>
      <c r="J34">
        <v>0</v>
      </c>
      <c r="K34">
        <v>0</v>
      </c>
      <c r="L34">
        <v>0</v>
      </c>
      <c r="M34">
        <v>0</v>
      </c>
      <c r="N34">
        <v>0</v>
      </c>
      <c r="O34">
        <v>0</v>
      </c>
      <c r="P34">
        <v>0</v>
      </c>
      <c r="Q34">
        <v>0</v>
      </c>
      <c r="R34">
        <v>0</v>
      </c>
    </row>
    <row r="35" spans="1:18" x14ac:dyDescent="0.3">
      <c r="A35" t="s">
        <v>825</v>
      </c>
      <c r="B35">
        <v>0</v>
      </c>
      <c r="C35">
        <v>0</v>
      </c>
      <c r="D35">
        <v>0</v>
      </c>
      <c r="E35">
        <v>0</v>
      </c>
      <c r="F35">
        <v>0</v>
      </c>
      <c r="G35">
        <v>0</v>
      </c>
      <c r="H35">
        <v>0</v>
      </c>
      <c r="I35">
        <v>0</v>
      </c>
      <c r="J35">
        <v>1</v>
      </c>
      <c r="K35">
        <v>0</v>
      </c>
      <c r="L35">
        <v>0</v>
      </c>
      <c r="M35">
        <v>0</v>
      </c>
      <c r="N35">
        <v>0</v>
      </c>
      <c r="O35">
        <v>0</v>
      </c>
      <c r="P35">
        <v>0</v>
      </c>
      <c r="Q35">
        <v>0</v>
      </c>
      <c r="R35">
        <v>0</v>
      </c>
    </row>
    <row r="36" spans="1:18" x14ac:dyDescent="0.3">
      <c r="A36" t="s">
        <v>827</v>
      </c>
      <c r="B36">
        <v>0</v>
      </c>
      <c r="C36">
        <v>0</v>
      </c>
      <c r="D36">
        <v>0</v>
      </c>
      <c r="E36">
        <v>0</v>
      </c>
      <c r="F36">
        <v>0</v>
      </c>
      <c r="G36">
        <v>0</v>
      </c>
      <c r="H36">
        <v>0</v>
      </c>
      <c r="I36">
        <v>1</v>
      </c>
      <c r="J36">
        <v>0</v>
      </c>
      <c r="K36">
        <v>0</v>
      </c>
      <c r="L36">
        <v>1</v>
      </c>
      <c r="M36">
        <v>0</v>
      </c>
      <c r="N36">
        <v>0</v>
      </c>
      <c r="O36">
        <v>0</v>
      </c>
      <c r="P36">
        <v>0</v>
      </c>
      <c r="Q36">
        <v>0</v>
      </c>
      <c r="R36">
        <v>0</v>
      </c>
    </row>
    <row r="37" spans="1:18" x14ac:dyDescent="0.3">
      <c r="A37" t="s">
        <v>828</v>
      </c>
      <c r="B37">
        <v>0</v>
      </c>
      <c r="C37">
        <v>0</v>
      </c>
      <c r="D37">
        <v>0</v>
      </c>
      <c r="E37">
        <v>0</v>
      </c>
      <c r="F37">
        <v>0</v>
      </c>
      <c r="G37">
        <v>0</v>
      </c>
      <c r="H37">
        <v>0</v>
      </c>
      <c r="I37">
        <v>0</v>
      </c>
      <c r="J37">
        <v>0</v>
      </c>
      <c r="K37">
        <v>0</v>
      </c>
      <c r="L37">
        <v>0</v>
      </c>
      <c r="M37">
        <v>0</v>
      </c>
      <c r="N37">
        <v>0</v>
      </c>
      <c r="O37">
        <v>0</v>
      </c>
      <c r="P37">
        <v>1</v>
      </c>
      <c r="Q37">
        <v>0</v>
      </c>
      <c r="R37">
        <v>0</v>
      </c>
    </row>
    <row r="38" spans="1:18" x14ac:dyDescent="0.3">
      <c r="A38" t="s">
        <v>831</v>
      </c>
      <c r="B38">
        <v>0</v>
      </c>
      <c r="C38">
        <v>1</v>
      </c>
      <c r="D38">
        <v>0</v>
      </c>
      <c r="E38">
        <v>0</v>
      </c>
      <c r="F38">
        <v>0</v>
      </c>
      <c r="G38">
        <v>0</v>
      </c>
      <c r="H38">
        <v>0</v>
      </c>
      <c r="I38">
        <v>0</v>
      </c>
      <c r="J38">
        <v>1</v>
      </c>
      <c r="K38">
        <v>0</v>
      </c>
      <c r="L38">
        <v>0</v>
      </c>
      <c r="M38">
        <v>0</v>
      </c>
      <c r="N38">
        <v>0</v>
      </c>
      <c r="O38">
        <v>0</v>
      </c>
      <c r="P38">
        <v>0</v>
      </c>
      <c r="Q38">
        <v>0</v>
      </c>
      <c r="R38">
        <v>0</v>
      </c>
    </row>
    <row r="39" spans="1:18" x14ac:dyDescent="0.3">
      <c r="A39" t="s">
        <v>832</v>
      </c>
      <c r="B39">
        <v>0</v>
      </c>
      <c r="C39">
        <v>0</v>
      </c>
      <c r="D39">
        <v>0</v>
      </c>
      <c r="E39">
        <v>0</v>
      </c>
      <c r="F39">
        <v>1</v>
      </c>
      <c r="G39">
        <v>0</v>
      </c>
      <c r="H39">
        <v>1</v>
      </c>
      <c r="I39">
        <v>0</v>
      </c>
      <c r="J39">
        <v>1</v>
      </c>
      <c r="K39">
        <v>0</v>
      </c>
      <c r="L39">
        <v>0</v>
      </c>
      <c r="M39">
        <v>0</v>
      </c>
      <c r="N39">
        <v>0</v>
      </c>
      <c r="O39">
        <v>0</v>
      </c>
      <c r="P39">
        <v>0</v>
      </c>
      <c r="Q39">
        <v>0</v>
      </c>
      <c r="R39">
        <v>0</v>
      </c>
    </row>
    <row r="40" spans="1:18" x14ac:dyDescent="0.3">
      <c r="A40" t="s">
        <v>833</v>
      </c>
      <c r="B40">
        <v>0</v>
      </c>
      <c r="C40">
        <v>0</v>
      </c>
      <c r="D40">
        <v>0</v>
      </c>
      <c r="E40">
        <v>1</v>
      </c>
      <c r="F40">
        <v>0</v>
      </c>
      <c r="G40">
        <v>0</v>
      </c>
      <c r="H40">
        <v>0</v>
      </c>
      <c r="I40">
        <v>1</v>
      </c>
      <c r="J40">
        <v>0</v>
      </c>
      <c r="K40">
        <v>0</v>
      </c>
      <c r="L40">
        <v>0</v>
      </c>
      <c r="M40">
        <v>0</v>
      </c>
      <c r="N40">
        <v>0</v>
      </c>
      <c r="O40">
        <v>0</v>
      </c>
      <c r="P40">
        <v>0</v>
      </c>
      <c r="Q40">
        <v>0</v>
      </c>
      <c r="R40">
        <v>0</v>
      </c>
    </row>
    <row r="41" spans="1:18" x14ac:dyDescent="0.3">
      <c r="A41" t="s">
        <v>834</v>
      </c>
      <c r="B41">
        <v>0</v>
      </c>
      <c r="C41">
        <v>0</v>
      </c>
      <c r="D41">
        <v>0</v>
      </c>
      <c r="E41">
        <v>0</v>
      </c>
      <c r="F41">
        <v>0</v>
      </c>
      <c r="G41">
        <v>0</v>
      </c>
      <c r="H41">
        <v>0</v>
      </c>
      <c r="I41">
        <v>1</v>
      </c>
      <c r="J41">
        <v>1</v>
      </c>
      <c r="K41">
        <v>0</v>
      </c>
      <c r="L41">
        <v>0</v>
      </c>
      <c r="M41">
        <v>0</v>
      </c>
      <c r="N41">
        <v>0</v>
      </c>
      <c r="O41">
        <v>0</v>
      </c>
      <c r="P41">
        <v>0</v>
      </c>
      <c r="Q41">
        <v>0</v>
      </c>
      <c r="R41">
        <v>0</v>
      </c>
    </row>
    <row r="42" spans="1:18" x14ac:dyDescent="0.3">
      <c r="A42" t="s">
        <v>835</v>
      </c>
      <c r="B42">
        <v>0</v>
      </c>
      <c r="C42">
        <v>1</v>
      </c>
      <c r="D42">
        <v>0</v>
      </c>
      <c r="E42">
        <v>0</v>
      </c>
      <c r="F42">
        <v>1</v>
      </c>
      <c r="G42">
        <v>0</v>
      </c>
      <c r="H42">
        <v>0</v>
      </c>
      <c r="I42">
        <v>1</v>
      </c>
      <c r="J42">
        <v>1</v>
      </c>
      <c r="K42">
        <v>1</v>
      </c>
      <c r="L42">
        <v>0</v>
      </c>
      <c r="M42">
        <v>1</v>
      </c>
      <c r="N42">
        <v>0</v>
      </c>
      <c r="O42">
        <v>0</v>
      </c>
      <c r="P42">
        <v>0</v>
      </c>
      <c r="Q42">
        <v>1</v>
      </c>
      <c r="R42">
        <v>0</v>
      </c>
    </row>
    <row r="43" spans="1:18" x14ac:dyDescent="0.3">
      <c r="A43" t="s">
        <v>839</v>
      </c>
      <c r="B43">
        <v>0</v>
      </c>
      <c r="C43">
        <v>0</v>
      </c>
      <c r="D43">
        <v>0</v>
      </c>
      <c r="E43">
        <v>1</v>
      </c>
      <c r="F43">
        <v>0</v>
      </c>
      <c r="G43">
        <v>0</v>
      </c>
      <c r="H43">
        <v>0</v>
      </c>
      <c r="I43">
        <v>0</v>
      </c>
      <c r="J43">
        <v>0</v>
      </c>
      <c r="K43">
        <v>0</v>
      </c>
      <c r="L43">
        <v>0</v>
      </c>
      <c r="M43">
        <v>0</v>
      </c>
      <c r="N43">
        <v>0</v>
      </c>
      <c r="O43">
        <v>0</v>
      </c>
      <c r="P43">
        <v>0</v>
      </c>
      <c r="Q43">
        <v>0</v>
      </c>
      <c r="R43">
        <v>0</v>
      </c>
    </row>
    <row r="44" spans="1:18" x14ac:dyDescent="0.3">
      <c r="A44" t="s">
        <v>840</v>
      </c>
      <c r="B44">
        <v>0</v>
      </c>
      <c r="C44">
        <v>0</v>
      </c>
      <c r="D44">
        <v>0</v>
      </c>
      <c r="E44">
        <v>0</v>
      </c>
      <c r="F44">
        <v>0</v>
      </c>
      <c r="G44">
        <v>0</v>
      </c>
      <c r="H44">
        <v>0</v>
      </c>
      <c r="I44">
        <v>0</v>
      </c>
      <c r="J44">
        <v>1</v>
      </c>
      <c r="K44">
        <v>1</v>
      </c>
      <c r="L44">
        <v>1</v>
      </c>
      <c r="M44">
        <v>0</v>
      </c>
      <c r="N44">
        <v>0</v>
      </c>
      <c r="O44">
        <v>0</v>
      </c>
      <c r="P44">
        <v>0</v>
      </c>
      <c r="Q44">
        <v>0</v>
      </c>
      <c r="R44">
        <v>0</v>
      </c>
    </row>
    <row r="45" spans="1:18" x14ac:dyDescent="0.3">
      <c r="A45">
        <f>SUBTOTAL(103,Table5[Name of group/organization])</f>
        <v>11</v>
      </c>
      <c r="B45">
        <f>SUBTOTAL(109,Table5[Livelihoods/employment support services (i.e. training, job search assistance, etc.)])</f>
        <v>0</v>
      </c>
      <c r="C45">
        <f>SUBTOTAL(109,Table5[Light shelter repair])</f>
        <v>2</v>
      </c>
      <c r="D45">
        <f>SUBTOTAL(109,Table5[Repair/installment of bathing, shower, toilet facilities, including hot water])</f>
        <v>0</v>
      </c>
      <c r="E45">
        <f>SUBTOTAL(109,Table5[Housing assistance (not exclusive to displaced people or people with inadequate/damaged shelters)])</f>
        <v>2</v>
      </c>
      <c r="F45">
        <f>SUBTOTAL(109,Table5[Healthcare services])</f>
        <v>3</v>
      </c>
      <c r="G45">
        <f>SUBTOTAL(109,Table5[Home-based care for older people OR people with limited mobility])</f>
        <v>0</v>
      </c>
      <c r="H45">
        <f>SUBTOTAL(109,Table5[Transportation services for older people or people with limited mobility])</f>
        <v>1</v>
      </c>
      <c r="I45">
        <f>SUBTOTAL(109,Table5[Education services for children under 18])</f>
        <v>4</v>
      </c>
      <c r="J45">
        <f>SUBTOTAL(109,Table5[Mental health/psychosocial support services])</f>
        <v>6</v>
      </c>
      <c r="K45">
        <f>SUBTOTAL(109,Table5[Legal assistance, including any kind of legal documentation support])</f>
        <v>2</v>
      </c>
      <c r="L45">
        <f>SUBTOTAL(109,Table5[Assistance for survivors of domestic violence, violence against women, etc.])</f>
        <v>2</v>
      </c>
      <c r="M45">
        <f>SUBTOTAL(109,Table5[Mine victim assistance])</f>
        <v>1</v>
      </c>
      <c r="N45">
        <f>SUBTOTAL(109,Table5[De-mining services])</f>
        <v>0</v>
      </c>
      <c r="O45">
        <f>SUBTOTAL(109,Table5[Services targeting veterans specifically])</f>
        <v>0</v>
      </c>
      <c r="P45">
        <f>SUBTOTAL(109,Table5[General assistance connecting people to or helping them apply for available aid/resources])</f>
        <v>1</v>
      </c>
      <c r="Q45">
        <f>SUBTOTAL(109,Table5[Other support for children (camps, children-friendly spaces etc,)])</f>
        <v>1</v>
      </c>
      <c r="R45">
        <f>SUBTOTAL(109,Table5[Other support for children (camps, children-friendly spaces etc,)])</f>
        <v>1</v>
      </c>
    </row>
    <row r="49" spans="1:17" x14ac:dyDescent="0.3">
      <c r="A49" s="3" t="s">
        <v>944</v>
      </c>
    </row>
    <row r="50" spans="1:17" ht="60" x14ac:dyDescent="0.3">
      <c r="A50" s="13" t="s">
        <v>908</v>
      </c>
      <c r="B50" s="11" t="s">
        <v>929</v>
      </c>
      <c r="C50" s="11" t="s">
        <v>945</v>
      </c>
      <c r="D50" s="11" t="s">
        <v>931</v>
      </c>
      <c r="E50" s="11" t="s">
        <v>946</v>
      </c>
      <c r="F50" s="11" t="s">
        <v>933</v>
      </c>
      <c r="G50" s="11" t="s">
        <v>934</v>
      </c>
      <c r="H50" s="11" t="s">
        <v>935</v>
      </c>
      <c r="I50" s="11" t="s">
        <v>936</v>
      </c>
      <c r="J50" s="11" t="s">
        <v>937</v>
      </c>
      <c r="K50" s="11" t="s">
        <v>938</v>
      </c>
      <c r="L50" s="11" t="s">
        <v>939</v>
      </c>
      <c r="M50" s="11" t="s">
        <v>940</v>
      </c>
      <c r="N50" s="11" t="s">
        <v>941</v>
      </c>
      <c r="O50" s="11" t="s">
        <v>947</v>
      </c>
      <c r="P50" s="11" t="s">
        <v>956</v>
      </c>
      <c r="Q50" s="11" t="s">
        <v>927</v>
      </c>
    </row>
    <row r="51" spans="1:17" x14ac:dyDescent="0.3">
      <c r="A51" t="s">
        <v>828</v>
      </c>
      <c r="B51">
        <v>0</v>
      </c>
      <c r="C51">
        <v>0</v>
      </c>
      <c r="D51">
        <v>0</v>
      </c>
      <c r="E51">
        <v>1</v>
      </c>
      <c r="F51">
        <v>0</v>
      </c>
      <c r="G51">
        <v>0</v>
      </c>
      <c r="H51">
        <v>0</v>
      </c>
      <c r="I51">
        <v>0</v>
      </c>
      <c r="J51">
        <v>0</v>
      </c>
      <c r="K51">
        <v>0</v>
      </c>
      <c r="L51">
        <v>0</v>
      </c>
      <c r="M51">
        <v>0</v>
      </c>
      <c r="N51">
        <v>0</v>
      </c>
      <c r="O51">
        <v>0</v>
      </c>
      <c r="P51">
        <v>0</v>
      </c>
      <c r="Q51">
        <v>0</v>
      </c>
    </row>
    <row r="52" spans="1:17" x14ac:dyDescent="0.3">
      <c r="A52" t="s">
        <v>835</v>
      </c>
      <c r="B52">
        <v>0</v>
      </c>
      <c r="C52">
        <v>0</v>
      </c>
      <c r="D52">
        <v>0</v>
      </c>
      <c r="E52">
        <v>0</v>
      </c>
      <c r="F52">
        <v>1</v>
      </c>
      <c r="G52">
        <v>0</v>
      </c>
      <c r="H52">
        <v>0</v>
      </c>
      <c r="I52">
        <v>1</v>
      </c>
      <c r="J52">
        <v>1</v>
      </c>
      <c r="K52">
        <v>1</v>
      </c>
      <c r="L52">
        <v>0</v>
      </c>
      <c r="M52">
        <v>1</v>
      </c>
      <c r="N52">
        <v>0</v>
      </c>
      <c r="O52">
        <v>0</v>
      </c>
      <c r="P52">
        <v>0</v>
      </c>
      <c r="Q52">
        <v>0</v>
      </c>
    </row>
    <row r="53" spans="1:17" x14ac:dyDescent="0.3">
      <c r="A53">
        <f>SUBTOTAL(103,Table6[Name of group/organization])</f>
        <v>2</v>
      </c>
      <c r="B53">
        <f>SUBTOTAL(109,Table6[Livelihoods/employment support services (i.e. training, job search assistance, etc.)])</f>
        <v>0</v>
      </c>
      <c r="C53">
        <f>SUBTOTAL(109,Table6[Light shelter repair (i.e. for returnees or displaced people with damages to their shelter in displacement)])</f>
        <v>0</v>
      </c>
      <c r="D53">
        <f>SUBTOTAL(109,Table6[Repair/installment of bathing, shower, toilet facilities, including hot water])</f>
        <v>0</v>
      </c>
      <c r="E53">
        <f>SUBTOTAL(109,Table6[Housing assistance])</f>
        <v>1</v>
      </c>
      <c r="F53">
        <f>SUBTOTAL(109,Table6[Healthcare services])</f>
        <v>1</v>
      </c>
      <c r="G53">
        <f>SUBTOTAL(109,Table6[Home-based care for older people OR people with limited mobility])</f>
        <v>0</v>
      </c>
      <c r="H53">
        <f>SUBTOTAL(109,Table6[Transportation services for older people or people with limited mobility])</f>
        <v>0</v>
      </c>
      <c r="I53">
        <f>SUBTOTAL(109,Table6[Education services for children under 18])</f>
        <v>1</v>
      </c>
      <c r="J53">
        <f>SUBTOTAL(109,Table6[Mental health/psychosocial support services])</f>
        <v>1</v>
      </c>
      <c r="K53">
        <f>SUBTOTAL(109,Table6[Legal assistance, including any kind of legal documentation support])</f>
        <v>1</v>
      </c>
      <c r="L53">
        <f>SUBTOTAL(109,Table6[Assistance for survivors of domestic violence, violence against women, etc.])</f>
        <v>0</v>
      </c>
      <c r="M53">
        <f>SUBTOTAL(109,Table6[Mine victim assistance])</f>
        <v>1</v>
      </c>
      <c r="N53">
        <f>SUBTOTAL(109,Table6[De-mining services])</f>
        <v>0</v>
      </c>
      <c r="O53">
        <f>SUBTOTAL(109,Table6[General assistance connecting people to or helping them apply for aid/resources specifically available for displaced households])</f>
        <v>0</v>
      </c>
      <c r="P53">
        <f>SUBTOTAL(109,Table6[Other support for children (camps, children-friendly spaces etc,)])</f>
        <v>0</v>
      </c>
      <c r="Q53">
        <f>SUBTOTAL(109,Table6[Other support for children (camps, children-friendly spaces etc,)])</f>
        <v>0</v>
      </c>
    </row>
    <row r="56" spans="1:17" x14ac:dyDescent="0.3">
      <c r="A56" s="3" t="s">
        <v>98</v>
      </c>
    </row>
    <row r="57" spans="1:17" ht="60" x14ac:dyDescent="0.3">
      <c r="A57" s="13" t="s">
        <v>908</v>
      </c>
      <c r="B57" s="11" t="s">
        <v>948</v>
      </c>
      <c r="C57" s="11" t="s">
        <v>949</v>
      </c>
      <c r="D57" s="11" t="s">
        <v>950</v>
      </c>
      <c r="E57" s="11" t="s">
        <v>951</v>
      </c>
      <c r="F57" s="11" t="s">
        <v>952</v>
      </c>
      <c r="G57" s="11" t="s">
        <v>953</v>
      </c>
      <c r="H57" s="11" t="s">
        <v>954</v>
      </c>
      <c r="I57" s="11" t="s">
        <v>955</v>
      </c>
      <c r="J57" s="11" t="s">
        <v>927</v>
      </c>
    </row>
    <row r="58" spans="1:17" x14ac:dyDescent="0.3">
      <c r="A58" t="s">
        <v>827</v>
      </c>
      <c r="B58">
        <v>0</v>
      </c>
      <c r="C58">
        <v>0</v>
      </c>
      <c r="D58">
        <v>0</v>
      </c>
      <c r="E58">
        <v>0</v>
      </c>
      <c r="F58">
        <v>1</v>
      </c>
      <c r="G58">
        <v>0</v>
      </c>
      <c r="H58">
        <v>0</v>
      </c>
      <c r="I58">
        <v>1</v>
      </c>
      <c r="J58">
        <v>0</v>
      </c>
    </row>
    <row r="59" spans="1:17" x14ac:dyDescent="0.3">
      <c r="A59" t="s">
        <v>840</v>
      </c>
      <c r="B59">
        <v>0</v>
      </c>
      <c r="C59">
        <v>0</v>
      </c>
      <c r="D59">
        <v>0</v>
      </c>
      <c r="E59">
        <v>1</v>
      </c>
      <c r="F59">
        <v>1</v>
      </c>
      <c r="G59">
        <v>1</v>
      </c>
      <c r="H59">
        <v>0</v>
      </c>
      <c r="I59">
        <v>0</v>
      </c>
      <c r="J59">
        <v>0</v>
      </c>
    </row>
    <row r="60" spans="1:17" x14ac:dyDescent="0.3">
      <c r="A60">
        <f>SUBTOTAL(103,Table7[Name of group/organization])</f>
        <v>2</v>
      </c>
      <c r="B60">
        <f>SUBTOTAL(109,Table7[awareness and education on safe air alert behavior or bomb shelter access])</f>
        <v>0</v>
      </c>
      <c r="C60">
        <f>SUBTOTAL(109,Table7[mine risk awareness/education])</f>
        <v>0</v>
      </c>
      <c r="D60">
        <f>SUBTOTAL(109,Table7[health and nutrition awareness/education (including risk communication for diseases)])</f>
        <v>0</v>
      </c>
      <c r="E60">
        <f>SUBTOTAL(109,Table7[mental health awareness/education])</f>
        <v>1</v>
      </c>
      <c r="F60">
        <f>SUBTOTAL(109,Table7[awareness and education for violence against women, domestic violence, etc.])</f>
        <v>2</v>
      </c>
      <c r="G60">
        <f>SUBTOTAL(109,Table7[information and awareness of legal rights (including but not limited to HLP and legal remedy rights)])</f>
        <v>1</v>
      </c>
      <c r="H60">
        <f>SUBTOTAL(109,Table7[general information-sharing on aid/resources available using hotline or phone-based referral system])</f>
        <v>0</v>
      </c>
      <c r="I60">
        <f>SUBTOTAL(109,Table7[general in-person information-sharing on aid/resources available])</f>
        <v>1</v>
      </c>
      <c r="J60">
        <f>SUBTOTAL(109,Table7[Other])</f>
        <v>0</v>
      </c>
    </row>
  </sheetData>
  <pageMargins left="0.7" right="0.7" top="0.75" bottom="0.75" header="0.3" footer="0.3"/>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5A9F-9F45-4AB8-BCE4-D0AB6D39BD4A}">
  <dimension ref="A2:V57"/>
  <sheetViews>
    <sheetView workbookViewId="0">
      <selection activeCell="D15" sqref="D15"/>
    </sheetView>
  </sheetViews>
  <sheetFormatPr defaultRowHeight="14.4" x14ac:dyDescent="0.3"/>
  <cols>
    <col min="1" max="1" width="43.77734375" bestFit="1" customWidth="1"/>
    <col min="2" max="2" width="35.6640625" bestFit="1" customWidth="1"/>
    <col min="4" max="4" width="43.77734375" bestFit="1" customWidth="1"/>
    <col min="5" max="5" width="31.44140625" bestFit="1" customWidth="1"/>
    <col min="9" max="9" width="21.21875" customWidth="1"/>
    <col min="10" max="10" width="25.77734375" customWidth="1"/>
    <col min="11" max="11" width="15.21875" customWidth="1"/>
    <col min="12" max="12" width="12.21875" customWidth="1"/>
    <col min="13" max="13" width="19.6640625" customWidth="1"/>
    <col min="14" max="14" width="17.21875" customWidth="1"/>
    <col min="15" max="15" width="13.21875" customWidth="1"/>
    <col min="16" max="16" width="14.109375" customWidth="1"/>
    <col min="17" max="18" width="18.33203125" customWidth="1"/>
    <col min="19" max="19" width="13.5546875" customWidth="1"/>
    <col min="20" max="20" width="19.33203125" customWidth="1"/>
    <col min="21" max="21" width="11.33203125" customWidth="1"/>
  </cols>
  <sheetData>
    <row r="2" spans="1:22" x14ac:dyDescent="0.3">
      <c r="I2" s="3" t="s">
        <v>966</v>
      </c>
    </row>
    <row r="3" spans="1:22" ht="48" x14ac:dyDescent="0.3">
      <c r="A3" s="15" t="s">
        <v>881</v>
      </c>
      <c r="B3" s="13" t="s">
        <v>957</v>
      </c>
      <c r="C3" s="13"/>
      <c r="D3" s="15" t="s">
        <v>881</v>
      </c>
      <c r="E3" s="13" t="s">
        <v>957</v>
      </c>
      <c r="I3" s="12" t="s">
        <v>908</v>
      </c>
      <c r="J3" s="11" t="s">
        <v>967</v>
      </c>
      <c r="K3" s="11" t="s">
        <v>968</v>
      </c>
      <c r="L3" s="11" t="s">
        <v>969</v>
      </c>
      <c r="M3" s="11" t="s">
        <v>970</v>
      </c>
      <c r="N3" s="11" t="s">
        <v>971</v>
      </c>
      <c r="O3" s="11" t="s">
        <v>972</v>
      </c>
      <c r="P3" s="11" t="s">
        <v>973</v>
      </c>
      <c r="Q3" s="11" t="s">
        <v>974</v>
      </c>
      <c r="R3" s="11" t="s">
        <v>978</v>
      </c>
      <c r="S3" s="11" t="s">
        <v>975</v>
      </c>
      <c r="T3" s="11" t="s">
        <v>976</v>
      </c>
      <c r="U3" s="11" t="s">
        <v>977</v>
      </c>
      <c r="V3" s="11" t="s">
        <v>927</v>
      </c>
    </row>
    <row r="4" spans="1:22" x14ac:dyDescent="0.3">
      <c r="A4" s="5" t="s">
        <v>958</v>
      </c>
      <c r="B4">
        <v>8</v>
      </c>
      <c r="D4" s="5" t="s">
        <v>962</v>
      </c>
      <c r="E4">
        <v>1</v>
      </c>
      <c r="I4" t="s">
        <v>822</v>
      </c>
      <c r="J4">
        <v>1</v>
      </c>
      <c r="K4">
        <v>0</v>
      </c>
      <c r="L4">
        <v>0</v>
      </c>
      <c r="M4">
        <v>0</v>
      </c>
      <c r="N4">
        <v>0</v>
      </c>
      <c r="O4">
        <v>0</v>
      </c>
      <c r="P4">
        <v>0</v>
      </c>
      <c r="Q4">
        <v>0</v>
      </c>
      <c r="R4">
        <v>0</v>
      </c>
      <c r="S4">
        <v>0</v>
      </c>
      <c r="T4">
        <v>0</v>
      </c>
      <c r="U4">
        <v>0</v>
      </c>
      <c r="V4">
        <v>0</v>
      </c>
    </row>
    <row r="5" spans="1:22" x14ac:dyDescent="0.3">
      <c r="A5" s="6" t="s">
        <v>838</v>
      </c>
      <c r="B5">
        <v>1</v>
      </c>
      <c r="D5" s="5" t="s">
        <v>959</v>
      </c>
      <c r="E5">
        <v>5</v>
      </c>
      <c r="I5" t="s">
        <v>823</v>
      </c>
      <c r="J5">
        <v>0</v>
      </c>
      <c r="K5">
        <v>0</v>
      </c>
      <c r="L5">
        <v>0</v>
      </c>
      <c r="M5">
        <v>0</v>
      </c>
      <c r="N5">
        <v>0</v>
      </c>
      <c r="O5">
        <v>0</v>
      </c>
      <c r="P5">
        <v>1</v>
      </c>
      <c r="Q5">
        <v>0</v>
      </c>
      <c r="R5">
        <v>0</v>
      </c>
      <c r="S5">
        <v>0</v>
      </c>
      <c r="T5">
        <v>0</v>
      </c>
      <c r="U5">
        <v>0</v>
      </c>
      <c r="V5">
        <v>0</v>
      </c>
    </row>
    <row r="6" spans="1:22" x14ac:dyDescent="0.3">
      <c r="A6" s="6" t="s">
        <v>826</v>
      </c>
      <c r="B6">
        <v>1</v>
      </c>
      <c r="D6" s="5" t="s">
        <v>958</v>
      </c>
      <c r="E6">
        <v>8</v>
      </c>
      <c r="I6" t="s">
        <v>824</v>
      </c>
      <c r="J6">
        <v>0</v>
      </c>
      <c r="K6">
        <v>0</v>
      </c>
      <c r="L6">
        <v>0</v>
      </c>
      <c r="M6">
        <v>0</v>
      </c>
      <c r="N6">
        <v>0</v>
      </c>
      <c r="O6">
        <v>0</v>
      </c>
      <c r="P6">
        <v>1</v>
      </c>
      <c r="Q6">
        <v>0</v>
      </c>
      <c r="R6">
        <v>0</v>
      </c>
      <c r="S6">
        <v>0</v>
      </c>
      <c r="T6">
        <v>0</v>
      </c>
      <c r="U6">
        <v>0</v>
      </c>
      <c r="V6">
        <v>0</v>
      </c>
    </row>
    <row r="7" spans="1:22" x14ac:dyDescent="0.3">
      <c r="A7" s="6" t="s">
        <v>836</v>
      </c>
      <c r="B7">
        <v>1</v>
      </c>
      <c r="D7" s="5" t="s">
        <v>961</v>
      </c>
      <c r="E7">
        <v>4</v>
      </c>
      <c r="I7" t="s">
        <v>647</v>
      </c>
      <c r="J7">
        <v>1</v>
      </c>
      <c r="K7">
        <v>0</v>
      </c>
      <c r="L7">
        <v>0</v>
      </c>
      <c r="M7">
        <v>0</v>
      </c>
      <c r="N7">
        <v>0</v>
      </c>
      <c r="O7">
        <v>0</v>
      </c>
      <c r="P7">
        <v>0</v>
      </c>
      <c r="Q7">
        <v>0</v>
      </c>
      <c r="R7">
        <v>0</v>
      </c>
      <c r="S7">
        <v>0</v>
      </c>
      <c r="T7">
        <v>0</v>
      </c>
      <c r="U7">
        <v>0</v>
      </c>
      <c r="V7">
        <v>0</v>
      </c>
    </row>
    <row r="8" spans="1:22" x14ac:dyDescent="0.3">
      <c r="A8" s="6" t="s">
        <v>823</v>
      </c>
      <c r="B8">
        <v>1</v>
      </c>
      <c r="D8" s="5" t="s">
        <v>960</v>
      </c>
      <c r="E8">
        <v>2</v>
      </c>
      <c r="I8" t="s">
        <v>825</v>
      </c>
      <c r="J8">
        <v>0</v>
      </c>
      <c r="K8">
        <v>0</v>
      </c>
      <c r="L8">
        <v>0</v>
      </c>
      <c r="M8">
        <v>1</v>
      </c>
      <c r="N8">
        <v>1</v>
      </c>
      <c r="O8">
        <v>0</v>
      </c>
      <c r="P8">
        <v>0</v>
      </c>
      <c r="Q8">
        <v>0</v>
      </c>
      <c r="R8">
        <v>0</v>
      </c>
      <c r="S8">
        <v>0</v>
      </c>
      <c r="T8">
        <v>0</v>
      </c>
      <c r="U8">
        <v>0</v>
      </c>
      <c r="V8">
        <v>0</v>
      </c>
    </row>
    <row r="9" spans="1:22" x14ac:dyDescent="0.3">
      <c r="A9" s="6" t="s">
        <v>831</v>
      </c>
      <c r="B9">
        <v>1</v>
      </c>
      <c r="D9" s="5" t="s">
        <v>963</v>
      </c>
      <c r="E9">
        <v>1</v>
      </c>
      <c r="I9" t="s">
        <v>826</v>
      </c>
      <c r="J9">
        <v>0</v>
      </c>
      <c r="K9">
        <v>0</v>
      </c>
      <c r="L9">
        <v>0</v>
      </c>
      <c r="M9">
        <v>0</v>
      </c>
      <c r="N9">
        <v>0</v>
      </c>
      <c r="O9">
        <v>0</v>
      </c>
      <c r="P9">
        <v>1</v>
      </c>
      <c r="Q9">
        <v>0</v>
      </c>
      <c r="R9">
        <v>0</v>
      </c>
      <c r="S9">
        <v>0</v>
      </c>
      <c r="T9">
        <v>0</v>
      </c>
      <c r="U9">
        <v>0</v>
      </c>
      <c r="V9">
        <v>0</v>
      </c>
    </row>
    <row r="10" spans="1:22" x14ac:dyDescent="0.3">
      <c r="A10" s="6" t="s">
        <v>828</v>
      </c>
      <c r="B10">
        <v>1</v>
      </c>
      <c r="D10" s="5" t="s">
        <v>880</v>
      </c>
      <c r="E10">
        <v>21</v>
      </c>
      <c r="I10" t="s">
        <v>827</v>
      </c>
      <c r="J10">
        <v>1</v>
      </c>
      <c r="K10">
        <v>0</v>
      </c>
      <c r="L10">
        <v>0</v>
      </c>
      <c r="M10">
        <v>0</v>
      </c>
      <c r="N10">
        <v>0</v>
      </c>
      <c r="O10">
        <v>0</v>
      </c>
      <c r="P10">
        <v>0</v>
      </c>
      <c r="Q10">
        <v>0</v>
      </c>
      <c r="R10">
        <v>0</v>
      </c>
      <c r="S10">
        <v>0</v>
      </c>
      <c r="T10">
        <v>0</v>
      </c>
      <c r="U10">
        <v>0</v>
      </c>
      <c r="V10">
        <v>0</v>
      </c>
    </row>
    <row r="11" spans="1:22" x14ac:dyDescent="0.3">
      <c r="A11" s="6" t="s">
        <v>822</v>
      </c>
      <c r="B11">
        <v>1</v>
      </c>
      <c r="I11" t="s">
        <v>828</v>
      </c>
      <c r="J11">
        <v>0</v>
      </c>
      <c r="K11">
        <v>0</v>
      </c>
      <c r="L11">
        <v>0</v>
      </c>
      <c r="M11">
        <v>0</v>
      </c>
      <c r="N11">
        <v>0</v>
      </c>
      <c r="O11">
        <v>0</v>
      </c>
      <c r="P11">
        <v>1</v>
      </c>
      <c r="Q11">
        <v>0</v>
      </c>
      <c r="R11">
        <v>0</v>
      </c>
      <c r="S11">
        <v>0</v>
      </c>
      <c r="T11">
        <v>0</v>
      </c>
      <c r="U11">
        <v>0</v>
      </c>
      <c r="V11">
        <v>0</v>
      </c>
    </row>
    <row r="12" spans="1:22" x14ac:dyDescent="0.3">
      <c r="A12" s="6" t="s">
        <v>834</v>
      </c>
      <c r="B12">
        <v>1</v>
      </c>
      <c r="I12" t="s">
        <v>829</v>
      </c>
      <c r="J12">
        <v>1</v>
      </c>
      <c r="K12">
        <v>0</v>
      </c>
      <c r="L12">
        <v>0</v>
      </c>
      <c r="M12">
        <v>0</v>
      </c>
      <c r="N12">
        <v>0</v>
      </c>
      <c r="O12">
        <v>0</v>
      </c>
      <c r="P12">
        <v>0</v>
      </c>
      <c r="Q12">
        <v>0</v>
      </c>
      <c r="R12">
        <v>0</v>
      </c>
      <c r="S12">
        <v>0</v>
      </c>
      <c r="T12">
        <v>0</v>
      </c>
      <c r="U12">
        <v>0</v>
      </c>
      <c r="V12">
        <v>0</v>
      </c>
    </row>
    <row r="13" spans="1:22" x14ac:dyDescent="0.3">
      <c r="A13" s="5" t="s">
        <v>959</v>
      </c>
      <c r="B13">
        <v>5</v>
      </c>
      <c r="I13" t="s">
        <v>830</v>
      </c>
      <c r="J13">
        <v>1</v>
      </c>
      <c r="K13">
        <v>0</v>
      </c>
      <c r="L13">
        <v>0</v>
      </c>
      <c r="M13">
        <v>0</v>
      </c>
      <c r="N13">
        <v>0</v>
      </c>
      <c r="O13">
        <v>0</v>
      </c>
      <c r="P13">
        <v>0</v>
      </c>
      <c r="Q13">
        <v>0</v>
      </c>
      <c r="R13">
        <v>0</v>
      </c>
      <c r="S13">
        <v>0</v>
      </c>
      <c r="T13">
        <v>0</v>
      </c>
      <c r="U13">
        <v>0</v>
      </c>
      <c r="V13">
        <v>0</v>
      </c>
    </row>
    <row r="14" spans="1:22" x14ac:dyDescent="0.3">
      <c r="A14" s="6" t="s">
        <v>839</v>
      </c>
      <c r="B14">
        <v>1</v>
      </c>
      <c r="I14" t="s">
        <v>831</v>
      </c>
      <c r="J14">
        <v>0</v>
      </c>
      <c r="K14">
        <v>1</v>
      </c>
      <c r="L14">
        <v>0</v>
      </c>
      <c r="M14">
        <v>0</v>
      </c>
      <c r="N14">
        <v>0</v>
      </c>
      <c r="O14">
        <v>0</v>
      </c>
      <c r="P14">
        <v>1</v>
      </c>
      <c r="Q14">
        <v>0</v>
      </c>
      <c r="R14">
        <v>0</v>
      </c>
      <c r="S14">
        <v>0</v>
      </c>
      <c r="T14">
        <v>1</v>
      </c>
      <c r="U14">
        <v>0</v>
      </c>
      <c r="V14">
        <v>0</v>
      </c>
    </row>
    <row r="15" spans="1:22" x14ac:dyDescent="0.3">
      <c r="A15" s="6" t="s">
        <v>824</v>
      </c>
      <c r="B15">
        <v>1</v>
      </c>
      <c r="I15" t="s">
        <v>832</v>
      </c>
      <c r="J15">
        <v>1</v>
      </c>
      <c r="K15">
        <v>0</v>
      </c>
      <c r="L15">
        <v>0</v>
      </c>
      <c r="M15">
        <v>0</v>
      </c>
      <c r="N15">
        <v>0</v>
      </c>
      <c r="O15">
        <v>0</v>
      </c>
      <c r="P15">
        <v>0</v>
      </c>
      <c r="Q15">
        <v>0</v>
      </c>
      <c r="R15">
        <v>0</v>
      </c>
      <c r="S15">
        <v>0</v>
      </c>
      <c r="T15">
        <v>0</v>
      </c>
      <c r="U15">
        <v>0</v>
      </c>
      <c r="V15">
        <v>0</v>
      </c>
    </row>
    <row r="16" spans="1:22" x14ac:dyDescent="0.3">
      <c r="A16" s="6" t="s">
        <v>833</v>
      </c>
      <c r="B16">
        <v>1</v>
      </c>
      <c r="I16" t="s">
        <v>833</v>
      </c>
      <c r="J16">
        <v>1</v>
      </c>
      <c r="K16">
        <v>0</v>
      </c>
      <c r="L16">
        <v>0</v>
      </c>
      <c r="M16">
        <v>0</v>
      </c>
      <c r="N16">
        <v>0</v>
      </c>
      <c r="O16">
        <v>0</v>
      </c>
      <c r="P16">
        <v>0</v>
      </c>
      <c r="Q16">
        <v>0</v>
      </c>
      <c r="R16">
        <v>0</v>
      </c>
      <c r="S16">
        <v>0</v>
      </c>
      <c r="T16">
        <v>0</v>
      </c>
      <c r="U16">
        <v>0</v>
      </c>
      <c r="V16">
        <v>0</v>
      </c>
    </row>
    <row r="17" spans="1:22" x14ac:dyDescent="0.3">
      <c r="A17" s="6" t="s">
        <v>827</v>
      </c>
      <c r="B17">
        <v>1</v>
      </c>
      <c r="I17" t="s">
        <v>834</v>
      </c>
      <c r="J17">
        <v>1</v>
      </c>
      <c r="K17">
        <v>0</v>
      </c>
      <c r="L17">
        <v>0</v>
      </c>
      <c r="M17">
        <v>0</v>
      </c>
      <c r="N17">
        <v>0</v>
      </c>
      <c r="O17">
        <v>0</v>
      </c>
      <c r="P17">
        <v>0</v>
      </c>
      <c r="Q17">
        <v>0</v>
      </c>
      <c r="R17">
        <v>0</v>
      </c>
      <c r="S17">
        <v>0</v>
      </c>
      <c r="T17">
        <v>0</v>
      </c>
      <c r="U17">
        <v>0</v>
      </c>
      <c r="V17">
        <v>0</v>
      </c>
    </row>
    <row r="18" spans="1:22" x14ac:dyDescent="0.3">
      <c r="A18" s="6" t="s">
        <v>837</v>
      </c>
      <c r="B18">
        <v>1</v>
      </c>
      <c r="I18" t="s">
        <v>859</v>
      </c>
      <c r="J18">
        <v>1</v>
      </c>
      <c r="K18">
        <v>0</v>
      </c>
      <c r="L18">
        <v>0</v>
      </c>
      <c r="M18">
        <v>0</v>
      </c>
      <c r="N18">
        <v>0</v>
      </c>
      <c r="O18">
        <v>0</v>
      </c>
      <c r="P18">
        <v>0</v>
      </c>
      <c r="Q18">
        <v>0</v>
      </c>
      <c r="R18">
        <v>0</v>
      </c>
      <c r="S18">
        <v>0</v>
      </c>
      <c r="T18">
        <v>0</v>
      </c>
      <c r="U18">
        <v>0</v>
      </c>
      <c r="V18">
        <v>0</v>
      </c>
    </row>
    <row r="19" spans="1:22" x14ac:dyDescent="0.3">
      <c r="A19" s="5" t="s">
        <v>960</v>
      </c>
      <c r="B19">
        <v>2</v>
      </c>
      <c r="I19" t="s">
        <v>835</v>
      </c>
      <c r="J19">
        <v>1</v>
      </c>
      <c r="K19">
        <v>0</v>
      </c>
      <c r="L19">
        <v>0</v>
      </c>
      <c r="M19">
        <v>0</v>
      </c>
      <c r="N19">
        <v>0</v>
      </c>
      <c r="O19">
        <v>0</v>
      </c>
      <c r="P19">
        <v>0</v>
      </c>
      <c r="Q19">
        <v>0</v>
      </c>
      <c r="R19">
        <v>0</v>
      </c>
      <c r="S19">
        <v>0</v>
      </c>
      <c r="T19">
        <v>0</v>
      </c>
      <c r="U19">
        <v>0</v>
      </c>
      <c r="V19">
        <v>0</v>
      </c>
    </row>
    <row r="20" spans="1:22" x14ac:dyDescent="0.3">
      <c r="A20" s="6" t="s">
        <v>647</v>
      </c>
      <c r="B20">
        <v>1</v>
      </c>
      <c r="I20" t="s">
        <v>836</v>
      </c>
      <c r="J20">
        <v>1</v>
      </c>
      <c r="K20">
        <v>0</v>
      </c>
      <c r="L20">
        <v>0</v>
      </c>
      <c r="M20">
        <v>0</v>
      </c>
      <c r="N20">
        <v>0</v>
      </c>
      <c r="O20">
        <v>0</v>
      </c>
      <c r="P20">
        <v>0</v>
      </c>
      <c r="Q20">
        <v>0</v>
      </c>
      <c r="R20">
        <v>0</v>
      </c>
      <c r="S20">
        <v>0</v>
      </c>
      <c r="T20">
        <v>0</v>
      </c>
      <c r="U20">
        <v>0</v>
      </c>
      <c r="V20">
        <v>0</v>
      </c>
    </row>
    <row r="21" spans="1:22" x14ac:dyDescent="0.3">
      <c r="A21" s="6" t="s">
        <v>840</v>
      </c>
      <c r="B21">
        <v>1</v>
      </c>
      <c r="I21" t="s">
        <v>837</v>
      </c>
      <c r="J21">
        <v>0</v>
      </c>
      <c r="K21">
        <v>0</v>
      </c>
      <c r="L21">
        <v>0</v>
      </c>
      <c r="M21">
        <v>0</v>
      </c>
      <c r="N21">
        <v>0</v>
      </c>
      <c r="O21">
        <v>0</v>
      </c>
      <c r="P21">
        <v>0</v>
      </c>
      <c r="Q21">
        <v>0</v>
      </c>
      <c r="R21">
        <v>1</v>
      </c>
      <c r="S21">
        <v>0</v>
      </c>
      <c r="T21">
        <v>0</v>
      </c>
      <c r="U21">
        <v>0</v>
      </c>
      <c r="V21">
        <v>0</v>
      </c>
    </row>
    <row r="22" spans="1:22" x14ac:dyDescent="0.3">
      <c r="A22" s="5" t="s">
        <v>961</v>
      </c>
      <c r="B22">
        <v>4</v>
      </c>
      <c r="I22" t="s">
        <v>838</v>
      </c>
      <c r="J22">
        <v>1</v>
      </c>
      <c r="K22">
        <v>0</v>
      </c>
      <c r="L22">
        <v>0</v>
      </c>
      <c r="M22">
        <v>0</v>
      </c>
      <c r="N22">
        <v>0</v>
      </c>
      <c r="O22">
        <v>0</v>
      </c>
      <c r="P22">
        <v>0</v>
      </c>
      <c r="Q22">
        <v>0</v>
      </c>
      <c r="R22">
        <v>0</v>
      </c>
      <c r="S22">
        <v>0</v>
      </c>
      <c r="T22">
        <v>0</v>
      </c>
      <c r="U22">
        <v>0</v>
      </c>
      <c r="V22">
        <v>0</v>
      </c>
    </row>
    <row r="23" spans="1:22" x14ac:dyDescent="0.3">
      <c r="A23" s="6" t="s">
        <v>832</v>
      </c>
      <c r="B23">
        <v>1</v>
      </c>
      <c r="I23" t="s">
        <v>839</v>
      </c>
      <c r="J23">
        <v>0</v>
      </c>
      <c r="K23">
        <v>0</v>
      </c>
      <c r="L23">
        <v>0</v>
      </c>
      <c r="M23">
        <v>0</v>
      </c>
      <c r="N23">
        <v>0</v>
      </c>
      <c r="O23">
        <v>0</v>
      </c>
      <c r="P23">
        <v>1</v>
      </c>
      <c r="Q23">
        <v>0</v>
      </c>
      <c r="R23">
        <v>0</v>
      </c>
      <c r="S23">
        <v>0</v>
      </c>
      <c r="T23">
        <v>0</v>
      </c>
      <c r="U23">
        <v>0</v>
      </c>
      <c r="V23">
        <v>1</v>
      </c>
    </row>
    <row r="24" spans="1:22" x14ac:dyDescent="0.3">
      <c r="A24" s="6" t="s">
        <v>830</v>
      </c>
      <c r="B24">
        <v>1</v>
      </c>
      <c r="I24" t="s">
        <v>840</v>
      </c>
      <c r="J24">
        <v>0</v>
      </c>
      <c r="K24">
        <v>0</v>
      </c>
      <c r="L24">
        <v>0</v>
      </c>
      <c r="M24">
        <v>0</v>
      </c>
      <c r="N24">
        <v>0</v>
      </c>
      <c r="O24">
        <v>0</v>
      </c>
      <c r="P24">
        <v>1</v>
      </c>
      <c r="Q24">
        <v>0</v>
      </c>
      <c r="R24">
        <v>0</v>
      </c>
      <c r="S24">
        <v>0</v>
      </c>
      <c r="T24">
        <v>0</v>
      </c>
      <c r="U24">
        <v>0</v>
      </c>
      <c r="V24">
        <v>0</v>
      </c>
    </row>
    <row r="25" spans="1:22" x14ac:dyDescent="0.3">
      <c r="A25" s="6" t="s">
        <v>825</v>
      </c>
      <c r="B25">
        <v>1</v>
      </c>
      <c r="I25">
        <f>SUBTOTAL(103,Table8[Name of group/organization])</f>
        <v>21</v>
      </c>
      <c r="J25">
        <f>SUBTOTAL(109,Table8[general population affected by the conflict])</f>
        <v>12</v>
      </c>
      <c r="K25">
        <f>SUBTOTAL(109,Table8[women])</f>
        <v>1</v>
      </c>
      <c r="L25">
        <f>SUBTOTAL(109,Table8[men])</f>
        <v>0</v>
      </c>
      <c r="M25">
        <f>SUBTOTAL(109,Table8[infant and young children (approximately 0-5)])</f>
        <v>1</v>
      </c>
      <c r="N25">
        <f>SUBTOTAL(109,Table8[school-aged children or teenagers (approximately 6-17)])</f>
        <v>1</v>
      </c>
      <c r="O25">
        <f>SUBTOTAL(109,Table8[veterans])</f>
        <v>0</v>
      </c>
      <c r="P25">
        <f>SUBTOTAL(109,Table8[IDPs (currently displaced people)])</f>
        <v>7</v>
      </c>
      <c r="Q25">
        <f>SUBTOTAL(109,Table8[returnees (including those returned from other countries and from within Ukraine)])</f>
        <v>0</v>
      </c>
      <c r="R25">
        <f>SUBTOTAL(109,Table8[Older persons (60+)])</f>
        <v>1</v>
      </c>
      <c r="S25">
        <f>SUBTOTAL(109,Table8[Roma or ethnic minority groups])</f>
        <v>0</v>
      </c>
      <c r="T25">
        <f>SUBTOTAL(109,Table8[People with disabilities (not exclusive to veterans)])</f>
        <v>1</v>
      </c>
      <c r="U25">
        <f>SUBTOTAL(109,Table8[LGBTIQ+])</f>
        <v>0</v>
      </c>
      <c r="V25">
        <f>SUBTOTAL(109,Table8[Other])</f>
        <v>1</v>
      </c>
    </row>
    <row r="26" spans="1:22" x14ac:dyDescent="0.3">
      <c r="A26" s="6" t="s">
        <v>829</v>
      </c>
      <c r="B26">
        <v>1</v>
      </c>
    </row>
    <row r="27" spans="1:22" x14ac:dyDescent="0.3">
      <c r="A27" s="5" t="s">
        <v>962</v>
      </c>
      <c r="B27">
        <v>1</v>
      </c>
    </row>
    <row r="28" spans="1:22" x14ac:dyDescent="0.3">
      <c r="A28" s="6" t="s">
        <v>859</v>
      </c>
      <c r="B28">
        <v>1</v>
      </c>
    </row>
    <row r="29" spans="1:22" x14ac:dyDescent="0.3">
      <c r="A29" s="5" t="s">
        <v>963</v>
      </c>
      <c r="B29">
        <v>1</v>
      </c>
    </row>
    <row r="30" spans="1:22" x14ac:dyDescent="0.3">
      <c r="A30" s="6" t="s">
        <v>835</v>
      </c>
      <c r="B30">
        <v>1</v>
      </c>
    </row>
    <row r="31" spans="1:22" x14ac:dyDescent="0.3">
      <c r="A31" s="5" t="s">
        <v>880</v>
      </c>
      <c r="B31">
        <v>21</v>
      </c>
    </row>
    <row r="33" spans="1:5" x14ac:dyDescent="0.3">
      <c r="D33" s="4" t="s">
        <v>126</v>
      </c>
      <c r="E33" t="s">
        <v>596</v>
      </c>
    </row>
    <row r="35" spans="1:5" x14ac:dyDescent="0.3">
      <c r="A35" s="4" t="s">
        <v>881</v>
      </c>
      <c r="B35" t="s">
        <v>964</v>
      </c>
      <c r="D35" s="4" t="s">
        <v>881</v>
      </c>
      <c r="E35" t="s">
        <v>965</v>
      </c>
    </row>
    <row r="36" spans="1:5" x14ac:dyDescent="0.3">
      <c r="A36" s="5" t="s">
        <v>838</v>
      </c>
      <c r="B36">
        <v>350</v>
      </c>
      <c r="D36" s="5" t="s">
        <v>835</v>
      </c>
      <c r="E36">
        <v>1</v>
      </c>
    </row>
    <row r="37" spans="1:5" x14ac:dyDescent="0.3">
      <c r="A37" s="5" t="s">
        <v>826</v>
      </c>
      <c r="B37">
        <v>2500</v>
      </c>
      <c r="D37" s="5" t="s">
        <v>836</v>
      </c>
      <c r="E37">
        <v>1</v>
      </c>
    </row>
    <row r="38" spans="1:5" x14ac:dyDescent="0.3">
      <c r="A38" s="5" t="s">
        <v>835</v>
      </c>
      <c r="D38" s="5" t="s">
        <v>647</v>
      </c>
      <c r="E38">
        <v>1</v>
      </c>
    </row>
    <row r="39" spans="1:5" x14ac:dyDescent="0.3">
      <c r="A39" s="5" t="s">
        <v>836</v>
      </c>
      <c r="D39" s="5" t="s">
        <v>823</v>
      </c>
      <c r="E39">
        <v>1</v>
      </c>
    </row>
    <row r="40" spans="1:5" x14ac:dyDescent="0.3">
      <c r="A40" s="5" t="s">
        <v>647</v>
      </c>
      <c r="D40" s="5" t="s">
        <v>831</v>
      </c>
      <c r="E40">
        <v>1</v>
      </c>
    </row>
    <row r="41" spans="1:5" x14ac:dyDescent="0.3">
      <c r="A41" s="5" t="s">
        <v>823</v>
      </c>
      <c r="D41" s="5" t="s">
        <v>832</v>
      </c>
      <c r="E41">
        <v>1</v>
      </c>
    </row>
    <row r="42" spans="1:5" x14ac:dyDescent="0.3">
      <c r="A42" s="5" t="s">
        <v>840</v>
      </c>
      <c r="B42">
        <v>3000</v>
      </c>
      <c r="D42" s="5" t="s">
        <v>822</v>
      </c>
      <c r="E42">
        <v>1</v>
      </c>
    </row>
    <row r="43" spans="1:5" x14ac:dyDescent="0.3">
      <c r="A43" s="5" t="s">
        <v>831</v>
      </c>
      <c r="D43" s="5" t="s">
        <v>824</v>
      </c>
      <c r="E43">
        <v>1</v>
      </c>
    </row>
    <row r="44" spans="1:5" x14ac:dyDescent="0.3">
      <c r="A44" s="5" t="s">
        <v>839</v>
      </c>
      <c r="B44">
        <v>500</v>
      </c>
      <c r="D44" s="5" t="s">
        <v>830</v>
      </c>
      <c r="E44">
        <v>1</v>
      </c>
    </row>
    <row r="45" spans="1:5" x14ac:dyDescent="0.3">
      <c r="A45" s="5" t="s">
        <v>832</v>
      </c>
      <c r="D45" s="5" t="s">
        <v>834</v>
      </c>
      <c r="E45">
        <v>1</v>
      </c>
    </row>
    <row r="46" spans="1:5" x14ac:dyDescent="0.3">
      <c r="A46" s="5" t="s">
        <v>828</v>
      </c>
      <c r="B46">
        <v>1500</v>
      </c>
      <c r="D46" s="5" t="s">
        <v>859</v>
      </c>
      <c r="E46">
        <v>1</v>
      </c>
    </row>
    <row r="47" spans="1:5" x14ac:dyDescent="0.3">
      <c r="A47" s="5" t="s">
        <v>822</v>
      </c>
      <c r="D47" s="5" t="s">
        <v>829</v>
      </c>
      <c r="E47">
        <v>1</v>
      </c>
    </row>
    <row r="48" spans="1:5" x14ac:dyDescent="0.3">
      <c r="A48" s="5" t="s">
        <v>824</v>
      </c>
      <c r="D48" s="5" t="s">
        <v>880</v>
      </c>
      <c r="E48">
        <v>12</v>
      </c>
    </row>
    <row r="49" spans="1:2" x14ac:dyDescent="0.3">
      <c r="A49" s="5" t="s">
        <v>830</v>
      </c>
    </row>
    <row r="50" spans="1:2" x14ac:dyDescent="0.3">
      <c r="A50" s="5" t="s">
        <v>825</v>
      </c>
      <c r="B50">
        <v>2000</v>
      </c>
    </row>
    <row r="51" spans="1:2" x14ac:dyDescent="0.3">
      <c r="A51" s="5" t="s">
        <v>834</v>
      </c>
    </row>
    <row r="52" spans="1:2" x14ac:dyDescent="0.3">
      <c r="A52" s="5" t="s">
        <v>859</v>
      </c>
    </row>
    <row r="53" spans="1:2" x14ac:dyDescent="0.3">
      <c r="A53" s="5" t="s">
        <v>829</v>
      </c>
    </row>
    <row r="54" spans="1:2" x14ac:dyDescent="0.3">
      <c r="A54" s="5" t="s">
        <v>833</v>
      </c>
      <c r="B54">
        <v>45</v>
      </c>
    </row>
    <row r="55" spans="1:2" x14ac:dyDescent="0.3">
      <c r="A55" s="5" t="s">
        <v>827</v>
      </c>
      <c r="B55">
        <v>300</v>
      </c>
    </row>
    <row r="56" spans="1:2" x14ac:dyDescent="0.3">
      <c r="A56" s="5" t="s">
        <v>837</v>
      </c>
      <c r="B56">
        <v>7000</v>
      </c>
    </row>
    <row r="57" spans="1:2" x14ac:dyDescent="0.3">
      <c r="A57" s="5" t="s">
        <v>880</v>
      </c>
      <c r="B57">
        <v>17195</v>
      </c>
    </row>
  </sheetData>
  <pageMargins left="0.7" right="0.7" top="0.75" bottom="0.75" header="0.3" footer="0.3"/>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4550-D993-4AB4-A279-CBA74DF2B5CE}">
  <dimension ref="A1:Q85"/>
  <sheetViews>
    <sheetView topLeftCell="A15" workbookViewId="0">
      <selection activeCell="G46" sqref="G46"/>
    </sheetView>
  </sheetViews>
  <sheetFormatPr defaultRowHeight="14.4" x14ac:dyDescent="0.3"/>
  <cols>
    <col min="1" max="1" width="18.77734375" bestFit="1" customWidth="1"/>
    <col min="2" max="2" width="38.109375" bestFit="1" customWidth="1"/>
    <col min="3" max="3" width="34.88671875" bestFit="1" customWidth="1"/>
    <col min="4" max="4" width="34.6640625" customWidth="1"/>
    <col min="5" max="5" width="18.77734375" bestFit="1" customWidth="1"/>
    <col min="6" max="7" width="20.88671875" bestFit="1" customWidth="1"/>
    <col min="8" max="8" width="34.44140625" customWidth="1"/>
    <col min="9" max="9" width="28.21875" customWidth="1"/>
    <col min="10" max="10" width="33.88671875" customWidth="1"/>
    <col min="12" max="12" width="24.88671875" customWidth="1"/>
    <col min="13" max="13" width="16.21875" customWidth="1"/>
    <col min="14" max="14" width="12.77734375" customWidth="1"/>
    <col min="15" max="15" width="13.33203125" customWidth="1"/>
    <col min="16" max="16" width="15.33203125" customWidth="1"/>
  </cols>
  <sheetData>
    <row r="1" spans="1:10" x14ac:dyDescent="0.3">
      <c r="A1" s="3" t="s">
        <v>979</v>
      </c>
    </row>
    <row r="2" spans="1:10" s="13" customFormat="1" ht="60" x14ac:dyDescent="0.3">
      <c r="A2" s="13" t="s">
        <v>908</v>
      </c>
      <c r="B2" s="11" t="s">
        <v>984</v>
      </c>
      <c r="C2" s="11" t="s">
        <v>980</v>
      </c>
      <c r="D2" s="11" t="s">
        <v>981</v>
      </c>
      <c r="G2" s="9" t="s">
        <v>988</v>
      </c>
      <c r="H2" s="9" t="s">
        <v>985</v>
      </c>
      <c r="I2" s="9" t="s">
        <v>981</v>
      </c>
      <c r="J2" s="9" t="s">
        <v>986</v>
      </c>
    </row>
    <row r="3" spans="1:10" x14ac:dyDescent="0.3">
      <c r="A3" t="s">
        <v>822</v>
      </c>
      <c r="B3" s="17" t="s">
        <v>983</v>
      </c>
      <c r="C3" s="13" t="s">
        <v>1276</v>
      </c>
      <c r="D3" s="53" t="s">
        <v>1290</v>
      </c>
      <c r="G3" t="s">
        <v>847</v>
      </c>
      <c r="H3" t="s">
        <v>593</v>
      </c>
    </row>
    <row r="4" spans="1:10" x14ac:dyDescent="0.3">
      <c r="A4" t="s">
        <v>823</v>
      </c>
      <c r="B4" s="17" t="s">
        <v>983</v>
      </c>
      <c r="C4" s="13" t="s">
        <v>1280</v>
      </c>
      <c r="D4" s="53" t="s">
        <v>1290</v>
      </c>
      <c r="G4" t="s">
        <v>832</v>
      </c>
      <c r="H4" t="s">
        <v>593</v>
      </c>
      <c r="I4" s="16"/>
      <c r="J4" s="16"/>
    </row>
    <row r="5" spans="1:10" x14ac:dyDescent="0.3">
      <c r="A5" t="s">
        <v>824</v>
      </c>
      <c r="B5" s="17" t="s">
        <v>983</v>
      </c>
      <c r="C5" s="13" t="s">
        <v>1276</v>
      </c>
      <c r="D5" s="53" t="s">
        <v>1290</v>
      </c>
      <c r="G5" t="s">
        <v>848</v>
      </c>
      <c r="H5" t="s">
        <v>593</v>
      </c>
      <c r="I5" s="16"/>
      <c r="J5" s="16"/>
    </row>
    <row r="6" spans="1:10" x14ac:dyDescent="0.3">
      <c r="A6" t="s">
        <v>647</v>
      </c>
      <c r="B6" s="17" t="s">
        <v>983</v>
      </c>
      <c r="C6" s="13" t="s">
        <v>1272</v>
      </c>
      <c r="D6" s="53" t="s">
        <v>1290</v>
      </c>
      <c r="G6" t="s">
        <v>849</v>
      </c>
      <c r="H6" t="s">
        <v>593</v>
      </c>
      <c r="I6" s="16"/>
      <c r="J6" s="16"/>
    </row>
    <row r="7" spans="1:10" x14ac:dyDescent="0.3">
      <c r="A7" t="s">
        <v>825</v>
      </c>
      <c r="B7" s="17" t="s">
        <v>983</v>
      </c>
      <c r="C7" s="13" t="s">
        <v>1273</v>
      </c>
      <c r="D7" s="53" t="s">
        <v>1290</v>
      </c>
      <c r="G7" t="s">
        <v>850</v>
      </c>
      <c r="H7" t="s">
        <v>593</v>
      </c>
      <c r="I7" s="16"/>
      <c r="J7" s="16"/>
    </row>
    <row r="8" spans="1:10" x14ac:dyDescent="0.3">
      <c r="A8" t="s">
        <v>826</v>
      </c>
      <c r="B8" s="17" t="s">
        <v>983</v>
      </c>
      <c r="C8" s="13" t="s">
        <v>1281</v>
      </c>
      <c r="D8" s="53" t="s">
        <v>1290</v>
      </c>
      <c r="I8" s="16"/>
      <c r="J8" s="16"/>
    </row>
    <row r="9" spans="1:10" x14ac:dyDescent="0.3">
      <c r="A9" t="s">
        <v>827</v>
      </c>
      <c r="B9" s="17" t="s">
        <v>983</v>
      </c>
      <c r="C9" s="13" t="s">
        <v>1282</v>
      </c>
      <c r="D9" s="53" t="s">
        <v>1290</v>
      </c>
      <c r="G9" t="s">
        <v>851</v>
      </c>
      <c r="H9" t="s">
        <v>593</v>
      </c>
      <c r="I9" s="16"/>
      <c r="J9" s="16"/>
    </row>
    <row r="10" spans="1:10" x14ac:dyDescent="0.3">
      <c r="A10" t="s">
        <v>828</v>
      </c>
      <c r="B10" s="17" t="s">
        <v>983</v>
      </c>
      <c r="C10" s="13" t="s">
        <v>1283</v>
      </c>
      <c r="D10" s="53" t="s">
        <v>1290</v>
      </c>
      <c r="I10" s="16"/>
      <c r="J10" s="16"/>
    </row>
    <row r="11" spans="1:10" x14ac:dyDescent="0.3">
      <c r="A11" t="s">
        <v>829</v>
      </c>
      <c r="B11" s="17" t="s">
        <v>983</v>
      </c>
      <c r="C11" s="13" t="s">
        <v>1284</v>
      </c>
      <c r="D11" s="53" t="s">
        <v>1290</v>
      </c>
      <c r="G11" t="s">
        <v>852</v>
      </c>
      <c r="H11" t="s">
        <v>593</v>
      </c>
      <c r="I11" s="16"/>
      <c r="J11" s="16"/>
    </row>
    <row r="12" spans="1:10" x14ac:dyDescent="0.3">
      <c r="A12" t="s">
        <v>830</v>
      </c>
      <c r="B12" s="17" t="s">
        <v>983</v>
      </c>
      <c r="C12" s="13" t="s">
        <v>1280</v>
      </c>
      <c r="D12" s="53" t="s">
        <v>1290</v>
      </c>
      <c r="G12" t="s">
        <v>713</v>
      </c>
      <c r="H12" t="s">
        <v>593</v>
      </c>
      <c r="I12" s="16"/>
      <c r="J12" s="16"/>
    </row>
    <row r="13" spans="1:10" x14ac:dyDescent="0.3">
      <c r="A13" t="s">
        <v>831</v>
      </c>
      <c r="B13" s="17" t="s">
        <v>983</v>
      </c>
      <c r="C13" s="13" t="s">
        <v>1274</v>
      </c>
      <c r="D13" s="53" t="s">
        <v>1290</v>
      </c>
      <c r="G13" t="s">
        <v>853</v>
      </c>
      <c r="H13" t="s">
        <v>593</v>
      </c>
      <c r="I13" s="16"/>
      <c r="J13" s="16"/>
    </row>
    <row r="14" spans="1:10" x14ac:dyDescent="0.3">
      <c r="A14" t="s">
        <v>832</v>
      </c>
      <c r="B14" s="17" t="s">
        <v>983</v>
      </c>
      <c r="C14" s="13" t="s">
        <v>1275</v>
      </c>
      <c r="D14" s="53" t="s">
        <v>1290</v>
      </c>
      <c r="G14" t="s">
        <v>854</v>
      </c>
      <c r="H14" t="s">
        <v>593</v>
      </c>
      <c r="I14" s="16"/>
      <c r="J14" s="16"/>
    </row>
    <row r="15" spans="1:10" x14ac:dyDescent="0.3">
      <c r="A15" t="s">
        <v>833</v>
      </c>
      <c r="B15" s="17" t="s">
        <v>983</v>
      </c>
      <c r="C15" s="13" t="s">
        <v>1285</v>
      </c>
      <c r="D15" s="53" t="s">
        <v>1290</v>
      </c>
      <c r="G15" t="s">
        <v>855</v>
      </c>
      <c r="H15" t="s">
        <v>593</v>
      </c>
      <c r="I15" s="16"/>
      <c r="J15" s="16"/>
    </row>
    <row r="16" spans="1:10" x14ac:dyDescent="0.3">
      <c r="A16" t="s">
        <v>834</v>
      </c>
      <c r="B16" s="17" t="s">
        <v>983</v>
      </c>
      <c r="C16" s="13" t="s">
        <v>1276</v>
      </c>
      <c r="D16" s="53" t="s">
        <v>1290</v>
      </c>
      <c r="G16" t="s">
        <v>856</v>
      </c>
      <c r="H16" t="s">
        <v>593</v>
      </c>
      <c r="I16" s="16"/>
      <c r="J16" s="16"/>
    </row>
    <row r="17" spans="1:17" x14ac:dyDescent="0.3">
      <c r="A17" t="s">
        <v>859</v>
      </c>
      <c r="B17" s="17" t="s">
        <v>983</v>
      </c>
      <c r="C17" s="13" t="s">
        <v>1277</v>
      </c>
      <c r="D17" s="53" t="s">
        <v>1290</v>
      </c>
      <c r="G17" t="s">
        <v>857</v>
      </c>
      <c r="H17" t="s">
        <v>747</v>
      </c>
      <c r="I17" s="17"/>
      <c r="J17" s="17"/>
    </row>
    <row r="18" spans="1:17" x14ac:dyDescent="0.3">
      <c r="A18" t="s">
        <v>835</v>
      </c>
      <c r="B18" s="17" t="s">
        <v>983</v>
      </c>
      <c r="C18" s="13" t="s">
        <v>1278</v>
      </c>
      <c r="D18" s="53" t="s">
        <v>1290</v>
      </c>
      <c r="G18" t="s">
        <v>858</v>
      </c>
      <c r="H18" t="s">
        <v>593</v>
      </c>
      <c r="I18" s="16"/>
      <c r="J18" s="16"/>
    </row>
    <row r="19" spans="1:17" x14ac:dyDescent="0.3">
      <c r="A19" t="s">
        <v>836</v>
      </c>
      <c r="B19" s="17" t="s">
        <v>983</v>
      </c>
      <c r="C19" s="13" t="s">
        <v>1279</v>
      </c>
      <c r="D19" s="53" t="s">
        <v>1290</v>
      </c>
      <c r="G19" t="s">
        <v>859</v>
      </c>
      <c r="H19" t="s">
        <v>763</v>
      </c>
      <c r="I19" s="53" t="s">
        <v>1290</v>
      </c>
      <c r="J19" s="17" t="s">
        <v>982</v>
      </c>
    </row>
    <row r="20" spans="1:17" x14ac:dyDescent="0.3">
      <c r="A20" t="s">
        <v>837</v>
      </c>
      <c r="B20" s="17" t="s">
        <v>983</v>
      </c>
      <c r="C20" s="13" t="s">
        <v>1286</v>
      </c>
      <c r="D20" s="53" t="s">
        <v>1290</v>
      </c>
      <c r="G20" t="s">
        <v>860</v>
      </c>
      <c r="H20" t="s">
        <v>593</v>
      </c>
      <c r="I20" s="16"/>
      <c r="J20" s="16"/>
    </row>
    <row r="21" spans="1:17" x14ac:dyDescent="0.3">
      <c r="A21" t="s">
        <v>838</v>
      </c>
      <c r="B21" s="17" t="s">
        <v>983</v>
      </c>
      <c r="C21" s="13" t="s">
        <v>1287</v>
      </c>
      <c r="D21" s="53" t="s">
        <v>1290</v>
      </c>
      <c r="G21" t="s">
        <v>861</v>
      </c>
      <c r="H21" t="s">
        <v>593</v>
      </c>
      <c r="I21" s="16"/>
      <c r="J21" s="16"/>
    </row>
    <row r="22" spans="1:17" x14ac:dyDescent="0.3">
      <c r="A22" t="s">
        <v>839</v>
      </c>
      <c r="B22" s="17" t="s">
        <v>983</v>
      </c>
      <c r="C22" s="13" t="s">
        <v>1288</v>
      </c>
      <c r="D22" s="53" t="s">
        <v>1290</v>
      </c>
      <c r="I22" s="16"/>
      <c r="J22" s="16"/>
    </row>
    <row r="23" spans="1:17" x14ac:dyDescent="0.3">
      <c r="A23" t="s">
        <v>840</v>
      </c>
      <c r="B23" s="17" t="s">
        <v>983</v>
      </c>
      <c r="C23" s="13" t="s">
        <v>1289</v>
      </c>
      <c r="D23" s="53" t="s">
        <v>1290</v>
      </c>
      <c r="G23" t="s">
        <v>862</v>
      </c>
      <c r="H23" t="s">
        <v>593</v>
      </c>
      <c r="I23" s="16"/>
      <c r="J23" s="16"/>
    </row>
    <row r="27" spans="1:17" x14ac:dyDescent="0.3">
      <c r="A27" s="4" t="s">
        <v>881</v>
      </c>
      <c r="B27" t="s">
        <v>989</v>
      </c>
    </row>
    <row r="28" spans="1:17" x14ac:dyDescent="0.3">
      <c r="A28" s="5" t="s">
        <v>596</v>
      </c>
      <c r="B28">
        <v>3</v>
      </c>
    </row>
    <row r="29" spans="1:17" x14ac:dyDescent="0.3">
      <c r="A29" s="5" t="s">
        <v>583</v>
      </c>
      <c r="B29">
        <v>18</v>
      </c>
    </row>
    <row r="30" spans="1:17" x14ac:dyDescent="0.3">
      <c r="A30" s="5" t="s">
        <v>880</v>
      </c>
      <c r="B30">
        <v>21</v>
      </c>
    </row>
    <row r="31" spans="1:17" x14ac:dyDescent="0.3">
      <c r="L31" s="3" t="s">
        <v>1012</v>
      </c>
    </row>
    <row r="32" spans="1:17" ht="48" x14ac:dyDescent="0.3">
      <c r="L32" s="11" t="s">
        <v>1013</v>
      </c>
      <c r="M32" s="11" t="s">
        <v>1014</v>
      </c>
      <c r="N32" s="11" t="s">
        <v>1015</v>
      </c>
      <c r="O32" s="11" t="s">
        <v>987</v>
      </c>
      <c r="P32" s="11" t="s">
        <v>1016</v>
      </c>
      <c r="Q32" s="11" t="s">
        <v>927</v>
      </c>
    </row>
    <row r="33" spans="1:17" x14ac:dyDescent="0.3">
      <c r="L33">
        <v>1</v>
      </c>
      <c r="M33">
        <v>1</v>
      </c>
      <c r="N33">
        <v>1</v>
      </c>
      <c r="O33">
        <v>1</v>
      </c>
      <c r="P33">
        <v>0</v>
      </c>
      <c r="Q33">
        <v>0</v>
      </c>
    </row>
    <row r="34" spans="1:17" x14ac:dyDescent="0.3">
      <c r="A34" s="4" t="s">
        <v>881</v>
      </c>
      <c r="B34" t="s">
        <v>990</v>
      </c>
      <c r="E34" s="3" t="s">
        <v>998</v>
      </c>
      <c r="F34" s="3" t="s">
        <v>999</v>
      </c>
      <c r="L34">
        <v>0</v>
      </c>
      <c r="M34">
        <v>1</v>
      </c>
      <c r="N34">
        <v>1</v>
      </c>
      <c r="O34">
        <v>0</v>
      </c>
      <c r="P34">
        <v>0</v>
      </c>
      <c r="Q34">
        <v>0</v>
      </c>
    </row>
    <row r="35" spans="1:17" x14ac:dyDescent="0.3">
      <c r="A35" s="5">
        <v>0</v>
      </c>
      <c r="B35">
        <v>12</v>
      </c>
      <c r="E35" t="s">
        <v>1000</v>
      </c>
      <c r="F35">
        <v>15</v>
      </c>
      <c r="L35">
        <v>0</v>
      </c>
      <c r="M35">
        <v>1</v>
      </c>
      <c r="N35">
        <v>1</v>
      </c>
      <c r="O35">
        <v>1</v>
      </c>
      <c r="P35">
        <v>0</v>
      </c>
      <c r="Q35">
        <v>0</v>
      </c>
    </row>
    <row r="36" spans="1:17" x14ac:dyDescent="0.3">
      <c r="A36" s="5">
        <v>1</v>
      </c>
      <c r="B36">
        <v>6</v>
      </c>
      <c r="E36" t="s">
        <v>1003</v>
      </c>
      <c r="F36">
        <v>15</v>
      </c>
      <c r="L36">
        <v>1</v>
      </c>
      <c r="M36">
        <v>1</v>
      </c>
      <c r="N36">
        <v>1</v>
      </c>
      <c r="O36">
        <v>0</v>
      </c>
      <c r="P36">
        <v>0</v>
      </c>
      <c r="Q36">
        <v>0</v>
      </c>
    </row>
    <row r="37" spans="1:17" x14ac:dyDescent="0.3">
      <c r="A37" s="5" t="s">
        <v>904</v>
      </c>
      <c r="E37" t="s">
        <v>1005</v>
      </c>
      <c r="F37">
        <v>6</v>
      </c>
      <c r="L37">
        <v>1</v>
      </c>
      <c r="M37">
        <v>1</v>
      </c>
      <c r="N37">
        <v>0</v>
      </c>
      <c r="O37">
        <v>0</v>
      </c>
      <c r="P37">
        <v>1</v>
      </c>
      <c r="Q37">
        <v>0</v>
      </c>
    </row>
    <row r="38" spans="1:17" x14ac:dyDescent="0.3">
      <c r="A38" s="5" t="s">
        <v>880</v>
      </c>
      <c r="B38">
        <v>18</v>
      </c>
      <c r="E38" t="s">
        <v>1002</v>
      </c>
      <c r="F38">
        <v>5</v>
      </c>
    </row>
    <row r="39" spans="1:17" x14ac:dyDescent="0.3">
      <c r="E39" t="s">
        <v>1001</v>
      </c>
      <c r="F39">
        <v>2</v>
      </c>
      <c r="L39">
        <v>1</v>
      </c>
      <c r="M39">
        <v>0</v>
      </c>
      <c r="N39">
        <v>0</v>
      </c>
      <c r="O39">
        <v>0</v>
      </c>
      <c r="P39">
        <v>0</v>
      </c>
      <c r="Q39">
        <v>0</v>
      </c>
    </row>
    <row r="40" spans="1:17" x14ac:dyDescent="0.3">
      <c r="E40" t="s">
        <v>1004</v>
      </c>
      <c r="F40">
        <v>2</v>
      </c>
    </row>
    <row r="41" spans="1:17" x14ac:dyDescent="0.3">
      <c r="A41" s="4" t="s">
        <v>881</v>
      </c>
      <c r="B41" t="s">
        <v>991</v>
      </c>
      <c r="E41" t="s">
        <v>1006</v>
      </c>
      <c r="F41">
        <v>0</v>
      </c>
      <c r="L41">
        <v>1</v>
      </c>
      <c r="M41">
        <v>1</v>
      </c>
      <c r="N41">
        <v>1</v>
      </c>
      <c r="O41">
        <v>0</v>
      </c>
      <c r="P41">
        <v>0</v>
      </c>
      <c r="Q41">
        <v>0</v>
      </c>
    </row>
    <row r="42" spans="1:17" x14ac:dyDescent="0.3">
      <c r="A42" s="5">
        <v>0</v>
      </c>
      <c r="B42">
        <v>3</v>
      </c>
      <c r="E42" t="s">
        <v>704</v>
      </c>
      <c r="F42">
        <v>0</v>
      </c>
      <c r="L42">
        <v>1</v>
      </c>
      <c r="M42">
        <v>1</v>
      </c>
      <c r="N42">
        <v>1</v>
      </c>
      <c r="O42">
        <v>0</v>
      </c>
      <c r="P42">
        <v>0</v>
      </c>
      <c r="Q42">
        <v>0</v>
      </c>
    </row>
    <row r="43" spans="1:17" x14ac:dyDescent="0.3">
      <c r="A43" s="5">
        <v>1</v>
      </c>
      <c r="B43">
        <v>15</v>
      </c>
      <c r="L43">
        <v>0</v>
      </c>
      <c r="M43">
        <v>1</v>
      </c>
      <c r="N43">
        <v>1</v>
      </c>
      <c r="O43">
        <v>0</v>
      </c>
      <c r="P43">
        <v>0</v>
      </c>
      <c r="Q43">
        <v>0</v>
      </c>
    </row>
    <row r="44" spans="1:17" x14ac:dyDescent="0.3">
      <c r="A44" s="5" t="s">
        <v>904</v>
      </c>
      <c r="L44">
        <v>0</v>
      </c>
      <c r="M44">
        <v>0</v>
      </c>
      <c r="N44">
        <v>1</v>
      </c>
      <c r="O44">
        <v>1</v>
      </c>
      <c r="P44">
        <v>0</v>
      </c>
      <c r="Q44">
        <v>0</v>
      </c>
    </row>
    <row r="45" spans="1:17" x14ac:dyDescent="0.3">
      <c r="A45" s="5" t="s">
        <v>880</v>
      </c>
      <c r="B45">
        <v>18</v>
      </c>
      <c r="L45">
        <v>0</v>
      </c>
      <c r="M45">
        <v>0</v>
      </c>
      <c r="N45">
        <v>1</v>
      </c>
      <c r="O45">
        <v>0</v>
      </c>
      <c r="P45">
        <v>1</v>
      </c>
      <c r="Q45">
        <v>0</v>
      </c>
    </row>
    <row r="46" spans="1:17" x14ac:dyDescent="0.3">
      <c r="L46">
        <v>1</v>
      </c>
      <c r="M46">
        <v>0</v>
      </c>
      <c r="N46">
        <v>0</v>
      </c>
      <c r="O46">
        <v>0</v>
      </c>
      <c r="P46">
        <v>0</v>
      </c>
      <c r="Q46">
        <v>0</v>
      </c>
    </row>
    <row r="47" spans="1:17" x14ac:dyDescent="0.3">
      <c r="L47">
        <v>0</v>
      </c>
      <c r="M47">
        <v>1</v>
      </c>
      <c r="N47">
        <v>1</v>
      </c>
      <c r="O47">
        <v>0</v>
      </c>
      <c r="P47">
        <v>0</v>
      </c>
      <c r="Q47">
        <v>0</v>
      </c>
    </row>
    <row r="48" spans="1:17" x14ac:dyDescent="0.3">
      <c r="A48" s="4" t="s">
        <v>881</v>
      </c>
      <c r="B48" t="s">
        <v>992</v>
      </c>
      <c r="L48">
        <v>1</v>
      </c>
      <c r="M48">
        <v>1</v>
      </c>
      <c r="N48">
        <v>1</v>
      </c>
      <c r="O48">
        <v>1</v>
      </c>
      <c r="P48">
        <v>0</v>
      </c>
      <c r="Q48">
        <v>0</v>
      </c>
    </row>
    <row r="49" spans="1:17" x14ac:dyDescent="0.3">
      <c r="A49" s="5">
        <v>0</v>
      </c>
      <c r="B49">
        <v>3</v>
      </c>
      <c r="L49">
        <v>0</v>
      </c>
      <c r="M49">
        <v>1</v>
      </c>
      <c r="N49">
        <v>0</v>
      </c>
      <c r="O49">
        <v>0</v>
      </c>
      <c r="P49">
        <v>0</v>
      </c>
      <c r="Q49">
        <v>0</v>
      </c>
    </row>
    <row r="50" spans="1:17" x14ac:dyDescent="0.3">
      <c r="A50" s="5">
        <v>1</v>
      </c>
      <c r="B50">
        <v>15</v>
      </c>
      <c r="L50">
        <v>0</v>
      </c>
      <c r="M50">
        <v>1</v>
      </c>
      <c r="N50">
        <v>1</v>
      </c>
      <c r="O50">
        <v>0</v>
      </c>
      <c r="P50">
        <v>0</v>
      </c>
      <c r="Q50">
        <v>0</v>
      </c>
    </row>
    <row r="51" spans="1:17" x14ac:dyDescent="0.3">
      <c r="A51" s="5" t="s">
        <v>904</v>
      </c>
      <c r="L51">
        <v>1</v>
      </c>
      <c r="M51">
        <v>1</v>
      </c>
      <c r="N51">
        <v>1</v>
      </c>
      <c r="O51">
        <v>1</v>
      </c>
      <c r="P51">
        <v>0</v>
      </c>
      <c r="Q51">
        <v>0</v>
      </c>
    </row>
    <row r="52" spans="1:17" x14ac:dyDescent="0.3">
      <c r="A52" s="5" t="s">
        <v>880</v>
      </c>
      <c r="B52">
        <v>18</v>
      </c>
    </row>
    <row r="53" spans="1:17" x14ac:dyDescent="0.3">
      <c r="L53">
        <v>0</v>
      </c>
      <c r="M53">
        <v>1</v>
      </c>
      <c r="N53">
        <v>0</v>
      </c>
      <c r="O53">
        <v>0</v>
      </c>
      <c r="P53">
        <v>0</v>
      </c>
      <c r="Q53">
        <v>0</v>
      </c>
    </row>
    <row r="54" spans="1:17" x14ac:dyDescent="0.3">
      <c r="E54" s="4" t="s">
        <v>881</v>
      </c>
      <c r="F54" t="s">
        <v>1007</v>
      </c>
      <c r="L54">
        <f>SUBTOTAL(109,Table11[National Non-governmental Organisation])</f>
        <v>9</v>
      </c>
      <c r="M54">
        <f>SUBTOTAL(109,Table11[Civil Society Organisation])</f>
        <v>14</v>
      </c>
      <c r="N54">
        <f>SUBTOTAL(109,Table11[Volunteer/activist group])</f>
        <v>13</v>
      </c>
      <c r="O54">
        <f>SUBTOTAL(109,Table11[Local authorities])</f>
        <v>5</v>
      </c>
      <c r="P54">
        <f>SUBTOTAL(109,Table11[UN and/or International Non-governmental Organisation])</f>
        <v>2</v>
      </c>
      <c r="Q54">
        <f>SUBTOTAL(109,Table11[Other])</f>
        <v>0</v>
      </c>
    </row>
    <row r="55" spans="1:17" x14ac:dyDescent="0.3">
      <c r="A55" s="4" t="s">
        <v>881</v>
      </c>
      <c r="B55" t="s">
        <v>993</v>
      </c>
      <c r="E55" s="5" t="s">
        <v>619</v>
      </c>
      <c r="F55">
        <v>18</v>
      </c>
    </row>
    <row r="56" spans="1:17" x14ac:dyDescent="0.3">
      <c r="A56" s="5">
        <v>0</v>
      </c>
      <c r="B56">
        <v>18</v>
      </c>
      <c r="E56" s="5" t="s">
        <v>904</v>
      </c>
    </row>
    <row r="57" spans="1:17" x14ac:dyDescent="0.3">
      <c r="A57" s="5" t="s">
        <v>904</v>
      </c>
      <c r="E57" s="5" t="s">
        <v>880</v>
      </c>
      <c r="F57">
        <v>18</v>
      </c>
    </row>
    <row r="58" spans="1:17" x14ac:dyDescent="0.3">
      <c r="A58" s="5" t="s">
        <v>880</v>
      </c>
      <c r="B58">
        <v>18</v>
      </c>
    </row>
    <row r="60" spans="1:17" x14ac:dyDescent="0.3">
      <c r="E60" s="3" t="s">
        <v>1008</v>
      </c>
    </row>
    <row r="61" spans="1:17" x14ac:dyDescent="0.3">
      <c r="A61" s="4" t="s">
        <v>881</v>
      </c>
      <c r="B61" t="s">
        <v>994</v>
      </c>
      <c r="E61" s="4" t="s">
        <v>881</v>
      </c>
      <c r="F61" t="s">
        <v>1009</v>
      </c>
    </row>
    <row r="62" spans="1:17" x14ac:dyDescent="0.3">
      <c r="A62" s="5">
        <v>0</v>
      </c>
      <c r="B62">
        <v>13</v>
      </c>
      <c r="E62" s="5" t="s">
        <v>583</v>
      </c>
      <c r="F62">
        <v>21</v>
      </c>
    </row>
    <row r="63" spans="1:17" x14ac:dyDescent="0.3">
      <c r="A63" s="5">
        <v>1</v>
      </c>
      <c r="B63">
        <v>5</v>
      </c>
      <c r="E63" s="5" t="s">
        <v>880</v>
      </c>
      <c r="F63">
        <v>21</v>
      </c>
    </row>
    <row r="64" spans="1:17" x14ac:dyDescent="0.3">
      <c r="A64" s="5" t="s">
        <v>904</v>
      </c>
    </row>
    <row r="65" spans="1:7" x14ac:dyDescent="0.3">
      <c r="A65" s="5" t="s">
        <v>880</v>
      </c>
      <c r="B65">
        <v>18</v>
      </c>
    </row>
    <row r="66" spans="1:7" x14ac:dyDescent="0.3">
      <c r="E66" s="3" t="s">
        <v>1010</v>
      </c>
    </row>
    <row r="67" spans="1:7" x14ac:dyDescent="0.3">
      <c r="E67" s="4" t="s">
        <v>881</v>
      </c>
      <c r="F67" t="s">
        <v>1011</v>
      </c>
    </row>
    <row r="68" spans="1:7" x14ac:dyDescent="0.3">
      <c r="A68" s="4" t="s">
        <v>881</v>
      </c>
      <c r="B68" t="s">
        <v>995</v>
      </c>
      <c r="E68" s="5" t="s">
        <v>596</v>
      </c>
      <c r="F68">
        <v>9</v>
      </c>
      <c r="G68" s="18"/>
    </row>
    <row r="69" spans="1:7" x14ac:dyDescent="0.3">
      <c r="A69" s="5">
        <v>0</v>
      </c>
      <c r="B69">
        <v>16</v>
      </c>
      <c r="E69" s="5" t="s">
        <v>583</v>
      </c>
      <c r="F69">
        <v>11</v>
      </c>
      <c r="G69" s="18"/>
    </row>
    <row r="70" spans="1:7" x14ac:dyDescent="0.3">
      <c r="A70" s="5">
        <v>1</v>
      </c>
      <c r="B70">
        <v>2</v>
      </c>
      <c r="E70" s="5" t="s">
        <v>904</v>
      </c>
    </row>
    <row r="71" spans="1:7" x14ac:dyDescent="0.3">
      <c r="A71" s="5" t="s">
        <v>904</v>
      </c>
      <c r="E71" s="5" t="s">
        <v>880</v>
      </c>
      <c r="F71">
        <v>20</v>
      </c>
    </row>
    <row r="72" spans="1:7" x14ac:dyDescent="0.3">
      <c r="A72" s="5" t="s">
        <v>880</v>
      </c>
      <c r="B72">
        <v>18</v>
      </c>
    </row>
    <row r="75" spans="1:7" x14ac:dyDescent="0.3">
      <c r="A75" s="4" t="s">
        <v>881</v>
      </c>
      <c r="B75" t="s">
        <v>996</v>
      </c>
    </row>
    <row r="76" spans="1:7" x14ac:dyDescent="0.3">
      <c r="A76" s="5">
        <v>0</v>
      </c>
      <c r="B76">
        <v>16</v>
      </c>
    </row>
    <row r="77" spans="1:7" x14ac:dyDescent="0.3">
      <c r="A77" s="5">
        <v>1</v>
      </c>
      <c r="B77">
        <v>2</v>
      </c>
    </row>
    <row r="78" spans="1:7" x14ac:dyDescent="0.3">
      <c r="A78" s="5" t="s">
        <v>904</v>
      </c>
    </row>
    <row r="79" spans="1:7" x14ac:dyDescent="0.3">
      <c r="A79" s="5" t="s">
        <v>880</v>
      </c>
      <c r="B79">
        <v>18</v>
      </c>
    </row>
    <row r="82" spans="1:2" x14ac:dyDescent="0.3">
      <c r="A82" s="4" t="s">
        <v>881</v>
      </c>
      <c r="B82" t="s">
        <v>997</v>
      </c>
    </row>
    <row r="83" spans="1:2" x14ac:dyDescent="0.3">
      <c r="A83" s="5">
        <v>0</v>
      </c>
      <c r="B83">
        <v>18</v>
      </c>
    </row>
    <row r="84" spans="1:2" x14ac:dyDescent="0.3">
      <c r="A84" s="5" t="s">
        <v>904</v>
      </c>
    </row>
    <row r="85" spans="1:2" x14ac:dyDescent="0.3">
      <c r="A85" s="5" t="s">
        <v>880</v>
      </c>
      <c r="B85">
        <v>18</v>
      </c>
    </row>
  </sheetData>
  <pageMargins left="0.7" right="0.7" top="0.75" bottom="0.75" header="0.3" footer="0.3"/>
  <tableParts count="4">
    <tablePart r:id="rId13"/>
    <tablePart r:id="rId14"/>
    <tablePart r:id="rId15"/>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3782F-8CE5-4389-8F58-D8DB9F5349F8}">
  <dimension ref="A1:AG80"/>
  <sheetViews>
    <sheetView topLeftCell="Q1" zoomScaleNormal="100" workbookViewId="0">
      <selection activeCell="R15" sqref="R15"/>
    </sheetView>
  </sheetViews>
  <sheetFormatPr defaultRowHeight="14.4" x14ac:dyDescent="0.3"/>
  <cols>
    <col min="1" max="1" width="18.77734375" bestFit="1" customWidth="1"/>
    <col min="2" max="3" width="38.6640625" bestFit="1" customWidth="1"/>
    <col min="5" max="5" width="14.6640625" customWidth="1"/>
    <col min="6" max="6" width="13.6640625" bestFit="1" customWidth="1"/>
    <col min="8" max="8" width="12.5546875" customWidth="1"/>
    <col min="10" max="10" width="11" customWidth="1"/>
    <col min="16" max="16" width="11.33203125" customWidth="1"/>
    <col min="17" max="17" width="13.5546875" customWidth="1"/>
    <col min="18" max="18" width="18.77734375" bestFit="1" customWidth="1"/>
    <col min="19" max="20" width="43.109375" bestFit="1" customWidth="1"/>
  </cols>
  <sheetData>
    <row r="1" spans="1:33" x14ac:dyDescent="0.3">
      <c r="E1" s="3" t="s">
        <v>1028</v>
      </c>
    </row>
    <row r="2" spans="1:33" ht="57.6" x14ac:dyDescent="0.3">
      <c r="A2" s="4" t="s">
        <v>881</v>
      </c>
      <c r="B2" t="s">
        <v>1017</v>
      </c>
      <c r="E2" s="23"/>
      <c r="F2" s="24" t="s">
        <v>1029</v>
      </c>
      <c r="G2" s="25" t="s">
        <v>1030</v>
      </c>
      <c r="H2" s="25" t="s">
        <v>1031</v>
      </c>
      <c r="I2" s="25" t="s">
        <v>1032</v>
      </c>
      <c r="J2" s="25" t="s">
        <v>1033</v>
      </c>
      <c r="K2" s="25" t="s">
        <v>1034</v>
      </c>
      <c r="L2" s="25" t="s">
        <v>1035</v>
      </c>
      <c r="M2" s="25" t="s">
        <v>1036</v>
      </c>
      <c r="N2" s="26" t="s">
        <v>1037</v>
      </c>
      <c r="O2" s="25" t="s">
        <v>1038</v>
      </c>
      <c r="P2" s="25" t="s">
        <v>1039</v>
      </c>
      <c r="Q2" s="27" t="s">
        <v>1040</v>
      </c>
      <c r="S2" s="28" t="s">
        <v>1058</v>
      </c>
      <c r="T2" t="s">
        <v>1052</v>
      </c>
      <c r="U2" t="s">
        <v>1053</v>
      </c>
      <c r="V2" t="s">
        <v>1054</v>
      </c>
      <c r="W2" t="s">
        <v>1055</v>
      </c>
      <c r="X2" t="s">
        <v>1056</v>
      </c>
      <c r="Y2" t="s">
        <v>1057</v>
      </c>
    </row>
    <row r="3" spans="1:33" x14ac:dyDescent="0.3">
      <c r="A3" s="5" t="s">
        <v>621</v>
      </c>
      <c r="B3">
        <v>11</v>
      </c>
      <c r="E3" s="19" t="s">
        <v>1043</v>
      </c>
      <c r="F3" s="20">
        <v>3</v>
      </c>
      <c r="G3" s="20">
        <v>6</v>
      </c>
      <c r="H3" s="20">
        <v>0</v>
      </c>
      <c r="I3" s="20">
        <v>12</v>
      </c>
      <c r="J3" s="21">
        <v>0</v>
      </c>
      <c r="K3" s="21">
        <v>0</v>
      </c>
      <c r="L3" s="21">
        <v>0</v>
      </c>
      <c r="M3" s="21">
        <v>0</v>
      </c>
      <c r="N3" s="22">
        <f t="shared" ref="N3:N13" si="0">F3+G3</f>
        <v>9</v>
      </c>
      <c r="O3" s="21">
        <f t="shared" ref="O3:O13" si="1">K3+L3</f>
        <v>0</v>
      </c>
      <c r="P3" s="21">
        <f t="shared" ref="P3:P13" si="2">J3+K3+L3</f>
        <v>0</v>
      </c>
      <c r="Q3">
        <f t="shared" ref="Q3:Q13" si="3">I3+M3</f>
        <v>12</v>
      </c>
      <c r="S3" s="19" t="s">
        <v>1043</v>
      </c>
      <c r="T3">
        <f>O3/21</f>
        <v>0</v>
      </c>
      <c r="U3">
        <f>J3/21</f>
        <v>0</v>
      </c>
      <c r="V3">
        <f>Q3/21</f>
        <v>0.5714285714285714</v>
      </c>
      <c r="W3">
        <f>H3/21</f>
        <v>0</v>
      </c>
      <c r="X3">
        <f>G3/21</f>
        <v>0.2857142857142857</v>
      </c>
      <c r="Y3">
        <f>F3/21</f>
        <v>0.14285714285714285</v>
      </c>
    </row>
    <row r="4" spans="1:33" x14ac:dyDescent="0.3">
      <c r="A4" s="5" t="s">
        <v>665</v>
      </c>
      <c r="B4">
        <v>5</v>
      </c>
      <c r="E4" s="19" t="s">
        <v>1042</v>
      </c>
      <c r="F4" s="20">
        <v>4</v>
      </c>
      <c r="G4" s="20">
        <v>4</v>
      </c>
      <c r="H4" s="20">
        <v>7</v>
      </c>
      <c r="I4" s="20">
        <v>6</v>
      </c>
      <c r="J4" s="21">
        <v>0</v>
      </c>
      <c r="K4" s="21">
        <v>0</v>
      </c>
      <c r="L4" s="21">
        <v>0</v>
      </c>
      <c r="M4" s="21">
        <v>0</v>
      </c>
      <c r="N4" s="22">
        <f t="shared" si="0"/>
        <v>8</v>
      </c>
      <c r="O4" s="21">
        <f t="shared" si="1"/>
        <v>0</v>
      </c>
      <c r="P4" s="21">
        <f t="shared" si="2"/>
        <v>0</v>
      </c>
      <c r="Q4">
        <f t="shared" si="3"/>
        <v>6</v>
      </c>
      <c r="S4" s="19" t="s">
        <v>1042</v>
      </c>
      <c r="T4">
        <f t="shared" ref="T4:T13" si="4">O4/21</f>
        <v>0</v>
      </c>
      <c r="U4">
        <f t="shared" ref="U4:U13" si="5">J4/21</f>
        <v>0</v>
      </c>
      <c r="V4">
        <f t="shared" ref="V4:V13" si="6">Q4/21</f>
        <v>0.2857142857142857</v>
      </c>
      <c r="W4">
        <f t="shared" ref="W4:W13" si="7">H4/21</f>
        <v>0.33333333333333331</v>
      </c>
      <c r="X4">
        <f t="shared" ref="X4:X13" si="8">G4/21</f>
        <v>0.19047619047619047</v>
      </c>
      <c r="Y4">
        <f t="shared" ref="Y4:Y13" si="9">F4/21</f>
        <v>0.19047619047619047</v>
      </c>
    </row>
    <row r="5" spans="1:33" x14ac:dyDescent="0.3">
      <c r="A5" s="5" t="s">
        <v>605</v>
      </c>
      <c r="B5">
        <v>3</v>
      </c>
      <c r="E5" s="19" t="s">
        <v>1046</v>
      </c>
      <c r="F5" s="20">
        <v>11</v>
      </c>
      <c r="G5" s="20">
        <v>3</v>
      </c>
      <c r="H5" s="20">
        <v>2</v>
      </c>
      <c r="I5" s="20">
        <v>0</v>
      </c>
      <c r="J5" s="21">
        <v>0</v>
      </c>
      <c r="K5" s="21">
        <v>0</v>
      </c>
      <c r="L5" s="21">
        <v>0</v>
      </c>
      <c r="M5" s="21">
        <v>5</v>
      </c>
      <c r="N5" s="22">
        <f t="shared" si="0"/>
        <v>14</v>
      </c>
      <c r="O5" s="21">
        <f t="shared" si="1"/>
        <v>0</v>
      </c>
      <c r="P5" s="21">
        <f t="shared" si="2"/>
        <v>0</v>
      </c>
      <c r="Q5">
        <f t="shared" si="3"/>
        <v>5</v>
      </c>
      <c r="S5" s="19" t="s">
        <v>1046</v>
      </c>
      <c r="T5">
        <f t="shared" si="4"/>
        <v>0</v>
      </c>
      <c r="U5">
        <f t="shared" si="5"/>
        <v>0</v>
      </c>
      <c r="V5">
        <f t="shared" si="6"/>
        <v>0.23809523809523808</v>
      </c>
      <c r="W5">
        <f t="shared" si="7"/>
        <v>9.5238095238095233E-2</v>
      </c>
      <c r="X5">
        <f t="shared" si="8"/>
        <v>0.14285714285714285</v>
      </c>
      <c r="Y5">
        <f t="shared" si="9"/>
        <v>0.52380952380952384</v>
      </c>
    </row>
    <row r="6" spans="1:33" x14ac:dyDescent="0.3">
      <c r="A6" s="5" t="s">
        <v>620</v>
      </c>
      <c r="B6">
        <v>2</v>
      </c>
      <c r="E6" s="19" t="s">
        <v>1047</v>
      </c>
      <c r="F6" s="20">
        <v>5</v>
      </c>
      <c r="G6" s="20">
        <v>3</v>
      </c>
      <c r="H6" s="20">
        <v>10</v>
      </c>
      <c r="I6" s="20">
        <v>3</v>
      </c>
      <c r="J6" s="21">
        <v>0</v>
      </c>
      <c r="K6" s="21">
        <v>0</v>
      </c>
      <c r="L6" s="21">
        <v>0</v>
      </c>
      <c r="M6" s="21">
        <v>0</v>
      </c>
      <c r="N6" s="22">
        <f t="shared" si="0"/>
        <v>8</v>
      </c>
      <c r="O6" s="21">
        <f t="shared" si="1"/>
        <v>0</v>
      </c>
      <c r="P6" s="21">
        <f t="shared" si="2"/>
        <v>0</v>
      </c>
      <c r="Q6">
        <f t="shared" si="3"/>
        <v>3</v>
      </c>
      <c r="S6" s="19" t="s">
        <v>1047</v>
      </c>
      <c r="T6">
        <f t="shared" si="4"/>
        <v>0</v>
      </c>
      <c r="U6">
        <f t="shared" si="5"/>
        <v>0</v>
      </c>
      <c r="V6">
        <f t="shared" si="6"/>
        <v>0.14285714285714285</v>
      </c>
      <c r="W6">
        <f t="shared" si="7"/>
        <v>0.47619047619047616</v>
      </c>
      <c r="X6">
        <f t="shared" si="8"/>
        <v>0.14285714285714285</v>
      </c>
      <c r="Y6">
        <f t="shared" si="9"/>
        <v>0.23809523809523808</v>
      </c>
    </row>
    <row r="7" spans="1:33" x14ac:dyDescent="0.3">
      <c r="A7" s="5" t="s">
        <v>880</v>
      </c>
      <c r="B7">
        <v>21</v>
      </c>
      <c r="E7" s="19" t="s">
        <v>1048</v>
      </c>
      <c r="F7" s="20">
        <v>4</v>
      </c>
      <c r="G7" s="20">
        <v>15</v>
      </c>
      <c r="H7" s="20">
        <v>0</v>
      </c>
      <c r="I7" s="20">
        <v>2</v>
      </c>
      <c r="J7" s="21">
        <v>0</v>
      </c>
      <c r="K7" s="21">
        <v>0</v>
      </c>
      <c r="L7" s="21">
        <v>0</v>
      </c>
      <c r="M7" s="21">
        <v>0</v>
      </c>
      <c r="N7" s="22">
        <f t="shared" si="0"/>
        <v>19</v>
      </c>
      <c r="O7" s="21">
        <f t="shared" si="1"/>
        <v>0</v>
      </c>
      <c r="P7" s="21">
        <f t="shared" si="2"/>
        <v>0</v>
      </c>
      <c r="Q7">
        <f t="shared" si="3"/>
        <v>2</v>
      </c>
      <c r="S7" s="19" t="s">
        <v>1048</v>
      </c>
      <c r="T7">
        <f t="shared" si="4"/>
        <v>0</v>
      </c>
      <c r="U7">
        <f t="shared" si="5"/>
        <v>0</v>
      </c>
      <c r="V7">
        <f t="shared" si="6"/>
        <v>9.5238095238095233E-2</v>
      </c>
      <c r="W7">
        <f t="shared" si="7"/>
        <v>0</v>
      </c>
      <c r="X7">
        <f t="shared" si="8"/>
        <v>0.7142857142857143</v>
      </c>
      <c r="Y7">
        <f t="shared" si="9"/>
        <v>0.19047619047619047</v>
      </c>
    </row>
    <row r="8" spans="1:33" x14ac:dyDescent="0.3">
      <c r="E8" s="19" t="s">
        <v>1049</v>
      </c>
      <c r="F8" s="20">
        <v>12</v>
      </c>
      <c r="G8" s="20">
        <v>5</v>
      </c>
      <c r="H8" s="20">
        <v>3</v>
      </c>
      <c r="I8" s="20">
        <v>1</v>
      </c>
      <c r="J8" s="21">
        <v>0</v>
      </c>
      <c r="K8" s="21">
        <v>0</v>
      </c>
      <c r="L8" s="21">
        <v>0</v>
      </c>
      <c r="M8" s="21">
        <v>0</v>
      </c>
      <c r="N8" s="22">
        <f t="shared" si="0"/>
        <v>17</v>
      </c>
      <c r="O8" s="21">
        <f t="shared" si="1"/>
        <v>0</v>
      </c>
      <c r="P8" s="21">
        <f t="shared" si="2"/>
        <v>0</v>
      </c>
      <c r="Q8">
        <f t="shared" si="3"/>
        <v>1</v>
      </c>
      <c r="S8" s="19" t="s">
        <v>1049</v>
      </c>
      <c r="T8">
        <f t="shared" si="4"/>
        <v>0</v>
      </c>
      <c r="U8">
        <f t="shared" si="5"/>
        <v>0</v>
      </c>
      <c r="V8">
        <f t="shared" si="6"/>
        <v>4.7619047619047616E-2</v>
      </c>
      <c r="W8">
        <f t="shared" si="7"/>
        <v>0.14285714285714285</v>
      </c>
      <c r="X8">
        <f t="shared" si="8"/>
        <v>0.23809523809523808</v>
      </c>
      <c r="Y8">
        <f t="shared" si="9"/>
        <v>0.5714285714285714</v>
      </c>
    </row>
    <row r="9" spans="1:33" x14ac:dyDescent="0.3">
      <c r="E9" s="19" t="s">
        <v>1050</v>
      </c>
      <c r="F9" s="20">
        <v>10</v>
      </c>
      <c r="G9" s="20">
        <v>9</v>
      </c>
      <c r="H9" s="20">
        <v>1</v>
      </c>
      <c r="I9" s="20">
        <v>1</v>
      </c>
      <c r="J9" s="21">
        <v>0</v>
      </c>
      <c r="K9" s="21">
        <v>0</v>
      </c>
      <c r="L9" s="21">
        <v>0</v>
      </c>
      <c r="M9" s="21">
        <v>0</v>
      </c>
      <c r="N9" s="22">
        <f t="shared" si="0"/>
        <v>19</v>
      </c>
      <c r="O9" s="21">
        <f t="shared" si="1"/>
        <v>0</v>
      </c>
      <c r="P9" s="21">
        <f t="shared" si="2"/>
        <v>0</v>
      </c>
      <c r="Q9">
        <f t="shared" si="3"/>
        <v>1</v>
      </c>
      <c r="S9" s="19" t="s">
        <v>1050</v>
      </c>
      <c r="T9">
        <f t="shared" si="4"/>
        <v>0</v>
      </c>
      <c r="U9">
        <f t="shared" si="5"/>
        <v>0</v>
      </c>
      <c r="V9">
        <f t="shared" si="6"/>
        <v>4.7619047619047616E-2</v>
      </c>
      <c r="W9">
        <f t="shared" si="7"/>
        <v>4.7619047619047616E-2</v>
      </c>
      <c r="X9">
        <f t="shared" si="8"/>
        <v>0.42857142857142855</v>
      </c>
      <c r="Y9">
        <f t="shared" si="9"/>
        <v>0.47619047619047616</v>
      </c>
      <c r="AB9" t="s">
        <v>1052</v>
      </c>
      <c r="AC9" t="s">
        <v>1053</v>
      </c>
      <c r="AD9" t="s">
        <v>1054</v>
      </c>
      <c r="AE9" t="s">
        <v>1055</v>
      </c>
      <c r="AF9" t="s">
        <v>1056</v>
      </c>
      <c r="AG9" t="s">
        <v>1057</v>
      </c>
    </row>
    <row r="10" spans="1:33" x14ac:dyDescent="0.3">
      <c r="A10" s="4" t="s">
        <v>881</v>
      </c>
      <c r="B10" t="s">
        <v>1018</v>
      </c>
      <c r="E10" s="19" t="s">
        <v>1041</v>
      </c>
      <c r="F10" s="20">
        <v>12</v>
      </c>
      <c r="G10" s="20">
        <v>6</v>
      </c>
      <c r="H10" s="20">
        <v>3</v>
      </c>
      <c r="I10" s="20">
        <v>0</v>
      </c>
      <c r="J10" s="21">
        <v>0</v>
      </c>
      <c r="K10" s="21">
        <v>0</v>
      </c>
      <c r="L10" s="21">
        <v>0</v>
      </c>
      <c r="M10" s="21">
        <v>0</v>
      </c>
      <c r="N10" s="22">
        <f t="shared" si="0"/>
        <v>18</v>
      </c>
      <c r="O10" s="21">
        <f t="shared" si="1"/>
        <v>0</v>
      </c>
      <c r="P10" s="21">
        <f t="shared" si="2"/>
        <v>0</v>
      </c>
      <c r="Q10">
        <f t="shared" si="3"/>
        <v>0</v>
      </c>
      <c r="S10" s="19" t="s">
        <v>1041</v>
      </c>
      <c r="T10">
        <f t="shared" si="4"/>
        <v>0</v>
      </c>
      <c r="U10">
        <f t="shared" si="5"/>
        <v>0</v>
      </c>
      <c r="V10">
        <f t="shared" si="6"/>
        <v>0</v>
      </c>
      <c r="W10">
        <f t="shared" si="7"/>
        <v>0.14285714285714285</v>
      </c>
      <c r="X10">
        <f t="shared" si="8"/>
        <v>0.2857142857142857</v>
      </c>
      <c r="Y10">
        <f t="shared" si="9"/>
        <v>0.5714285714285714</v>
      </c>
      <c r="AA10" t="s">
        <v>1051</v>
      </c>
      <c r="AB10">
        <v>0</v>
      </c>
      <c r="AC10">
        <v>0</v>
      </c>
      <c r="AD10">
        <v>0</v>
      </c>
      <c r="AE10">
        <v>0</v>
      </c>
      <c r="AF10">
        <v>0.19047619047619047</v>
      </c>
      <c r="AG10">
        <v>0.80952380952380953</v>
      </c>
    </row>
    <row r="11" spans="1:33" x14ac:dyDescent="0.3">
      <c r="A11" s="5" t="s">
        <v>605</v>
      </c>
      <c r="B11">
        <v>11</v>
      </c>
      <c r="E11" s="19" t="s">
        <v>1044</v>
      </c>
      <c r="F11" s="20">
        <v>2</v>
      </c>
      <c r="G11" s="20">
        <v>11</v>
      </c>
      <c r="H11" s="20">
        <v>8</v>
      </c>
      <c r="I11" s="20">
        <v>0</v>
      </c>
      <c r="J11" s="21">
        <v>0</v>
      </c>
      <c r="K11" s="21">
        <v>0</v>
      </c>
      <c r="L11" s="21">
        <v>0</v>
      </c>
      <c r="M11" s="21">
        <v>0</v>
      </c>
      <c r="N11" s="22">
        <f t="shared" si="0"/>
        <v>13</v>
      </c>
      <c r="O11" s="21">
        <f t="shared" si="1"/>
        <v>0</v>
      </c>
      <c r="P11" s="21">
        <f t="shared" si="2"/>
        <v>0</v>
      </c>
      <c r="Q11">
        <f t="shared" si="3"/>
        <v>0</v>
      </c>
      <c r="S11" s="19" t="s">
        <v>1044</v>
      </c>
      <c r="T11">
        <f t="shared" si="4"/>
        <v>0</v>
      </c>
      <c r="U11">
        <f t="shared" si="5"/>
        <v>0</v>
      </c>
      <c r="V11">
        <f t="shared" si="6"/>
        <v>0</v>
      </c>
      <c r="W11">
        <f t="shared" si="7"/>
        <v>0.38095238095238093</v>
      </c>
      <c r="X11">
        <f t="shared" si="8"/>
        <v>0.52380952380952384</v>
      </c>
      <c r="Y11">
        <f t="shared" si="9"/>
        <v>9.5238095238095233E-2</v>
      </c>
      <c r="AA11" t="s">
        <v>1045</v>
      </c>
      <c r="AB11">
        <v>0</v>
      </c>
      <c r="AC11">
        <v>0</v>
      </c>
      <c r="AD11">
        <v>0</v>
      </c>
      <c r="AE11">
        <v>4.7619047619047616E-2</v>
      </c>
      <c r="AF11">
        <v>0.23809523809523808</v>
      </c>
      <c r="AG11">
        <v>0.7142857142857143</v>
      </c>
    </row>
    <row r="12" spans="1:33" x14ac:dyDescent="0.3">
      <c r="A12" s="5" t="s">
        <v>620</v>
      </c>
      <c r="B12">
        <v>8</v>
      </c>
      <c r="E12" s="19" t="s">
        <v>1045</v>
      </c>
      <c r="F12" s="20">
        <v>15</v>
      </c>
      <c r="G12" s="20">
        <v>5</v>
      </c>
      <c r="H12" s="20">
        <v>1</v>
      </c>
      <c r="I12" s="20">
        <v>0</v>
      </c>
      <c r="J12" s="21">
        <v>0</v>
      </c>
      <c r="K12" s="21">
        <v>0</v>
      </c>
      <c r="L12" s="21">
        <v>0</v>
      </c>
      <c r="M12" s="21">
        <v>0</v>
      </c>
      <c r="N12" s="22">
        <f t="shared" si="0"/>
        <v>20</v>
      </c>
      <c r="O12" s="21">
        <f t="shared" si="1"/>
        <v>0</v>
      </c>
      <c r="P12" s="21">
        <f t="shared" si="2"/>
        <v>0</v>
      </c>
      <c r="Q12">
        <f t="shared" si="3"/>
        <v>0</v>
      </c>
      <c r="S12" s="19" t="s">
        <v>1045</v>
      </c>
      <c r="T12">
        <f t="shared" si="4"/>
        <v>0</v>
      </c>
      <c r="U12">
        <f t="shared" si="5"/>
        <v>0</v>
      </c>
      <c r="V12">
        <f t="shared" si="6"/>
        <v>0</v>
      </c>
      <c r="W12">
        <f t="shared" si="7"/>
        <v>4.7619047619047616E-2</v>
      </c>
      <c r="X12">
        <f t="shared" si="8"/>
        <v>0.23809523809523808</v>
      </c>
      <c r="Y12">
        <f t="shared" si="9"/>
        <v>0.7142857142857143</v>
      </c>
      <c r="AA12" t="s">
        <v>1041</v>
      </c>
      <c r="AB12">
        <v>0</v>
      </c>
      <c r="AC12">
        <v>0</v>
      </c>
      <c r="AD12">
        <v>0</v>
      </c>
      <c r="AE12">
        <v>0.14285714285714285</v>
      </c>
      <c r="AF12">
        <v>0.2857142857142857</v>
      </c>
      <c r="AG12">
        <v>0.5714285714285714</v>
      </c>
    </row>
    <row r="13" spans="1:33" x14ac:dyDescent="0.3">
      <c r="A13" s="5" t="s">
        <v>621</v>
      </c>
      <c r="B13">
        <v>2</v>
      </c>
      <c r="E13" s="19" t="s">
        <v>1051</v>
      </c>
      <c r="F13" s="20">
        <v>17</v>
      </c>
      <c r="G13" s="20">
        <v>4</v>
      </c>
      <c r="H13" s="20">
        <v>0</v>
      </c>
      <c r="I13" s="20">
        <v>0</v>
      </c>
      <c r="J13" s="21">
        <v>0</v>
      </c>
      <c r="K13" s="21">
        <v>0</v>
      </c>
      <c r="L13" s="21">
        <v>0</v>
      </c>
      <c r="M13" s="21">
        <v>0</v>
      </c>
      <c r="N13" s="22">
        <f t="shared" si="0"/>
        <v>21</v>
      </c>
      <c r="O13" s="21">
        <f t="shared" si="1"/>
        <v>0</v>
      </c>
      <c r="P13" s="21">
        <f t="shared" si="2"/>
        <v>0</v>
      </c>
      <c r="Q13">
        <f t="shared" si="3"/>
        <v>0</v>
      </c>
      <c r="S13" s="19" t="s">
        <v>1051</v>
      </c>
      <c r="T13">
        <f t="shared" si="4"/>
        <v>0</v>
      </c>
      <c r="U13">
        <f t="shared" si="5"/>
        <v>0</v>
      </c>
      <c r="V13">
        <f t="shared" si="6"/>
        <v>0</v>
      </c>
      <c r="W13">
        <f t="shared" si="7"/>
        <v>0</v>
      </c>
      <c r="X13">
        <f t="shared" si="8"/>
        <v>0.19047619047619047</v>
      </c>
      <c r="Y13">
        <f t="shared" si="9"/>
        <v>0.80952380952380953</v>
      </c>
      <c r="AA13" t="s">
        <v>1044</v>
      </c>
      <c r="AB13">
        <v>0</v>
      </c>
      <c r="AC13">
        <v>0</v>
      </c>
      <c r="AD13">
        <v>0</v>
      </c>
      <c r="AE13">
        <v>0.38095238095238093</v>
      </c>
      <c r="AF13">
        <v>0.52380952380952384</v>
      </c>
      <c r="AG13">
        <v>9.5238095238095233E-2</v>
      </c>
    </row>
    <row r="14" spans="1:33" x14ac:dyDescent="0.3">
      <c r="A14" s="5" t="s">
        <v>880</v>
      </c>
      <c r="B14">
        <v>21</v>
      </c>
      <c r="R14" s="14" t="s">
        <v>1060</v>
      </c>
    </row>
    <row r="15" spans="1:33" x14ac:dyDescent="0.3">
      <c r="F15" t="s">
        <v>1052</v>
      </c>
      <c r="G15" t="s">
        <v>1053</v>
      </c>
      <c r="H15" t="s">
        <v>1054</v>
      </c>
      <c r="I15" t="s">
        <v>1055</v>
      </c>
      <c r="J15" t="s">
        <v>1056</v>
      </c>
      <c r="K15" t="s">
        <v>1057</v>
      </c>
      <c r="R15" s="4" t="s">
        <v>881</v>
      </c>
      <c r="S15" t="s">
        <v>1059</v>
      </c>
    </row>
    <row r="16" spans="1:33" x14ac:dyDescent="0.3">
      <c r="R16" s="5">
        <v>0</v>
      </c>
      <c r="S16">
        <v>0</v>
      </c>
    </row>
    <row r="17" spans="1:19" x14ac:dyDescent="0.3">
      <c r="A17" s="4" t="s">
        <v>881</v>
      </c>
      <c r="B17" t="s">
        <v>1019</v>
      </c>
      <c r="R17" s="5">
        <v>1</v>
      </c>
      <c r="S17">
        <v>4</v>
      </c>
    </row>
    <row r="18" spans="1:19" x14ac:dyDescent="0.3">
      <c r="A18" s="5" t="s">
        <v>620</v>
      </c>
      <c r="B18">
        <v>10</v>
      </c>
      <c r="R18" s="5" t="s">
        <v>904</v>
      </c>
    </row>
    <row r="19" spans="1:19" x14ac:dyDescent="0.3">
      <c r="A19" s="5" t="s">
        <v>621</v>
      </c>
      <c r="B19">
        <v>5</v>
      </c>
      <c r="R19" s="5" t="s">
        <v>880</v>
      </c>
      <c r="S19">
        <v>4</v>
      </c>
    </row>
    <row r="20" spans="1:19" x14ac:dyDescent="0.3">
      <c r="A20" s="5" t="s">
        <v>605</v>
      </c>
      <c r="B20">
        <v>3</v>
      </c>
    </row>
    <row r="21" spans="1:19" x14ac:dyDescent="0.3">
      <c r="A21" s="5" t="s">
        <v>604</v>
      </c>
      <c r="B21">
        <v>3</v>
      </c>
    </row>
    <row r="22" spans="1:19" x14ac:dyDescent="0.3">
      <c r="A22" s="5" t="s">
        <v>880</v>
      </c>
      <c r="B22">
        <v>21</v>
      </c>
      <c r="R22" s="4" t="s">
        <v>881</v>
      </c>
      <c r="S22" t="s">
        <v>1061</v>
      </c>
    </row>
    <row r="23" spans="1:19" x14ac:dyDescent="0.3">
      <c r="R23" s="5">
        <v>0</v>
      </c>
      <c r="S23">
        <v>0</v>
      </c>
    </row>
    <row r="24" spans="1:19" x14ac:dyDescent="0.3">
      <c r="R24" s="5">
        <v>1</v>
      </c>
      <c r="S24">
        <v>1</v>
      </c>
    </row>
    <row r="25" spans="1:19" x14ac:dyDescent="0.3">
      <c r="A25" s="4" t="s">
        <v>881</v>
      </c>
      <c r="B25" t="s">
        <v>1020</v>
      </c>
      <c r="R25" s="5" t="s">
        <v>904</v>
      </c>
    </row>
    <row r="26" spans="1:19" x14ac:dyDescent="0.3">
      <c r="A26" s="5" t="s">
        <v>605</v>
      </c>
      <c r="B26">
        <v>15</v>
      </c>
      <c r="R26" s="5" t="s">
        <v>880</v>
      </c>
      <c r="S26">
        <v>1</v>
      </c>
    </row>
    <row r="27" spans="1:19" x14ac:dyDescent="0.3">
      <c r="A27" s="5" t="s">
        <v>621</v>
      </c>
      <c r="B27">
        <v>4</v>
      </c>
    </row>
    <row r="28" spans="1:19" x14ac:dyDescent="0.3">
      <c r="A28" s="5" t="s">
        <v>604</v>
      </c>
      <c r="B28">
        <v>2</v>
      </c>
    </row>
    <row r="29" spans="1:19" x14ac:dyDescent="0.3">
      <c r="A29" s="5" t="s">
        <v>880</v>
      </c>
      <c r="B29">
        <v>21</v>
      </c>
      <c r="R29" s="4" t="s">
        <v>881</v>
      </c>
      <c r="S29" t="s">
        <v>1062</v>
      </c>
    </row>
    <row r="30" spans="1:19" x14ac:dyDescent="0.3">
      <c r="R30" s="5">
        <v>0</v>
      </c>
      <c r="S30">
        <v>0</v>
      </c>
    </row>
    <row r="31" spans="1:19" x14ac:dyDescent="0.3">
      <c r="R31" s="5">
        <v>1</v>
      </c>
      <c r="S31">
        <v>1</v>
      </c>
    </row>
    <row r="32" spans="1:19" x14ac:dyDescent="0.3">
      <c r="A32" s="4" t="s">
        <v>881</v>
      </c>
      <c r="B32" t="s">
        <v>1021</v>
      </c>
      <c r="R32" s="5" t="s">
        <v>904</v>
      </c>
    </row>
    <row r="33" spans="1:19" x14ac:dyDescent="0.3">
      <c r="A33" s="5" t="s">
        <v>621</v>
      </c>
      <c r="B33">
        <v>12</v>
      </c>
      <c r="R33" s="5" t="s">
        <v>880</v>
      </c>
      <c r="S33">
        <v>1</v>
      </c>
    </row>
    <row r="34" spans="1:19" x14ac:dyDescent="0.3">
      <c r="A34" s="5" t="s">
        <v>605</v>
      </c>
      <c r="B34">
        <v>6</v>
      </c>
    </row>
    <row r="35" spans="1:19" x14ac:dyDescent="0.3">
      <c r="A35" s="5" t="s">
        <v>620</v>
      </c>
      <c r="B35">
        <v>3</v>
      </c>
    </row>
    <row r="36" spans="1:19" x14ac:dyDescent="0.3">
      <c r="A36" s="5" t="s">
        <v>880</v>
      </c>
      <c r="B36">
        <v>21</v>
      </c>
    </row>
    <row r="39" spans="1:19" x14ac:dyDescent="0.3">
      <c r="A39" s="4" t="s">
        <v>881</v>
      </c>
      <c r="B39" t="s">
        <v>1022</v>
      </c>
    </row>
    <row r="40" spans="1:19" x14ac:dyDescent="0.3">
      <c r="A40" s="5" t="s">
        <v>620</v>
      </c>
      <c r="B40">
        <v>7</v>
      </c>
    </row>
    <row r="41" spans="1:19" x14ac:dyDescent="0.3">
      <c r="A41" s="5" t="s">
        <v>604</v>
      </c>
      <c r="B41">
        <v>6</v>
      </c>
    </row>
    <row r="42" spans="1:19" x14ac:dyDescent="0.3">
      <c r="A42" s="5" t="s">
        <v>621</v>
      </c>
      <c r="B42">
        <v>4</v>
      </c>
    </row>
    <row r="43" spans="1:19" x14ac:dyDescent="0.3">
      <c r="A43" s="5" t="s">
        <v>605</v>
      </c>
      <c r="B43">
        <v>4</v>
      </c>
    </row>
    <row r="44" spans="1:19" x14ac:dyDescent="0.3">
      <c r="A44" s="5" t="s">
        <v>880</v>
      </c>
      <c r="B44">
        <v>21</v>
      </c>
    </row>
    <row r="47" spans="1:19" x14ac:dyDescent="0.3">
      <c r="A47" s="4" t="s">
        <v>881</v>
      </c>
      <c r="B47" t="s">
        <v>1023</v>
      </c>
    </row>
    <row r="48" spans="1:19" x14ac:dyDescent="0.3">
      <c r="A48" s="5" t="s">
        <v>621</v>
      </c>
      <c r="B48">
        <v>12</v>
      </c>
    </row>
    <row r="49" spans="1:2" x14ac:dyDescent="0.3">
      <c r="A49" s="5" t="s">
        <v>605</v>
      </c>
      <c r="B49">
        <v>5</v>
      </c>
    </row>
    <row r="50" spans="1:2" x14ac:dyDescent="0.3">
      <c r="A50" s="5" t="s">
        <v>620</v>
      </c>
      <c r="B50">
        <v>3</v>
      </c>
    </row>
    <row r="51" spans="1:2" x14ac:dyDescent="0.3">
      <c r="A51" s="5" t="s">
        <v>604</v>
      </c>
      <c r="B51">
        <v>1</v>
      </c>
    </row>
    <row r="52" spans="1:2" x14ac:dyDescent="0.3">
      <c r="A52" s="5" t="s">
        <v>880</v>
      </c>
      <c r="B52">
        <v>21</v>
      </c>
    </row>
    <row r="55" spans="1:2" x14ac:dyDescent="0.3">
      <c r="A55" s="4" t="s">
        <v>881</v>
      </c>
      <c r="B55" t="s">
        <v>1024</v>
      </c>
    </row>
    <row r="56" spans="1:2" x14ac:dyDescent="0.3">
      <c r="A56" s="5" t="s">
        <v>604</v>
      </c>
      <c r="B56">
        <v>12</v>
      </c>
    </row>
    <row r="57" spans="1:2" x14ac:dyDescent="0.3">
      <c r="A57" s="5" t="s">
        <v>605</v>
      </c>
      <c r="B57">
        <v>6</v>
      </c>
    </row>
    <row r="58" spans="1:2" x14ac:dyDescent="0.3">
      <c r="A58" s="5" t="s">
        <v>621</v>
      </c>
      <c r="B58">
        <v>3</v>
      </c>
    </row>
    <row r="59" spans="1:2" x14ac:dyDescent="0.3">
      <c r="A59" s="5" t="s">
        <v>880</v>
      </c>
      <c r="B59">
        <v>21</v>
      </c>
    </row>
    <row r="62" spans="1:2" x14ac:dyDescent="0.3">
      <c r="A62" s="4" t="s">
        <v>881</v>
      </c>
      <c r="B62" t="s">
        <v>1025</v>
      </c>
    </row>
    <row r="63" spans="1:2" x14ac:dyDescent="0.3">
      <c r="A63" s="5" t="s">
        <v>621</v>
      </c>
      <c r="B63">
        <v>10</v>
      </c>
    </row>
    <row r="64" spans="1:2" x14ac:dyDescent="0.3">
      <c r="A64" s="5" t="s">
        <v>605</v>
      </c>
      <c r="B64">
        <v>9</v>
      </c>
    </row>
    <row r="65" spans="1:2" x14ac:dyDescent="0.3">
      <c r="A65" s="5" t="s">
        <v>620</v>
      </c>
      <c r="B65">
        <v>1</v>
      </c>
    </row>
    <row r="66" spans="1:2" x14ac:dyDescent="0.3">
      <c r="A66" s="5" t="s">
        <v>604</v>
      </c>
      <c r="B66">
        <v>1</v>
      </c>
    </row>
    <row r="67" spans="1:2" x14ac:dyDescent="0.3">
      <c r="A67" s="5" t="s">
        <v>880</v>
      </c>
      <c r="B67">
        <v>21</v>
      </c>
    </row>
    <row r="70" spans="1:2" x14ac:dyDescent="0.3">
      <c r="A70" s="4" t="s">
        <v>881</v>
      </c>
      <c r="B70" t="s">
        <v>1026</v>
      </c>
    </row>
    <row r="71" spans="1:2" x14ac:dyDescent="0.3">
      <c r="A71" s="5" t="s">
        <v>621</v>
      </c>
      <c r="B71">
        <v>15</v>
      </c>
    </row>
    <row r="72" spans="1:2" x14ac:dyDescent="0.3">
      <c r="A72" s="5" t="s">
        <v>605</v>
      </c>
      <c r="B72">
        <v>5</v>
      </c>
    </row>
    <row r="73" spans="1:2" x14ac:dyDescent="0.3">
      <c r="A73" s="5" t="s">
        <v>620</v>
      </c>
      <c r="B73">
        <v>1</v>
      </c>
    </row>
    <row r="74" spans="1:2" x14ac:dyDescent="0.3">
      <c r="A74" s="5" t="s">
        <v>880</v>
      </c>
      <c r="B74">
        <v>21</v>
      </c>
    </row>
    <row r="77" spans="1:2" x14ac:dyDescent="0.3">
      <c r="A77" s="4" t="s">
        <v>881</v>
      </c>
      <c r="B77" t="s">
        <v>1027</v>
      </c>
    </row>
    <row r="78" spans="1:2" x14ac:dyDescent="0.3">
      <c r="A78" s="5" t="s">
        <v>621</v>
      </c>
      <c r="B78">
        <v>17</v>
      </c>
    </row>
    <row r="79" spans="1:2" x14ac:dyDescent="0.3">
      <c r="A79" s="5" t="s">
        <v>605</v>
      </c>
      <c r="B79">
        <v>4</v>
      </c>
    </row>
    <row r="80" spans="1:2" x14ac:dyDescent="0.3">
      <c r="A80" s="5" t="s">
        <v>880</v>
      </c>
      <c r="B80">
        <v>21</v>
      </c>
    </row>
  </sheetData>
  <autoFilter ref="E2:Q13" xr:uid="{F723782F-8CE5-4389-8F58-D8DB9F5349F8}">
    <sortState xmlns:xlrd2="http://schemas.microsoft.com/office/spreadsheetml/2017/richdata2" ref="E3:Q13">
      <sortCondition descending="1" ref="Q2:Q13"/>
    </sortState>
  </autoFilter>
  <conditionalFormatting sqref="F3:F13">
    <cfRule type="colorScale" priority="10">
      <colorScale>
        <cfvo type="min"/>
        <cfvo type="max"/>
        <color rgb="FFFCFCFF"/>
        <color rgb="FF63BE7B"/>
      </colorScale>
    </cfRule>
  </conditionalFormatting>
  <conditionalFormatting sqref="G3:G13">
    <cfRule type="colorScale" priority="9">
      <colorScale>
        <cfvo type="min"/>
        <cfvo type="max"/>
        <color rgb="FFFCFCFF"/>
        <color rgb="FF63BE7B"/>
      </colorScale>
    </cfRule>
  </conditionalFormatting>
  <conditionalFormatting sqref="H3:H13">
    <cfRule type="colorScale" priority="8">
      <colorScale>
        <cfvo type="min"/>
        <cfvo type="max"/>
        <color rgb="FFFCFCFF"/>
        <color rgb="FF63BE7B"/>
      </colorScale>
    </cfRule>
  </conditionalFormatting>
  <conditionalFormatting sqref="N3:N13">
    <cfRule type="colorScale" priority="4">
      <colorScale>
        <cfvo type="min"/>
        <cfvo type="max"/>
        <color rgb="FFFCFCFF"/>
        <color rgb="FF63BE7B"/>
      </colorScale>
    </cfRule>
  </conditionalFormatting>
  <conditionalFormatting sqref="Q3:Q13">
    <cfRule type="colorScale" priority="1">
      <colorScale>
        <cfvo type="min"/>
        <cfvo type="max"/>
        <color rgb="FFFFFF00"/>
        <color rgb="FFFF0000"/>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C9E7-FFA1-4A68-B87E-85869F8F7E48}">
  <dimension ref="B1:BH63"/>
  <sheetViews>
    <sheetView topLeftCell="AO1" workbookViewId="0">
      <selection activeCell="AU45" sqref="AU45"/>
    </sheetView>
  </sheetViews>
  <sheetFormatPr defaultRowHeight="14.4" x14ac:dyDescent="0.3"/>
  <cols>
    <col min="2" max="3" width="24.44140625" customWidth="1"/>
    <col min="6" max="6" width="18.77734375" bestFit="1" customWidth="1"/>
    <col min="7" max="8" width="31.77734375" bestFit="1" customWidth="1"/>
    <col min="11" max="11" width="16.33203125" customWidth="1"/>
    <col min="26" max="26" width="19.109375" customWidth="1"/>
    <col min="27" max="27" width="15" customWidth="1"/>
    <col min="43" max="43" width="25.33203125" customWidth="1"/>
    <col min="44" max="44" width="22.44140625" customWidth="1"/>
  </cols>
  <sheetData>
    <row r="1" spans="2:60" x14ac:dyDescent="0.3">
      <c r="B1" s="3" t="s">
        <v>1116</v>
      </c>
      <c r="AQ1" s="3" t="s">
        <v>1063</v>
      </c>
    </row>
    <row r="2" spans="2:60" s="13" customFormat="1" ht="72" x14ac:dyDescent="0.3">
      <c r="B2" s="11" t="s">
        <v>1064</v>
      </c>
      <c r="C2" s="11" t="s">
        <v>1065</v>
      </c>
      <c r="D2" s="11" t="s">
        <v>1066</v>
      </c>
      <c r="E2" s="11" t="s">
        <v>1067</v>
      </c>
      <c r="F2" s="11" t="s">
        <v>1068</v>
      </c>
      <c r="G2" s="11" t="s">
        <v>1069</v>
      </c>
      <c r="H2" s="11" t="s">
        <v>1042</v>
      </c>
      <c r="I2" s="11" t="s">
        <v>1070</v>
      </c>
      <c r="J2" s="11" t="s">
        <v>1071</v>
      </c>
      <c r="K2" s="11" t="s">
        <v>1072</v>
      </c>
      <c r="L2" s="11" t="s">
        <v>1073</v>
      </c>
      <c r="M2" s="11" t="s">
        <v>1074</v>
      </c>
      <c r="N2" s="11" t="s">
        <v>1075</v>
      </c>
      <c r="O2" s="11" t="s">
        <v>1076</v>
      </c>
      <c r="P2" s="11" t="s">
        <v>1077</v>
      </c>
      <c r="Q2" s="11" t="s">
        <v>1078</v>
      </c>
      <c r="R2" s="11" t="s">
        <v>1079</v>
      </c>
      <c r="S2" s="11" t="s">
        <v>1080</v>
      </c>
      <c r="T2" s="11" t="s">
        <v>1081</v>
      </c>
      <c r="U2" s="11" t="s">
        <v>1082</v>
      </c>
      <c r="V2" s="11" t="s">
        <v>1083</v>
      </c>
      <c r="W2" s="11" t="s">
        <v>1084</v>
      </c>
      <c r="X2" s="11" t="s">
        <v>1085</v>
      </c>
      <c r="Y2" s="11" t="s">
        <v>1086</v>
      </c>
      <c r="Z2" s="11" t="s">
        <v>1087</v>
      </c>
      <c r="AA2" s="11" t="s">
        <v>1088</v>
      </c>
      <c r="AB2" s="11" t="s">
        <v>1089</v>
      </c>
      <c r="AC2" s="11" t="s">
        <v>1090</v>
      </c>
      <c r="AD2" s="11" t="s">
        <v>1091</v>
      </c>
      <c r="AE2" s="11" t="s">
        <v>1092</v>
      </c>
      <c r="AF2" s="11" t="s">
        <v>1093</v>
      </c>
      <c r="AG2" s="11" t="s">
        <v>1094</v>
      </c>
      <c r="AH2" s="11" t="s">
        <v>1095</v>
      </c>
      <c r="AI2" s="11" t="s">
        <v>1096</v>
      </c>
      <c r="AJ2" s="11" t="s">
        <v>1097</v>
      </c>
      <c r="AK2" s="11" t="s">
        <v>1098</v>
      </c>
      <c r="AQ2" s="11" t="s">
        <v>1099</v>
      </c>
      <c r="AR2" s="11" t="s">
        <v>1100</v>
      </c>
      <c r="AS2" s="11" t="s">
        <v>1101</v>
      </c>
      <c r="AT2" s="11" t="s">
        <v>1102</v>
      </c>
      <c r="AU2" s="11" t="s">
        <v>1103</v>
      </c>
      <c r="AV2" s="11" t="s">
        <v>1104</v>
      </c>
      <c r="AW2" s="11" t="s">
        <v>1105</v>
      </c>
      <c r="AX2" s="11" t="s">
        <v>1106</v>
      </c>
      <c r="AY2" s="11" t="s">
        <v>1107</v>
      </c>
      <c r="AZ2" s="11" t="s">
        <v>1108</v>
      </c>
      <c r="BA2" s="11" t="s">
        <v>1109</v>
      </c>
      <c r="BB2" s="11" t="s">
        <v>1110</v>
      </c>
      <c r="BC2" s="11" t="s">
        <v>1111</v>
      </c>
      <c r="BD2" s="11" t="s">
        <v>1112</v>
      </c>
      <c r="BE2" s="11" t="s">
        <v>1113</v>
      </c>
      <c r="BF2" s="11" t="s">
        <v>1114</v>
      </c>
      <c r="BG2" s="11" t="s">
        <v>1115</v>
      </c>
      <c r="BH2" s="11" t="s">
        <v>927</v>
      </c>
    </row>
    <row r="3" spans="2:60" hidden="1" x14ac:dyDescent="0.3">
      <c r="B3">
        <v>0</v>
      </c>
      <c r="C3">
        <v>1</v>
      </c>
      <c r="D3">
        <v>0</v>
      </c>
      <c r="E3">
        <v>0</v>
      </c>
      <c r="F3">
        <v>0</v>
      </c>
      <c r="G3">
        <v>0</v>
      </c>
      <c r="H3">
        <v>0</v>
      </c>
      <c r="I3">
        <v>0</v>
      </c>
      <c r="J3">
        <v>0</v>
      </c>
      <c r="K3">
        <v>0</v>
      </c>
      <c r="L3">
        <v>0</v>
      </c>
      <c r="M3">
        <v>0</v>
      </c>
      <c r="N3">
        <v>0</v>
      </c>
      <c r="O3">
        <v>0</v>
      </c>
      <c r="P3">
        <v>1</v>
      </c>
      <c r="Q3">
        <v>0</v>
      </c>
      <c r="R3">
        <v>0</v>
      </c>
      <c r="S3">
        <v>1</v>
      </c>
      <c r="T3">
        <v>0</v>
      </c>
      <c r="U3">
        <v>0</v>
      </c>
      <c r="V3">
        <v>0</v>
      </c>
      <c r="W3">
        <v>0</v>
      </c>
      <c r="X3">
        <v>0</v>
      </c>
      <c r="Y3">
        <v>0</v>
      </c>
      <c r="Z3">
        <v>0</v>
      </c>
      <c r="AA3">
        <v>0</v>
      </c>
      <c r="AB3">
        <v>0</v>
      </c>
      <c r="AC3">
        <v>0</v>
      </c>
      <c r="AD3">
        <v>0</v>
      </c>
      <c r="AE3">
        <v>0</v>
      </c>
      <c r="AF3">
        <v>0</v>
      </c>
      <c r="AG3">
        <v>0</v>
      </c>
      <c r="AH3">
        <v>0</v>
      </c>
      <c r="AI3">
        <v>0</v>
      </c>
      <c r="AJ3">
        <v>0</v>
      </c>
      <c r="AK3">
        <v>0</v>
      </c>
      <c r="AQ3">
        <v>0</v>
      </c>
      <c r="AR3">
        <v>1</v>
      </c>
      <c r="AS3">
        <v>0</v>
      </c>
      <c r="AT3">
        <v>0</v>
      </c>
      <c r="AU3">
        <v>0</v>
      </c>
      <c r="AV3">
        <v>0</v>
      </c>
      <c r="AW3">
        <v>0</v>
      </c>
      <c r="AX3">
        <v>0</v>
      </c>
      <c r="AY3">
        <v>1</v>
      </c>
      <c r="AZ3">
        <v>1</v>
      </c>
      <c r="BA3">
        <v>0</v>
      </c>
      <c r="BB3">
        <v>0</v>
      </c>
      <c r="BC3">
        <v>0</v>
      </c>
      <c r="BD3">
        <v>0</v>
      </c>
      <c r="BE3">
        <v>0</v>
      </c>
      <c r="BF3">
        <v>0</v>
      </c>
      <c r="BG3">
        <v>0</v>
      </c>
      <c r="BH3">
        <v>0</v>
      </c>
    </row>
    <row r="4" spans="2:60" hidden="1" x14ac:dyDescent="0.3">
      <c r="B4">
        <v>0</v>
      </c>
      <c r="C4">
        <v>0</v>
      </c>
      <c r="D4">
        <v>0</v>
      </c>
      <c r="E4">
        <v>1</v>
      </c>
      <c r="F4">
        <v>1</v>
      </c>
      <c r="G4">
        <v>0</v>
      </c>
      <c r="H4">
        <v>1</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Q4">
        <v>0</v>
      </c>
      <c r="AR4">
        <v>1</v>
      </c>
      <c r="AS4">
        <v>0</v>
      </c>
      <c r="AT4">
        <v>0</v>
      </c>
      <c r="AU4">
        <v>0</v>
      </c>
      <c r="AV4">
        <v>0</v>
      </c>
      <c r="AW4">
        <v>0</v>
      </c>
      <c r="AX4">
        <v>0</v>
      </c>
      <c r="AY4">
        <v>0</v>
      </c>
      <c r="AZ4">
        <v>1</v>
      </c>
      <c r="BA4">
        <v>0</v>
      </c>
      <c r="BB4">
        <v>0</v>
      </c>
      <c r="BC4">
        <v>0</v>
      </c>
      <c r="BD4">
        <v>0</v>
      </c>
      <c r="BE4">
        <v>0</v>
      </c>
      <c r="BF4">
        <v>0</v>
      </c>
      <c r="BG4">
        <v>1</v>
      </c>
      <c r="BH4">
        <v>0</v>
      </c>
    </row>
    <row r="5" spans="2:60" hidden="1" x14ac:dyDescent="0.3">
      <c r="B5">
        <v>0</v>
      </c>
      <c r="C5">
        <v>0</v>
      </c>
      <c r="D5">
        <v>0</v>
      </c>
      <c r="E5">
        <v>0</v>
      </c>
      <c r="F5">
        <v>1</v>
      </c>
      <c r="G5">
        <v>0</v>
      </c>
      <c r="H5">
        <v>0</v>
      </c>
      <c r="I5">
        <v>0</v>
      </c>
      <c r="J5">
        <v>0</v>
      </c>
      <c r="K5">
        <v>0</v>
      </c>
      <c r="L5">
        <v>0</v>
      </c>
      <c r="M5">
        <v>0</v>
      </c>
      <c r="N5">
        <v>0</v>
      </c>
      <c r="O5">
        <v>0</v>
      </c>
      <c r="P5">
        <v>0</v>
      </c>
      <c r="Q5">
        <v>0</v>
      </c>
      <c r="R5">
        <v>0</v>
      </c>
      <c r="S5">
        <v>1</v>
      </c>
      <c r="T5">
        <v>0</v>
      </c>
      <c r="U5">
        <v>1</v>
      </c>
      <c r="V5">
        <v>0</v>
      </c>
      <c r="W5">
        <v>0</v>
      </c>
      <c r="X5">
        <v>0</v>
      </c>
      <c r="Y5">
        <v>0</v>
      </c>
      <c r="Z5">
        <v>0</v>
      </c>
      <c r="AA5">
        <v>0</v>
      </c>
      <c r="AB5">
        <v>0</v>
      </c>
      <c r="AC5">
        <v>0</v>
      </c>
      <c r="AD5">
        <v>0</v>
      </c>
      <c r="AE5">
        <v>0</v>
      </c>
      <c r="AF5">
        <v>0</v>
      </c>
      <c r="AG5">
        <v>0</v>
      </c>
      <c r="AH5">
        <v>0</v>
      </c>
      <c r="AI5">
        <v>0</v>
      </c>
      <c r="AJ5">
        <v>0</v>
      </c>
      <c r="AK5">
        <v>0</v>
      </c>
      <c r="AQ5">
        <v>0</v>
      </c>
      <c r="AR5">
        <v>1</v>
      </c>
      <c r="AS5">
        <v>0</v>
      </c>
      <c r="AT5">
        <v>0</v>
      </c>
      <c r="AU5">
        <v>0</v>
      </c>
      <c r="AV5">
        <v>0</v>
      </c>
      <c r="AW5">
        <v>0</v>
      </c>
      <c r="AX5">
        <v>0</v>
      </c>
      <c r="AY5">
        <v>0</v>
      </c>
      <c r="AZ5">
        <v>1</v>
      </c>
      <c r="BA5">
        <v>0</v>
      </c>
      <c r="BB5">
        <v>0</v>
      </c>
      <c r="BC5">
        <v>0</v>
      </c>
      <c r="BD5">
        <v>0</v>
      </c>
      <c r="BE5">
        <v>0</v>
      </c>
      <c r="BF5">
        <v>0</v>
      </c>
      <c r="BG5">
        <v>0</v>
      </c>
      <c r="BH5">
        <v>0</v>
      </c>
    </row>
    <row r="6" spans="2:60" hidden="1" x14ac:dyDescent="0.3">
      <c r="B6">
        <v>0</v>
      </c>
      <c r="C6">
        <v>0</v>
      </c>
      <c r="D6">
        <v>0</v>
      </c>
      <c r="E6">
        <v>1</v>
      </c>
      <c r="F6">
        <v>1</v>
      </c>
      <c r="G6">
        <v>0</v>
      </c>
      <c r="H6">
        <v>0</v>
      </c>
      <c r="I6">
        <v>0</v>
      </c>
      <c r="J6">
        <v>0</v>
      </c>
      <c r="K6">
        <v>0</v>
      </c>
      <c r="L6">
        <v>0</v>
      </c>
      <c r="M6">
        <v>0</v>
      </c>
      <c r="N6">
        <v>0</v>
      </c>
      <c r="O6">
        <v>0</v>
      </c>
      <c r="P6">
        <v>0</v>
      </c>
      <c r="Q6">
        <v>0</v>
      </c>
      <c r="R6">
        <v>0</v>
      </c>
      <c r="S6">
        <v>1</v>
      </c>
      <c r="T6">
        <v>0</v>
      </c>
      <c r="U6">
        <v>0</v>
      </c>
      <c r="V6">
        <v>0</v>
      </c>
      <c r="W6">
        <v>0</v>
      </c>
      <c r="X6">
        <v>0</v>
      </c>
      <c r="Y6">
        <v>0</v>
      </c>
      <c r="Z6">
        <v>0</v>
      </c>
      <c r="AA6">
        <v>0</v>
      </c>
      <c r="AB6">
        <v>0</v>
      </c>
      <c r="AC6">
        <v>0</v>
      </c>
      <c r="AD6">
        <v>0</v>
      </c>
      <c r="AE6">
        <v>0</v>
      </c>
      <c r="AF6">
        <v>0</v>
      </c>
      <c r="AG6">
        <v>0</v>
      </c>
      <c r="AH6">
        <v>0</v>
      </c>
      <c r="AI6">
        <v>0</v>
      </c>
      <c r="AJ6">
        <v>0</v>
      </c>
      <c r="AK6">
        <v>0</v>
      </c>
      <c r="AQ6">
        <v>0</v>
      </c>
      <c r="AR6">
        <v>1</v>
      </c>
      <c r="AS6">
        <v>0</v>
      </c>
      <c r="AT6">
        <v>0</v>
      </c>
      <c r="AU6">
        <v>0</v>
      </c>
      <c r="AV6">
        <v>0</v>
      </c>
      <c r="AW6">
        <v>0</v>
      </c>
      <c r="AX6">
        <v>0</v>
      </c>
      <c r="AY6">
        <v>1</v>
      </c>
      <c r="AZ6">
        <v>1</v>
      </c>
      <c r="BA6">
        <v>0</v>
      </c>
      <c r="BB6">
        <v>0</v>
      </c>
      <c r="BC6">
        <v>0</v>
      </c>
      <c r="BD6">
        <v>0</v>
      </c>
      <c r="BE6">
        <v>0</v>
      </c>
      <c r="BF6">
        <v>0</v>
      </c>
      <c r="BG6">
        <v>0</v>
      </c>
      <c r="BH6">
        <v>0</v>
      </c>
    </row>
    <row r="7" spans="2:60" hidden="1" x14ac:dyDescent="0.3">
      <c r="B7">
        <v>0</v>
      </c>
      <c r="C7">
        <v>1</v>
      </c>
      <c r="D7">
        <v>0</v>
      </c>
      <c r="E7">
        <v>0</v>
      </c>
      <c r="F7">
        <v>0</v>
      </c>
      <c r="G7">
        <v>0</v>
      </c>
      <c r="H7">
        <v>0</v>
      </c>
      <c r="I7">
        <v>0</v>
      </c>
      <c r="J7">
        <v>0</v>
      </c>
      <c r="K7">
        <v>0</v>
      </c>
      <c r="L7">
        <v>0</v>
      </c>
      <c r="M7">
        <v>0</v>
      </c>
      <c r="N7">
        <v>0</v>
      </c>
      <c r="O7">
        <v>0</v>
      </c>
      <c r="P7">
        <v>0</v>
      </c>
      <c r="Q7">
        <v>0</v>
      </c>
      <c r="R7">
        <v>0</v>
      </c>
      <c r="S7">
        <v>0</v>
      </c>
      <c r="T7">
        <v>1</v>
      </c>
      <c r="U7">
        <v>0</v>
      </c>
      <c r="V7">
        <v>0</v>
      </c>
      <c r="W7">
        <v>0</v>
      </c>
      <c r="X7">
        <v>0</v>
      </c>
      <c r="Y7">
        <v>0</v>
      </c>
      <c r="Z7">
        <v>0</v>
      </c>
      <c r="AA7">
        <v>0</v>
      </c>
      <c r="AB7">
        <v>0</v>
      </c>
      <c r="AC7">
        <v>0</v>
      </c>
      <c r="AD7">
        <v>0</v>
      </c>
      <c r="AE7">
        <v>0</v>
      </c>
      <c r="AF7">
        <v>0</v>
      </c>
      <c r="AG7">
        <v>0</v>
      </c>
      <c r="AH7">
        <v>1</v>
      </c>
      <c r="AI7">
        <v>0</v>
      </c>
      <c r="AJ7">
        <v>0</v>
      </c>
      <c r="AK7">
        <v>0</v>
      </c>
      <c r="AQ7">
        <v>0</v>
      </c>
      <c r="AR7">
        <v>0</v>
      </c>
      <c r="AS7">
        <v>1</v>
      </c>
      <c r="AT7">
        <v>0</v>
      </c>
      <c r="AU7">
        <v>0</v>
      </c>
      <c r="AV7">
        <v>1</v>
      </c>
      <c r="AW7">
        <v>0</v>
      </c>
      <c r="AX7">
        <v>0</v>
      </c>
      <c r="AY7">
        <v>0</v>
      </c>
      <c r="AZ7">
        <v>1</v>
      </c>
      <c r="BA7">
        <v>0</v>
      </c>
      <c r="BB7">
        <v>0</v>
      </c>
      <c r="BC7">
        <v>0</v>
      </c>
      <c r="BD7">
        <v>0</v>
      </c>
      <c r="BE7">
        <v>0</v>
      </c>
      <c r="BF7">
        <v>0</v>
      </c>
      <c r="BG7">
        <v>0</v>
      </c>
      <c r="BH7">
        <v>0</v>
      </c>
    </row>
    <row r="8" spans="2:60" hidden="1" x14ac:dyDescent="0.3">
      <c r="B8">
        <v>0</v>
      </c>
      <c r="C8">
        <v>1</v>
      </c>
      <c r="D8">
        <v>0</v>
      </c>
      <c r="E8">
        <v>0</v>
      </c>
      <c r="F8">
        <v>0</v>
      </c>
      <c r="G8">
        <v>0</v>
      </c>
      <c r="H8">
        <v>0</v>
      </c>
      <c r="I8">
        <v>1</v>
      </c>
      <c r="J8">
        <v>1</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Q8">
        <v>0</v>
      </c>
      <c r="AR8">
        <v>0</v>
      </c>
      <c r="AS8">
        <v>1</v>
      </c>
      <c r="AT8">
        <v>0</v>
      </c>
      <c r="AU8">
        <v>0</v>
      </c>
      <c r="AV8">
        <v>1</v>
      </c>
      <c r="AW8">
        <v>0</v>
      </c>
      <c r="AX8">
        <v>0</v>
      </c>
      <c r="AY8">
        <v>1</v>
      </c>
      <c r="AZ8">
        <v>0</v>
      </c>
      <c r="BA8">
        <v>0</v>
      </c>
      <c r="BB8">
        <v>0</v>
      </c>
      <c r="BC8">
        <v>0</v>
      </c>
      <c r="BD8">
        <v>0</v>
      </c>
      <c r="BE8">
        <v>0</v>
      </c>
      <c r="BF8">
        <v>0</v>
      </c>
      <c r="BG8">
        <v>0</v>
      </c>
      <c r="BH8">
        <v>0</v>
      </c>
    </row>
    <row r="9" spans="2:60" hidden="1" x14ac:dyDescent="0.3">
      <c r="B9">
        <v>0</v>
      </c>
      <c r="C9">
        <v>0</v>
      </c>
      <c r="D9">
        <v>0</v>
      </c>
      <c r="E9">
        <v>0</v>
      </c>
      <c r="F9">
        <v>1</v>
      </c>
      <c r="G9">
        <v>0</v>
      </c>
      <c r="H9">
        <v>0</v>
      </c>
      <c r="I9">
        <v>0</v>
      </c>
      <c r="J9">
        <v>0</v>
      </c>
      <c r="K9">
        <v>0</v>
      </c>
      <c r="L9">
        <v>0</v>
      </c>
      <c r="M9">
        <v>0</v>
      </c>
      <c r="N9">
        <v>0</v>
      </c>
      <c r="O9">
        <v>0</v>
      </c>
      <c r="P9">
        <v>0</v>
      </c>
      <c r="Q9">
        <v>0</v>
      </c>
      <c r="R9">
        <v>0</v>
      </c>
      <c r="S9">
        <v>1</v>
      </c>
      <c r="T9">
        <v>0</v>
      </c>
      <c r="U9">
        <v>1</v>
      </c>
      <c r="V9">
        <v>0</v>
      </c>
      <c r="W9">
        <v>0</v>
      </c>
      <c r="X9">
        <v>0</v>
      </c>
      <c r="Y9">
        <v>0</v>
      </c>
      <c r="Z9">
        <v>0</v>
      </c>
      <c r="AA9">
        <v>0</v>
      </c>
      <c r="AB9">
        <v>0</v>
      </c>
      <c r="AC9">
        <v>0</v>
      </c>
      <c r="AD9">
        <v>0</v>
      </c>
      <c r="AE9">
        <v>0</v>
      </c>
      <c r="AF9">
        <v>0</v>
      </c>
      <c r="AG9">
        <v>0</v>
      </c>
      <c r="AH9">
        <v>0</v>
      </c>
      <c r="AI9">
        <v>0</v>
      </c>
      <c r="AJ9">
        <v>0</v>
      </c>
      <c r="AK9">
        <v>0</v>
      </c>
      <c r="AQ9">
        <v>0</v>
      </c>
      <c r="AR9">
        <v>1</v>
      </c>
      <c r="AS9">
        <v>1</v>
      </c>
      <c r="AT9">
        <v>0</v>
      </c>
      <c r="AU9">
        <v>0</v>
      </c>
      <c r="AV9">
        <v>1</v>
      </c>
      <c r="AW9">
        <v>0</v>
      </c>
      <c r="AX9">
        <v>0</v>
      </c>
      <c r="AY9">
        <v>0</v>
      </c>
      <c r="AZ9">
        <v>0</v>
      </c>
      <c r="BA9">
        <v>0</v>
      </c>
      <c r="BB9">
        <v>0</v>
      </c>
      <c r="BC9">
        <v>0</v>
      </c>
      <c r="BD9">
        <v>0</v>
      </c>
      <c r="BE9">
        <v>0</v>
      </c>
      <c r="BF9">
        <v>0</v>
      </c>
      <c r="BG9">
        <v>0</v>
      </c>
      <c r="BH9">
        <v>0</v>
      </c>
    </row>
    <row r="10" spans="2:60" hidden="1" x14ac:dyDescent="0.3">
      <c r="B10">
        <v>0</v>
      </c>
      <c r="C10">
        <v>0</v>
      </c>
      <c r="D10">
        <v>0</v>
      </c>
      <c r="E10">
        <v>0</v>
      </c>
      <c r="F10">
        <v>0</v>
      </c>
      <c r="G10">
        <v>0</v>
      </c>
      <c r="H10">
        <v>1</v>
      </c>
      <c r="I10">
        <v>0</v>
      </c>
      <c r="J10">
        <v>0</v>
      </c>
      <c r="K10">
        <v>0</v>
      </c>
      <c r="L10">
        <v>0</v>
      </c>
      <c r="M10">
        <v>0</v>
      </c>
      <c r="N10">
        <v>0</v>
      </c>
      <c r="O10">
        <v>0</v>
      </c>
      <c r="P10">
        <v>0</v>
      </c>
      <c r="Q10">
        <v>0</v>
      </c>
      <c r="R10">
        <v>0</v>
      </c>
      <c r="S10">
        <v>1</v>
      </c>
      <c r="T10">
        <v>1</v>
      </c>
      <c r="U10">
        <v>0</v>
      </c>
      <c r="V10">
        <v>0</v>
      </c>
      <c r="W10">
        <v>0</v>
      </c>
      <c r="X10">
        <v>0</v>
      </c>
      <c r="Y10">
        <v>0</v>
      </c>
      <c r="Z10">
        <v>0</v>
      </c>
      <c r="AA10">
        <v>0</v>
      </c>
      <c r="AB10">
        <v>0</v>
      </c>
      <c r="AC10">
        <v>0</v>
      </c>
      <c r="AD10">
        <v>0</v>
      </c>
      <c r="AE10">
        <v>0</v>
      </c>
      <c r="AF10">
        <v>0</v>
      </c>
      <c r="AG10">
        <v>0</v>
      </c>
      <c r="AH10">
        <v>0</v>
      </c>
      <c r="AI10">
        <v>0</v>
      </c>
      <c r="AJ10">
        <v>0</v>
      </c>
      <c r="AK10">
        <v>0</v>
      </c>
      <c r="AQ10">
        <v>0</v>
      </c>
      <c r="AR10">
        <v>0</v>
      </c>
      <c r="AS10">
        <v>1</v>
      </c>
      <c r="AT10">
        <v>0</v>
      </c>
      <c r="AU10">
        <v>0</v>
      </c>
      <c r="AV10">
        <v>0</v>
      </c>
      <c r="AW10">
        <v>0</v>
      </c>
      <c r="AX10">
        <v>0</v>
      </c>
      <c r="AY10">
        <v>0</v>
      </c>
      <c r="AZ10">
        <v>1</v>
      </c>
      <c r="BA10">
        <v>0</v>
      </c>
      <c r="BB10">
        <v>0</v>
      </c>
      <c r="BC10">
        <v>0</v>
      </c>
      <c r="BD10">
        <v>0</v>
      </c>
      <c r="BE10">
        <v>0</v>
      </c>
      <c r="BF10">
        <v>0</v>
      </c>
      <c r="BG10">
        <v>0</v>
      </c>
      <c r="BH10">
        <v>0</v>
      </c>
    </row>
    <row r="11" spans="2:60" hidden="1" x14ac:dyDescent="0.3">
      <c r="B11">
        <v>0</v>
      </c>
      <c r="C11">
        <v>0</v>
      </c>
      <c r="D11">
        <v>0</v>
      </c>
      <c r="E11">
        <v>1</v>
      </c>
      <c r="F11">
        <v>1</v>
      </c>
      <c r="G11">
        <v>0</v>
      </c>
      <c r="H11">
        <v>0</v>
      </c>
      <c r="I11">
        <v>0</v>
      </c>
      <c r="J11">
        <v>0</v>
      </c>
      <c r="K11">
        <v>0</v>
      </c>
      <c r="L11">
        <v>0</v>
      </c>
      <c r="M11">
        <v>0</v>
      </c>
      <c r="N11">
        <v>0</v>
      </c>
      <c r="O11">
        <v>0</v>
      </c>
      <c r="P11">
        <v>0</v>
      </c>
      <c r="Q11">
        <v>0</v>
      </c>
      <c r="R11">
        <v>0</v>
      </c>
      <c r="S11">
        <v>1</v>
      </c>
      <c r="T11">
        <v>0</v>
      </c>
      <c r="U11">
        <v>0</v>
      </c>
      <c r="V11">
        <v>0</v>
      </c>
      <c r="W11">
        <v>0</v>
      </c>
      <c r="X11">
        <v>0</v>
      </c>
      <c r="Y11">
        <v>0</v>
      </c>
      <c r="Z11">
        <v>0</v>
      </c>
      <c r="AA11">
        <v>0</v>
      </c>
      <c r="AB11">
        <v>0</v>
      </c>
      <c r="AC11">
        <v>0</v>
      </c>
      <c r="AD11">
        <v>0</v>
      </c>
      <c r="AE11">
        <v>0</v>
      </c>
      <c r="AF11">
        <v>0</v>
      </c>
      <c r="AG11">
        <v>0</v>
      </c>
      <c r="AH11">
        <v>0</v>
      </c>
      <c r="AI11">
        <v>0</v>
      </c>
      <c r="AJ11">
        <v>0</v>
      </c>
      <c r="AK11">
        <v>0</v>
      </c>
      <c r="AQ11">
        <v>0</v>
      </c>
      <c r="AR11">
        <v>1</v>
      </c>
      <c r="AS11">
        <v>0</v>
      </c>
      <c r="AT11">
        <v>0</v>
      </c>
      <c r="AU11">
        <v>0</v>
      </c>
      <c r="AV11">
        <v>0</v>
      </c>
      <c r="AW11">
        <v>0</v>
      </c>
      <c r="AX11">
        <v>0</v>
      </c>
      <c r="AY11">
        <v>0</v>
      </c>
      <c r="AZ11">
        <v>1</v>
      </c>
      <c r="BA11">
        <v>0</v>
      </c>
      <c r="BB11">
        <v>0</v>
      </c>
      <c r="BC11">
        <v>0</v>
      </c>
      <c r="BD11">
        <v>0</v>
      </c>
      <c r="BE11">
        <v>0</v>
      </c>
      <c r="BF11">
        <v>0</v>
      </c>
      <c r="BG11">
        <v>1</v>
      </c>
      <c r="BH11">
        <v>0</v>
      </c>
    </row>
    <row r="12" spans="2:60" hidden="1" x14ac:dyDescent="0.3">
      <c r="B12">
        <v>0</v>
      </c>
      <c r="C12">
        <v>0</v>
      </c>
      <c r="D12">
        <v>1</v>
      </c>
      <c r="E12">
        <v>0</v>
      </c>
      <c r="F12">
        <v>1</v>
      </c>
      <c r="G12">
        <v>0</v>
      </c>
      <c r="H12">
        <v>0</v>
      </c>
      <c r="I12">
        <v>0</v>
      </c>
      <c r="J12">
        <v>0</v>
      </c>
      <c r="K12">
        <v>0</v>
      </c>
      <c r="L12">
        <v>0</v>
      </c>
      <c r="M12">
        <v>0</v>
      </c>
      <c r="N12">
        <v>0</v>
      </c>
      <c r="O12">
        <v>0</v>
      </c>
      <c r="P12">
        <v>0</v>
      </c>
      <c r="Q12">
        <v>0</v>
      </c>
      <c r="R12">
        <v>0</v>
      </c>
      <c r="S12">
        <v>1</v>
      </c>
      <c r="T12">
        <v>0</v>
      </c>
      <c r="U12">
        <v>0</v>
      </c>
      <c r="V12">
        <v>0</v>
      </c>
      <c r="W12">
        <v>0</v>
      </c>
      <c r="X12">
        <v>0</v>
      </c>
      <c r="Y12">
        <v>0</v>
      </c>
      <c r="Z12">
        <v>0</v>
      </c>
      <c r="AA12">
        <v>0</v>
      </c>
      <c r="AB12">
        <v>0</v>
      </c>
      <c r="AC12">
        <v>0</v>
      </c>
      <c r="AD12">
        <v>0</v>
      </c>
      <c r="AE12">
        <v>0</v>
      </c>
      <c r="AF12">
        <v>0</v>
      </c>
      <c r="AG12">
        <v>0</v>
      </c>
      <c r="AH12">
        <v>0</v>
      </c>
      <c r="AI12">
        <v>0</v>
      </c>
      <c r="AJ12">
        <v>0</v>
      </c>
      <c r="AK12">
        <v>0</v>
      </c>
      <c r="AQ12">
        <v>1</v>
      </c>
      <c r="AR12">
        <v>1</v>
      </c>
      <c r="AS12">
        <v>0</v>
      </c>
      <c r="AT12">
        <v>0</v>
      </c>
      <c r="AU12">
        <v>0</v>
      </c>
      <c r="AV12">
        <v>0</v>
      </c>
      <c r="AW12">
        <v>0</v>
      </c>
      <c r="AX12">
        <v>0</v>
      </c>
      <c r="AY12">
        <v>0</v>
      </c>
      <c r="AZ12">
        <v>1</v>
      </c>
      <c r="BA12">
        <v>0</v>
      </c>
      <c r="BB12">
        <v>0</v>
      </c>
      <c r="BC12">
        <v>0</v>
      </c>
      <c r="BD12">
        <v>0</v>
      </c>
      <c r="BE12">
        <v>0</v>
      </c>
      <c r="BF12">
        <v>0</v>
      </c>
      <c r="BG12">
        <v>0</v>
      </c>
      <c r="BH12">
        <v>0</v>
      </c>
    </row>
    <row r="13" spans="2:60" hidden="1" x14ac:dyDescent="0.3">
      <c r="B13">
        <v>0</v>
      </c>
      <c r="C13">
        <v>0</v>
      </c>
      <c r="D13">
        <v>0</v>
      </c>
      <c r="E13">
        <v>1</v>
      </c>
      <c r="F13">
        <v>1</v>
      </c>
      <c r="G13">
        <v>0</v>
      </c>
      <c r="H13">
        <v>0</v>
      </c>
      <c r="I13">
        <v>0</v>
      </c>
      <c r="J13">
        <v>0</v>
      </c>
      <c r="K13">
        <v>0</v>
      </c>
      <c r="L13">
        <v>0</v>
      </c>
      <c r="M13">
        <v>0</v>
      </c>
      <c r="N13">
        <v>0</v>
      </c>
      <c r="O13">
        <v>0</v>
      </c>
      <c r="P13">
        <v>0</v>
      </c>
      <c r="Q13">
        <v>0</v>
      </c>
      <c r="R13">
        <v>0</v>
      </c>
      <c r="S13">
        <v>0</v>
      </c>
      <c r="T13">
        <v>0</v>
      </c>
      <c r="U13">
        <v>0</v>
      </c>
      <c r="V13">
        <v>0</v>
      </c>
      <c r="W13">
        <v>0</v>
      </c>
      <c r="X13">
        <v>0</v>
      </c>
      <c r="Y13">
        <v>1</v>
      </c>
      <c r="Z13">
        <v>0</v>
      </c>
      <c r="AA13">
        <v>0</v>
      </c>
      <c r="AB13">
        <v>0</v>
      </c>
      <c r="AC13">
        <v>0</v>
      </c>
      <c r="AD13">
        <v>0</v>
      </c>
      <c r="AE13">
        <v>0</v>
      </c>
      <c r="AF13">
        <v>0</v>
      </c>
      <c r="AG13">
        <v>0</v>
      </c>
      <c r="AH13">
        <v>0</v>
      </c>
      <c r="AI13">
        <v>0</v>
      </c>
      <c r="AJ13">
        <v>0</v>
      </c>
      <c r="AK13">
        <v>0</v>
      </c>
      <c r="AQ13">
        <v>1</v>
      </c>
      <c r="AR13">
        <v>0</v>
      </c>
      <c r="AS13">
        <v>1</v>
      </c>
      <c r="AT13">
        <v>0</v>
      </c>
      <c r="AU13">
        <v>0</v>
      </c>
      <c r="AV13">
        <v>0</v>
      </c>
      <c r="AW13">
        <v>0</v>
      </c>
      <c r="AX13">
        <v>0</v>
      </c>
      <c r="AY13">
        <v>0</v>
      </c>
      <c r="AZ13">
        <v>1</v>
      </c>
      <c r="BA13">
        <v>0</v>
      </c>
      <c r="BB13">
        <v>0</v>
      </c>
      <c r="BC13">
        <v>0</v>
      </c>
      <c r="BD13">
        <v>0</v>
      </c>
      <c r="BE13">
        <v>0</v>
      </c>
      <c r="BF13">
        <v>0</v>
      </c>
      <c r="BG13">
        <v>0</v>
      </c>
      <c r="BH13">
        <v>0</v>
      </c>
    </row>
    <row r="14" spans="2:60" hidden="1" x14ac:dyDescent="0.3">
      <c r="B14">
        <v>0</v>
      </c>
      <c r="C14">
        <v>0</v>
      </c>
      <c r="D14">
        <v>0</v>
      </c>
      <c r="E14">
        <v>0</v>
      </c>
      <c r="F14">
        <v>1</v>
      </c>
      <c r="G14">
        <v>0</v>
      </c>
      <c r="H14">
        <v>0</v>
      </c>
      <c r="I14">
        <v>0</v>
      </c>
      <c r="J14">
        <v>0</v>
      </c>
      <c r="K14">
        <v>0</v>
      </c>
      <c r="L14">
        <v>0</v>
      </c>
      <c r="M14">
        <v>0</v>
      </c>
      <c r="N14">
        <v>0</v>
      </c>
      <c r="O14">
        <v>0</v>
      </c>
      <c r="P14">
        <v>1</v>
      </c>
      <c r="Q14">
        <v>0</v>
      </c>
      <c r="R14">
        <v>0</v>
      </c>
      <c r="S14">
        <v>0</v>
      </c>
      <c r="T14">
        <v>0</v>
      </c>
      <c r="U14">
        <v>1</v>
      </c>
      <c r="V14">
        <v>0</v>
      </c>
      <c r="W14">
        <v>0</v>
      </c>
      <c r="X14">
        <v>0</v>
      </c>
      <c r="Y14">
        <v>0</v>
      </c>
      <c r="Z14">
        <v>0</v>
      </c>
      <c r="AA14">
        <v>0</v>
      </c>
      <c r="AB14">
        <v>0</v>
      </c>
      <c r="AC14">
        <v>0</v>
      </c>
      <c r="AD14">
        <v>0</v>
      </c>
      <c r="AE14">
        <v>0</v>
      </c>
      <c r="AF14">
        <v>0</v>
      </c>
      <c r="AG14">
        <v>0</v>
      </c>
      <c r="AH14">
        <v>0</v>
      </c>
      <c r="AI14">
        <v>0</v>
      </c>
      <c r="AJ14">
        <v>0</v>
      </c>
      <c r="AK14">
        <v>0</v>
      </c>
      <c r="AQ14">
        <v>0</v>
      </c>
      <c r="AR14">
        <v>1</v>
      </c>
      <c r="AS14">
        <v>0</v>
      </c>
      <c r="AT14">
        <v>0</v>
      </c>
      <c r="AU14">
        <v>0</v>
      </c>
      <c r="AV14">
        <v>0</v>
      </c>
      <c r="AW14">
        <v>0</v>
      </c>
      <c r="AX14">
        <v>0</v>
      </c>
      <c r="AY14">
        <v>0</v>
      </c>
      <c r="AZ14">
        <v>1</v>
      </c>
      <c r="BA14">
        <v>0</v>
      </c>
      <c r="BB14">
        <v>0</v>
      </c>
      <c r="BC14">
        <v>0</v>
      </c>
      <c r="BD14">
        <v>0</v>
      </c>
      <c r="BE14">
        <v>0</v>
      </c>
      <c r="BF14">
        <v>0</v>
      </c>
      <c r="BG14">
        <v>0</v>
      </c>
      <c r="BH14">
        <v>0</v>
      </c>
    </row>
    <row r="15" spans="2:60" hidden="1" x14ac:dyDescent="0.3">
      <c r="B15">
        <v>0</v>
      </c>
      <c r="C15">
        <v>0</v>
      </c>
      <c r="D15">
        <v>0</v>
      </c>
      <c r="E15">
        <v>1</v>
      </c>
      <c r="F15">
        <v>0</v>
      </c>
      <c r="G15">
        <v>0</v>
      </c>
      <c r="H15">
        <v>1</v>
      </c>
      <c r="I15">
        <v>0</v>
      </c>
      <c r="J15">
        <v>0</v>
      </c>
      <c r="K15">
        <v>0</v>
      </c>
      <c r="L15">
        <v>0</v>
      </c>
      <c r="M15">
        <v>0</v>
      </c>
      <c r="N15">
        <v>0</v>
      </c>
      <c r="O15">
        <v>0</v>
      </c>
      <c r="P15">
        <v>0</v>
      </c>
      <c r="Q15">
        <v>0</v>
      </c>
      <c r="R15">
        <v>0</v>
      </c>
      <c r="S15">
        <v>0</v>
      </c>
      <c r="T15">
        <v>0</v>
      </c>
      <c r="U15">
        <v>0</v>
      </c>
      <c r="V15">
        <v>0</v>
      </c>
      <c r="W15">
        <v>0</v>
      </c>
      <c r="X15">
        <v>0</v>
      </c>
      <c r="Y15">
        <v>1</v>
      </c>
      <c r="Z15">
        <v>0</v>
      </c>
      <c r="AA15">
        <v>0</v>
      </c>
      <c r="AB15">
        <v>0</v>
      </c>
      <c r="AC15">
        <v>0</v>
      </c>
      <c r="AD15">
        <v>0</v>
      </c>
      <c r="AE15">
        <v>0</v>
      </c>
      <c r="AF15">
        <v>0</v>
      </c>
      <c r="AG15">
        <v>0</v>
      </c>
      <c r="AH15">
        <v>0</v>
      </c>
      <c r="AI15">
        <v>0</v>
      </c>
      <c r="AJ15">
        <v>0</v>
      </c>
      <c r="AK15">
        <v>0</v>
      </c>
      <c r="AQ15">
        <v>0</v>
      </c>
      <c r="AR15">
        <v>1</v>
      </c>
      <c r="AS15">
        <v>0</v>
      </c>
      <c r="AT15">
        <v>0</v>
      </c>
      <c r="AU15">
        <v>0</v>
      </c>
      <c r="AV15">
        <v>0</v>
      </c>
      <c r="AW15">
        <v>0</v>
      </c>
      <c r="AX15">
        <v>0</v>
      </c>
      <c r="AY15">
        <v>0</v>
      </c>
      <c r="AZ15">
        <v>0</v>
      </c>
      <c r="BA15">
        <v>0</v>
      </c>
      <c r="BB15">
        <v>0</v>
      </c>
      <c r="BC15">
        <v>0</v>
      </c>
      <c r="BD15">
        <v>0</v>
      </c>
      <c r="BE15">
        <v>0</v>
      </c>
      <c r="BF15">
        <v>0</v>
      </c>
      <c r="BG15">
        <v>0</v>
      </c>
      <c r="BH15">
        <v>0</v>
      </c>
    </row>
    <row r="16" spans="2:60" hidden="1" x14ac:dyDescent="0.3">
      <c r="B16">
        <v>0</v>
      </c>
      <c r="C16">
        <v>0</v>
      </c>
      <c r="D16">
        <v>0</v>
      </c>
      <c r="E16">
        <v>1</v>
      </c>
      <c r="F16">
        <v>0</v>
      </c>
      <c r="G16">
        <v>0</v>
      </c>
      <c r="H16">
        <v>0</v>
      </c>
      <c r="I16">
        <v>0</v>
      </c>
      <c r="J16">
        <v>0</v>
      </c>
      <c r="K16">
        <v>0</v>
      </c>
      <c r="L16">
        <v>0</v>
      </c>
      <c r="M16">
        <v>1</v>
      </c>
      <c r="N16">
        <v>0</v>
      </c>
      <c r="O16">
        <v>0</v>
      </c>
      <c r="P16">
        <v>0</v>
      </c>
      <c r="Q16">
        <v>0</v>
      </c>
      <c r="R16">
        <v>0</v>
      </c>
      <c r="S16">
        <v>1</v>
      </c>
      <c r="T16">
        <v>0</v>
      </c>
      <c r="U16">
        <v>0</v>
      </c>
      <c r="V16">
        <v>0</v>
      </c>
      <c r="W16">
        <v>0</v>
      </c>
      <c r="X16">
        <v>0</v>
      </c>
      <c r="Y16">
        <v>0</v>
      </c>
      <c r="Z16">
        <v>0</v>
      </c>
      <c r="AA16">
        <v>0</v>
      </c>
      <c r="AB16">
        <v>0</v>
      </c>
      <c r="AC16">
        <v>0</v>
      </c>
      <c r="AD16">
        <v>0</v>
      </c>
      <c r="AE16">
        <v>0</v>
      </c>
      <c r="AF16">
        <v>0</v>
      </c>
      <c r="AG16">
        <v>0</v>
      </c>
      <c r="AH16">
        <v>0</v>
      </c>
      <c r="AI16">
        <v>0</v>
      </c>
      <c r="AJ16">
        <v>0</v>
      </c>
      <c r="AK16">
        <v>0</v>
      </c>
      <c r="AQ16">
        <v>0</v>
      </c>
      <c r="AR16">
        <v>1</v>
      </c>
      <c r="AS16">
        <v>0</v>
      </c>
      <c r="AT16">
        <v>0</v>
      </c>
      <c r="AU16">
        <v>0</v>
      </c>
      <c r="AV16">
        <v>0</v>
      </c>
      <c r="AW16">
        <v>0</v>
      </c>
      <c r="AX16">
        <v>0</v>
      </c>
      <c r="AY16">
        <v>0</v>
      </c>
      <c r="AZ16">
        <v>1</v>
      </c>
      <c r="BA16">
        <v>0</v>
      </c>
      <c r="BB16">
        <v>0</v>
      </c>
      <c r="BC16">
        <v>0</v>
      </c>
      <c r="BD16">
        <v>0</v>
      </c>
      <c r="BE16">
        <v>0</v>
      </c>
      <c r="BF16">
        <v>0</v>
      </c>
      <c r="BG16">
        <v>0</v>
      </c>
      <c r="BH16">
        <v>0</v>
      </c>
    </row>
    <row r="17" spans="2:60" hidden="1" x14ac:dyDescent="0.3">
      <c r="B17">
        <v>0</v>
      </c>
      <c r="C17">
        <v>0</v>
      </c>
      <c r="D17">
        <v>0</v>
      </c>
      <c r="E17">
        <v>1</v>
      </c>
      <c r="F17">
        <v>0</v>
      </c>
      <c r="G17">
        <v>0</v>
      </c>
      <c r="H17">
        <v>0</v>
      </c>
      <c r="I17">
        <v>0</v>
      </c>
      <c r="J17">
        <v>1</v>
      </c>
      <c r="K17">
        <v>0</v>
      </c>
      <c r="L17">
        <v>0</v>
      </c>
      <c r="M17">
        <v>0</v>
      </c>
      <c r="N17">
        <v>0</v>
      </c>
      <c r="O17">
        <v>0</v>
      </c>
      <c r="P17">
        <v>0</v>
      </c>
      <c r="Q17">
        <v>1</v>
      </c>
      <c r="R17">
        <v>0</v>
      </c>
      <c r="S17">
        <v>0</v>
      </c>
      <c r="T17">
        <v>0</v>
      </c>
      <c r="U17">
        <v>0</v>
      </c>
      <c r="V17">
        <v>0</v>
      </c>
      <c r="W17">
        <v>0</v>
      </c>
      <c r="X17">
        <v>0</v>
      </c>
      <c r="Y17">
        <v>0</v>
      </c>
      <c r="Z17">
        <v>0</v>
      </c>
      <c r="AA17">
        <v>0</v>
      </c>
      <c r="AB17">
        <v>0</v>
      </c>
      <c r="AC17">
        <v>0</v>
      </c>
      <c r="AD17">
        <v>0</v>
      </c>
      <c r="AE17">
        <v>0</v>
      </c>
      <c r="AF17">
        <v>0</v>
      </c>
      <c r="AG17">
        <v>0</v>
      </c>
      <c r="AH17">
        <v>0</v>
      </c>
      <c r="AI17">
        <v>0</v>
      </c>
      <c r="AJ17">
        <v>0</v>
      </c>
      <c r="AK17">
        <v>0</v>
      </c>
      <c r="AQ17">
        <v>0</v>
      </c>
      <c r="AR17">
        <v>1</v>
      </c>
      <c r="AS17">
        <v>1</v>
      </c>
      <c r="AT17">
        <v>0</v>
      </c>
      <c r="AU17">
        <v>0</v>
      </c>
      <c r="AV17">
        <v>0</v>
      </c>
      <c r="AW17">
        <v>0</v>
      </c>
      <c r="AX17">
        <v>0</v>
      </c>
      <c r="AY17">
        <v>0</v>
      </c>
      <c r="AZ17">
        <v>1</v>
      </c>
      <c r="BA17">
        <v>0</v>
      </c>
      <c r="BB17">
        <v>0</v>
      </c>
      <c r="BC17">
        <v>0</v>
      </c>
      <c r="BD17">
        <v>0</v>
      </c>
      <c r="BE17">
        <v>0</v>
      </c>
      <c r="BF17">
        <v>0</v>
      </c>
      <c r="BG17">
        <v>0</v>
      </c>
      <c r="BH17">
        <v>0</v>
      </c>
    </row>
    <row r="18" spans="2:60" hidden="1" x14ac:dyDescent="0.3">
      <c r="B18">
        <v>0</v>
      </c>
      <c r="C18">
        <v>0</v>
      </c>
      <c r="D18">
        <v>1</v>
      </c>
      <c r="E18">
        <v>1</v>
      </c>
      <c r="F18">
        <v>0</v>
      </c>
      <c r="G18">
        <v>0</v>
      </c>
      <c r="H18">
        <v>0</v>
      </c>
      <c r="I18">
        <v>0</v>
      </c>
      <c r="J18">
        <v>0</v>
      </c>
      <c r="K18">
        <v>0</v>
      </c>
      <c r="L18">
        <v>0</v>
      </c>
      <c r="M18">
        <v>0</v>
      </c>
      <c r="N18">
        <v>0</v>
      </c>
      <c r="O18">
        <v>0</v>
      </c>
      <c r="P18">
        <v>0</v>
      </c>
      <c r="Q18">
        <v>0</v>
      </c>
      <c r="R18">
        <v>0</v>
      </c>
      <c r="S18">
        <v>1</v>
      </c>
      <c r="T18">
        <v>0</v>
      </c>
      <c r="U18">
        <v>0</v>
      </c>
      <c r="V18">
        <v>0</v>
      </c>
      <c r="W18">
        <v>0</v>
      </c>
      <c r="X18">
        <v>0</v>
      </c>
      <c r="Y18">
        <v>0</v>
      </c>
      <c r="Z18">
        <v>0</v>
      </c>
      <c r="AA18">
        <v>0</v>
      </c>
      <c r="AB18">
        <v>0</v>
      </c>
      <c r="AC18">
        <v>0</v>
      </c>
      <c r="AD18">
        <v>0</v>
      </c>
      <c r="AE18">
        <v>0</v>
      </c>
      <c r="AF18">
        <v>0</v>
      </c>
      <c r="AG18">
        <v>0</v>
      </c>
      <c r="AH18">
        <v>0</v>
      </c>
      <c r="AI18">
        <v>0</v>
      </c>
      <c r="AJ18">
        <v>0</v>
      </c>
      <c r="AK18">
        <v>0</v>
      </c>
      <c r="AQ18">
        <v>0</v>
      </c>
      <c r="AR18">
        <v>1</v>
      </c>
      <c r="AS18">
        <v>0</v>
      </c>
      <c r="AT18">
        <v>0</v>
      </c>
      <c r="AU18">
        <v>0</v>
      </c>
      <c r="AV18">
        <v>0</v>
      </c>
      <c r="AW18">
        <v>0</v>
      </c>
      <c r="AX18">
        <v>0</v>
      </c>
      <c r="AY18">
        <v>0</v>
      </c>
      <c r="AZ18">
        <v>1</v>
      </c>
      <c r="BA18">
        <v>0</v>
      </c>
      <c r="BB18">
        <v>0</v>
      </c>
      <c r="BC18">
        <v>0</v>
      </c>
      <c r="BD18">
        <v>0</v>
      </c>
      <c r="BE18">
        <v>0</v>
      </c>
      <c r="BF18">
        <v>0</v>
      </c>
      <c r="BG18">
        <v>0</v>
      </c>
      <c r="BH18">
        <v>0</v>
      </c>
    </row>
    <row r="19" spans="2:60" hidden="1" x14ac:dyDescent="0.3">
      <c r="B19">
        <v>0</v>
      </c>
      <c r="C19">
        <v>0</v>
      </c>
      <c r="D19">
        <v>0</v>
      </c>
      <c r="E19">
        <v>1</v>
      </c>
      <c r="F19">
        <v>0</v>
      </c>
      <c r="G19">
        <v>0</v>
      </c>
      <c r="H19">
        <v>0</v>
      </c>
      <c r="I19">
        <v>0</v>
      </c>
      <c r="J19">
        <v>1</v>
      </c>
      <c r="K19">
        <v>0</v>
      </c>
      <c r="L19">
        <v>0</v>
      </c>
      <c r="M19">
        <v>0</v>
      </c>
      <c r="N19">
        <v>0</v>
      </c>
      <c r="O19">
        <v>0</v>
      </c>
      <c r="P19">
        <v>0</v>
      </c>
      <c r="Q19">
        <v>0</v>
      </c>
      <c r="R19">
        <v>0</v>
      </c>
      <c r="S19">
        <v>1</v>
      </c>
      <c r="T19">
        <v>0</v>
      </c>
      <c r="U19">
        <v>0</v>
      </c>
      <c r="V19">
        <v>0</v>
      </c>
      <c r="W19">
        <v>0</v>
      </c>
      <c r="X19">
        <v>0</v>
      </c>
      <c r="Y19">
        <v>0</v>
      </c>
      <c r="Z19">
        <v>0</v>
      </c>
      <c r="AA19">
        <v>0</v>
      </c>
      <c r="AB19">
        <v>0</v>
      </c>
      <c r="AC19">
        <v>0</v>
      </c>
      <c r="AD19">
        <v>0</v>
      </c>
      <c r="AE19">
        <v>0</v>
      </c>
      <c r="AF19">
        <v>0</v>
      </c>
      <c r="AG19">
        <v>0</v>
      </c>
      <c r="AH19">
        <v>0</v>
      </c>
      <c r="AI19">
        <v>0</v>
      </c>
      <c r="AJ19">
        <v>0</v>
      </c>
      <c r="AK19">
        <v>0</v>
      </c>
      <c r="AQ19">
        <v>0</v>
      </c>
      <c r="AR19">
        <v>1</v>
      </c>
      <c r="AS19">
        <v>0</v>
      </c>
      <c r="AT19">
        <v>0</v>
      </c>
      <c r="AU19">
        <v>0</v>
      </c>
      <c r="AV19">
        <v>0</v>
      </c>
      <c r="AW19">
        <v>0</v>
      </c>
      <c r="AX19">
        <v>0</v>
      </c>
      <c r="AY19">
        <v>0</v>
      </c>
      <c r="AZ19">
        <v>1</v>
      </c>
      <c r="BA19">
        <v>0</v>
      </c>
      <c r="BB19">
        <v>0</v>
      </c>
      <c r="BC19">
        <v>0</v>
      </c>
      <c r="BD19">
        <v>0</v>
      </c>
      <c r="BE19">
        <v>0</v>
      </c>
      <c r="BF19">
        <v>0</v>
      </c>
      <c r="BG19">
        <v>0</v>
      </c>
      <c r="BH19">
        <v>0</v>
      </c>
    </row>
    <row r="20" spans="2:60" hidden="1" x14ac:dyDescent="0.3">
      <c r="B20">
        <v>0</v>
      </c>
      <c r="C20">
        <v>1</v>
      </c>
      <c r="D20">
        <v>0</v>
      </c>
      <c r="E20">
        <v>0</v>
      </c>
      <c r="F20">
        <v>0</v>
      </c>
      <c r="G20">
        <v>0</v>
      </c>
      <c r="H20">
        <v>0</v>
      </c>
      <c r="I20">
        <v>0</v>
      </c>
      <c r="J20">
        <v>1</v>
      </c>
      <c r="K20">
        <v>0</v>
      </c>
      <c r="L20">
        <v>0</v>
      </c>
      <c r="M20">
        <v>0</v>
      </c>
      <c r="N20">
        <v>0</v>
      </c>
      <c r="O20">
        <v>0</v>
      </c>
      <c r="P20">
        <v>0</v>
      </c>
      <c r="Q20">
        <v>0</v>
      </c>
      <c r="R20">
        <v>0</v>
      </c>
      <c r="S20">
        <v>0</v>
      </c>
      <c r="T20">
        <v>0</v>
      </c>
      <c r="U20">
        <v>0</v>
      </c>
      <c r="V20">
        <v>0</v>
      </c>
      <c r="W20">
        <v>0</v>
      </c>
      <c r="X20">
        <v>0</v>
      </c>
      <c r="Y20">
        <v>0</v>
      </c>
      <c r="Z20">
        <v>0</v>
      </c>
      <c r="AA20">
        <v>0</v>
      </c>
      <c r="AB20">
        <v>0</v>
      </c>
      <c r="AC20">
        <v>0</v>
      </c>
      <c r="AD20">
        <v>0</v>
      </c>
      <c r="AE20">
        <v>1</v>
      </c>
      <c r="AF20">
        <v>0</v>
      </c>
      <c r="AG20">
        <v>0</v>
      </c>
      <c r="AH20">
        <v>0</v>
      </c>
      <c r="AI20">
        <v>0</v>
      </c>
      <c r="AJ20">
        <v>0</v>
      </c>
      <c r="AK20">
        <v>0</v>
      </c>
      <c r="AQ20">
        <v>0</v>
      </c>
      <c r="AR20">
        <v>1</v>
      </c>
      <c r="AS20">
        <v>1</v>
      </c>
      <c r="AT20">
        <v>0</v>
      </c>
      <c r="AU20">
        <v>0</v>
      </c>
      <c r="AV20">
        <v>0</v>
      </c>
      <c r="AW20">
        <v>0</v>
      </c>
      <c r="AX20">
        <v>0</v>
      </c>
      <c r="AY20">
        <v>0</v>
      </c>
      <c r="AZ20">
        <v>1</v>
      </c>
      <c r="BA20">
        <v>0</v>
      </c>
      <c r="BB20">
        <v>0</v>
      </c>
      <c r="BC20">
        <v>0</v>
      </c>
      <c r="BD20">
        <v>0</v>
      </c>
      <c r="BE20">
        <v>0</v>
      </c>
      <c r="BF20">
        <v>0</v>
      </c>
      <c r="BG20">
        <v>0</v>
      </c>
      <c r="BH20">
        <v>0</v>
      </c>
    </row>
    <row r="21" spans="2:60" hidden="1" x14ac:dyDescent="0.3">
      <c r="B21">
        <v>0</v>
      </c>
      <c r="C21">
        <v>0</v>
      </c>
      <c r="D21">
        <v>0</v>
      </c>
      <c r="E21">
        <v>0</v>
      </c>
      <c r="F21">
        <v>0</v>
      </c>
      <c r="G21">
        <v>0</v>
      </c>
      <c r="H21">
        <v>0</v>
      </c>
      <c r="I21">
        <v>0</v>
      </c>
      <c r="J21">
        <v>1</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1</v>
      </c>
      <c r="AI21">
        <v>0</v>
      </c>
      <c r="AJ21">
        <v>0</v>
      </c>
      <c r="AK21">
        <v>0</v>
      </c>
      <c r="AQ21">
        <v>0</v>
      </c>
      <c r="AR21">
        <v>1</v>
      </c>
      <c r="AS21">
        <v>1</v>
      </c>
      <c r="AT21">
        <v>0</v>
      </c>
      <c r="AU21">
        <v>0</v>
      </c>
      <c r="AV21">
        <v>0</v>
      </c>
      <c r="AW21">
        <v>0</v>
      </c>
      <c r="AX21">
        <v>0</v>
      </c>
      <c r="AY21">
        <v>0</v>
      </c>
      <c r="AZ21">
        <v>1</v>
      </c>
      <c r="BA21">
        <v>0</v>
      </c>
      <c r="BB21">
        <v>0</v>
      </c>
      <c r="BC21">
        <v>0</v>
      </c>
      <c r="BD21">
        <v>0</v>
      </c>
      <c r="BE21">
        <v>0</v>
      </c>
      <c r="BF21">
        <v>0</v>
      </c>
      <c r="BG21">
        <v>0</v>
      </c>
      <c r="BH21">
        <v>0</v>
      </c>
    </row>
    <row r="22" spans="2:60" hidden="1" x14ac:dyDescent="0.3">
      <c r="B22">
        <v>0</v>
      </c>
      <c r="C22">
        <v>0</v>
      </c>
      <c r="D22">
        <v>0</v>
      </c>
      <c r="E22">
        <v>0</v>
      </c>
      <c r="F22">
        <v>0</v>
      </c>
      <c r="G22">
        <v>0</v>
      </c>
      <c r="H22">
        <v>0</v>
      </c>
      <c r="I22">
        <v>1</v>
      </c>
      <c r="J22">
        <v>1</v>
      </c>
      <c r="K22">
        <v>0</v>
      </c>
      <c r="L22">
        <v>0</v>
      </c>
      <c r="M22">
        <v>0</v>
      </c>
      <c r="N22">
        <v>0</v>
      </c>
      <c r="O22">
        <v>0</v>
      </c>
      <c r="P22">
        <v>0</v>
      </c>
      <c r="Q22">
        <v>0</v>
      </c>
      <c r="R22">
        <v>0</v>
      </c>
      <c r="S22">
        <v>0</v>
      </c>
      <c r="T22">
        <v>1</v>
      </c>
      <c r="U22">
        <v>0</v>
      </c>
      <c r="V22">
        <v>0</v>
      </c>
      <c r="W22">
        <v>0</v>
      </c>
      <c r="X22">
        <v>0</v>
      </c>
      <c r="Y22">
        <v>0</v>
      </c>
      <c r="Z22">
        <v>0</v>
      </c>
      <c r="AA22">
        <v>0</v>
      </c>
      <c r="AB22">
        <v>0</v>
      </c>
      <c r="AC22">
        <v>0</v>
      </c>
      <c r="AD22">
        <v>0</v>
      </c>
      <c r="AE22">
        <v>0</v>
      </c>
      <c r="AF22">
        <v>0</v>
      </c>
      <c r="AG22">
        <v>0</v>
      </c>
      <c r="AH22">
        <v>0</v>
      </c>
      <c r="AI22">
        <v>0</v>
      </c>
      <c r="AJ22">
        <v>0</v>
      </c>
      <c r="AK22">
        <v>0</v>
      </c>
      <c r="AQ22">
        <v>0</v>
      </c>
      <c r="AR22">
        <v>1</v>
      </c>
      <c r="AS22">
        <v>1</v>
      </c>
      <c r="AT22">
        <v>0</v>
      </c>
      <c r="AU22">
        <v>0</v>
      </c>
      <c r="AV22">
        <v>0</v>
      </c>
      <c r="AW22">
        <v>0</v>
      </c>
      <c r="AX22">
        <v>0</v>
      </c>
      <c r="AY22">
        <v>0</v>
      </c>
      <c r="AZ22">
        <v>0</v>
      </c>
      <c r="BA22">
        <v>0</v>
      </c>
      <c r="BB22">
        <v>0</v>
      </c>
      <c r="BC22">
        <v>0</v>
      </c>
      <c r="BD22">
        <v>0</v>
      </c>
      <c r="BE22">
        <v>0</v>
      </c>
      <c r="BF22">
        <v>0</v>
      </c>
      <c r="BG22">
        <v>0</v>
      </c>
      <c r="BH22">
        <v>0</v>
      </c>
    </row>
    <row r="23" spans="2:60" hidden="1" x14ac:dyDescent="0.3">
      <c r="B23">
        <v>0</v>
      </c>
      <c r="C23">
        <v>1</v>
      </c>
      <c r="D23">
        <v>0</v>
      </c>
      <c r="E23">
        <v>0</v>
      </c>
      <c r="F23">
        <v>0</v>
      </c>
      <c r="G23">
        <v>0</v>
      </c>
      <c r="H23">
        <v>0</v>
      </c>
      <c r="I23">
        <v>0</v>
      </c>
      <c r="J23">
        <v>1</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1</v>
      </c>
      <c r="AI23">
        <v>0</v>
      </c>
      <c r="AJ23">
        <v>0</v>
      </c>
      <c r="AK23">
        <v>0</v>
      </c>
      <c r="AQ23">
        <v>0</v>
      </c>
      <c r="AR23">
        <v>1</v>
      </c>
      <c r="AS23">
        <v>1</v>
      </c>
      <c r="AT23">
        <v>0</v>
      </c>
      <c r="AU23">
        <v>0</v>
      </c>
      <c r="AV23">
        <v>0</v>
      </c>
      <c r="AW23">
        <v>0</v>
      </c>
      <c r="AX23">
        <v>0</v>
      </c>
      <c r="AY23">
        <v>0</v>
      </c>
      <c r="AZ23">
        <v>1</v>
      </c>
      <c r="BA23">
        <v>0</v>
      </c>
      <c r="BB23">
        <v>0</v>
      </c>
      <c r="BC23">
        <v>0</v>
      </c>
      <c r="BD23">
        <v>0</v>
      </c>
      <c r="BE23">
        <v>0</v>
      </c>
      <c r="BF23">
        <v>0</v>
      </c>
      <c r="BG23">
        <v>0</v>
      </c>
      <c r="BH23">
        <v>0</v>
      </c>
    </row>
    <row r="24" spans="2:60" x14ac:dyDescent="0.3">
      <c r="B24" s="3">
        <f>SUM(B3:B23)</f>
        <v>0</v>
      </c>
      <c r="C24" s="3">
        <f t="shared" ref="C24:AK24" si="0">SUM(C3:C23)</f>
        <v>5</v>
      </c>
      <c r="D24" s="3">
        <f t="shared" si="0"/>
        <v>2</v>
      </c>
      <c r="E24" s="3">
        <f t="shared" si="0"/>
        <v>9</v>
      </c>
      <c r="F24" s="3">
        <f t="shared" si="0"/>
        <v>8</v>
      </c>
      <c r="G24" s="3">
        <f t="shared" si="0"/>
        <v>0</v>
      </c>
      <c r="H24" s="3">
        <f t="shared" si="0"/>
        <v>3</v>
      </c>
      <c r="I24" s="3">
        <f t="shared" si="0"/>
        <v>2</v>
      </c>
      <c r="J24" s="3">
        <f t="shared" si="0"/>
        <v>7</v>
      </c>
      <c r="K24" s="3">
        <f t="shared" si="0"/>
        <v>0</v>
      </c>
      <c r="L24" s="3">
        <f t="shared" si="0"/>
        <v>0</v>
      </c>
      <c r="M24" s="3">
        <f t="shared" si="0"/>
        <v>1</v>
      </c>
      <c r="N24" s="3">
        <f t="shared" si="0"/>
        <v>0</v>
      </c>
      <c r="O24" s="3">
        <f t="shared" si="0"/>
        <v>0</v>
      </c>
      <c r="P24" s="3">
        <f t="shared" si="0"/>
        <v>2</v>
      </c>
      <c r="Q24" s="3">
        <f t="shared" si="0"/>
        <v>1</v>
      </c>
      <c r="R24" s="3">
        <f t="shared" si="0"/>
        <v>0</v>
      </c>
      <c r="S24" s="3">
        <f t="shared" si="0"/>
        <v>10</v>
      </c>
      <c r="T24" s="3">
        <f t="shared" si="0"/>
        <v>3</v>
      </c>
      <c r="U24" s="3">
        <f t="shared" si="0"/>
        <v>3</v>
      </c>
      <c r="V24" s="3">
        <f t="shared" si="0"/>
        <v>0</v>
      </c>
      <c r="W24" s="3">
        <f t="shared" si="0"/>
        <v>0</v>
      </c>
      <c r="X24" s="3">
        <f t="shared" si="0"/>
        <v>0</v>
      </c>
      <c r="Y24" s="3">
        <f t="shared" si="0"/>
        <v>2</v>
      </c>
      <c r="Z24" s="3">
        <f t="shared" si="0"/>
        <v>0</v>
      </c>
      <c r="AA24" s="3">
        <f t="shared" si="0"/>
        <v>0</v>
      </c>
      <c r="AB24" s="3">
        <f t="shared" si="0"/>
        <v>0</v>
      </c>
      <c r="AC24" s="3">
        <f t="shared" si="0"/>
        <v>0</v>
      </c>
      <c r="AD24" s="3">
        <f t="shared" si="0"/>
        <v>0</v>
      </c>
      <c r="AE24" s="3">
        <f t="shared" si="0"/>
        <v>1</v>
      </c>
      <c r="AF24" s="3">
        <f t="shared" si="0"/>
        <v>0</v>
      </c>
      <c r="AG24" s="3">
        <f t="shared" si="0"/>
        <v>0</v>
      </c>
      <c r="AH24" s="3">
        <f t="shared" si="0"/>
        <v>3</v>
      </c>
      <c r="AI24" s="3">
        <f t="shared" si="0"/>
        <v>0</v>
      </c>
      <c r="AJ24" s="3">
        <f t="shared" si="0"/>
        <v>0</v>
      </c>
      <c r="AK24" s="3">
        <f t="shared" si="0"/>
        <v>0</v>
      </c>
      <c r="AQ24" s="3">
        <f>SUM(AQ3:AQ23)</f>
        <v>2</v>
      </c>
      <c r="AR24" s="3">
        <f t="shared" ref="AR24:BH24" si="1">SUM(AR3:AR23)</f>
        <v>17</v>
      </c>
      <c r="AS24" s="3">
        <f t="shared" si="1"/>
        <v>10</v>
      </c>
      <c r="AT24" s="3">
        <f t="shared" si="1"/>
        <v>0</v>
      </c>
      <c r="AU24" s="3">
        <f t="shared" si="1"/>
        <v>0</v>
      </c>
      <c r="AV24" s="3">
        <f t="shared" si="1"/>
        <v>3</v>
      </c>
      <c r="AW24" s="3">
        <f t="shared" si="1"/>
        <v>0</v>
      </c>
      <c r="AX24" s="3">
        <f t="shared" si="1"/>
        <v>0</v>
      </c>
      <c r="AY24" s="3">
        <f t="shared" si="1"/>
        <v>3</v>
      </c>
      <c r="AZ24" s="3">
        <f t="shared" si="1"/>
        <v>17</v>
      </c>
      <c r="BA24" s="3">
        <f t="shared" si="1"/>
        <v>0</v>
      </c>
      <c r="BB24" s="3">
        <f t="shared" si="1"/>
        <v>0</v>
      </c>
      <c r="BC24" s="3">
        <f t="shared" si="1"/>
        <v>0</v>
      </c>
      <c r="BD24" s="3">
        <f t="shared" si="1"/>
        <v>0</v>
      </c>
      <c r="BE24" s="3">
        <f t="shared" si="1"/>
        <v>0</v>
      </c>
      <c r="BF24" s="3">
        <f t="shared" si="1"/>
        <v>0</v>
      </c>
      <c r="BG24" s="3">
        <f t="shared" si="1"/>
        <v>2</v>
      </c>
      <c r="BH24" s="3">
        <f t="shared" si="1"/>
        <v>0</v>
      </c>
    </row>
    <row r="26" spans="2:60" x14ac:dyDescent="0.3">
      <c r="F26" s="3" t="s">
        <v>1119</v>
      </c>
    </row>
    <row r="27" spans="2:60" x14ac:dyDescent="0.3">
      <c r="B27" s="29" t="s">
        <v>1117</v>
      </c>
      <c r="C27" s="30" t="s">
        <v>1118</v>
      </c>
      <c r="F27" s="4" t="s">
        <v>881</v>
      </c>
      <c r="G27" t="s">
        <v>1120</v>
      </c>
    </row>
    <row r="28" spans="2:60" x14ac:dyDescent="0.3">
      <c r="B28" s="31" t="s">
        <v>1080</v>
      </c>
      <c r="C28" s="32">
        <v>10</v>
      </c>
      <c r="F28" s="5" t="s">
        <v>594</v>
      </c>
      <c r="G28">
        <v>7</v>
      </c>
    </row>
    <row r="29" spans="2:60" x14ac:dyDescent="0.3">
      <c r="B29" s="33" t="s">
        <v>1067</v>
      </c>
      <c r="C29" s="34">
        <v>9</v>
      </c>
      <c r="F29" s="5" t="s">
        <v>641</v>
      </c>
      <c r="G29">
        <v>14</v>
      </c>
      <c r="AQ29" s="35" t="s">
        <v>1125</v>
      </c>
    </row>
    <row r="30" spans="2:60" x14ac:dyDescent="0.3">
      <c r="B30" s="31" t="s">
        <v>1068</v>
      </c>
      <c r="C30" s="32">
        <v>8</v>
      </c>
      <c r="F30" s="5" t="s">
        <v>880</v>
      </c>
      <c r="G30">
        <v>21</v>
      </c>
      <c r="AQ30" s="36" t="s">
        <v>1126</v>
      </c>
      <c r="AR30" s="37" t="s">
        <v>1127</v>
      </c>
    </row>
    <row r="31" spans="2:60" x14ac:dyDescent="0.3">
      <c r="B31" s="33" t="s">
        <v>1071</v>
      </c>
      <c r="C31" s="34">
        <v>7</v>
      </c>
      <c r="AQ31" s="31" t="s">
        <v>1100</v>
      </c>
      <c r="AR31" s="38">
        <v>17</v>
      </c>
    </row>
    <row r="32" spans="2:60" x14ac:dyDescent="0.3">
      <c r="B32" s="31" t="s">
        <v>1065</v>
      </c>
      <c r="C32" s="32">
        <v>5</v>
      </c>
      <c r="AQ32" s="33" t="s">
        <v>1108</v>
      </c>
      <c r="AR32" s="39">
        <v>17</v>
      </c>
    </row>
    <row r="33" spans="2:44" x14ac:dyDescent="0.3">
      <c r="B33" s="33" t="s">
        <v>1042</v>
      </c>
      <c r="C33" s="34">
        <v>3</v>
      </c>
      <c r="F33" s="3" t="s">
        <v>1122</v>
      </c>
      <c r="AQ33" s="31" t="s">
        <v>1101</v>
      </c>
      <c r="AR33" s="38">
        <v>10</v>
      </c>
    </row>
    <row r="34" spans="2:44" x14ac:dyDescent="0.3">
      <c r="B34" s="31" t="s">
        <v>1081</v>
      </c>
      <c r="C34" s="32">
        <v>3</v>
      </c>
      <c r="F34" s="4" t="s">
        <v>881</v>
      </c>
      <c r="G34" t="s">
        <v>1121</v>
      </c>
      <c r="AQ34" s="33" t="s">
        <v>1104</v>
      </c>
      <c r="AR34" s="39">
        <v>3</v>
      </c>
    </row>
    <row r="35" spans="2:44" x14ac:dyDescent="0.3">
      <c r="B35" s="33" t="s">
        <v>1082</v>
      </c>
      <c r="C35" s="34">
        <v>3</v>
      </c>
      <c r="F35" s="5" t="s">
        <v>596</v>
      </c>
      <c r="G35">
        <v>7</v>
      </c>
      <c r="AQ35" s="31" t="s">
        <v>1107</v>
      </c>
      <c r="AR35" s="38">
        <v>3</v>
      </c>
    </row>
    <row r="36" spans="2:44" x14ac:dyDescent="0.3">
      <c r="B36" s="31" t="s">
        <v>1095</v>
      </c>
      <c r="C36" s="32">
        <v>3</v>
      </c>
      <c r="F36" s="5" t="s">
        <v>583</v>
      </c>
      <c r="G36">
        <v>14</v>
      </c>
      <c r="AQ36" s="33" t="s">
        <v>1099</v>
      </c>
      <c r="AR36" s="39">
        <v>2</v>
      </c>
    </row>
    <row r="37" spans="2:44" x14ac:dyDescent="0.3">
      <c r="B37" s="33" t="s">
        <v>1066</v>
      </c>
      <c r="C37" s="34">
        <v>2</v>
      </c>
      <c r="F37" s="5" t="s">
        <v>880</v>
      </c>
      <c r="G37">
        <v>21</v>
      </c>
      <c r="AQ37" s="31" t="s">
        <v>1115</v>
      </c>
      <c r="AR37" s="38">
        <v>2</v>
      </c>
    </row>
    <row r="38" spans="2:44" x14ac:dyDescent="0.3">
      <c r="B38" s="31" t="s">
        <v>1070</v>
      </c>
      <c r="C38" s="32">
        <v>2</v>
      </c>
      <c r="AQ38" s="33" t="s">
        <v>1102</v>
      </c>
      <c r="AR38" s="39">
        <v>0</v>
      </c>
    </row>
    <row r="39" spans="2:44" x14ac:dyDescent="0.3">
      <c r="B39" s="33" t="s">
        <v>1077</v>
      </c>
      <c r="C39" s="34">
        <v>2</v>
      </c>
      <c r="F39" s="3" t="s">
        <v>1123</v>
      </c>
      <c r="AQ39" s="31" t="s">
        <v>1103</v>
      </c>
      <c r="AR39" s="38">
        <v>0</v>
      </c>
    </row>
    <row r="40" spans="2:44" x14ac:dyDescent="0.3">
      <c r="B40" s="31" t="s">
        <v>1086</v>
      </c>
      <c r="C40" s="32">
        <v>2</v>
      </c>
      <c r="F40" s="4" t="s">
        <v>881</v>
      </c>
      <c r="G40" t="s">
        <v>1124</v>
      </c>
      <c r="AQ40" s="33" t="s">
        <v>1105</v>
      </c>
      <c r="AR40" s="39">
        <v>0</v>
      </c>
    </row>
    <row r="41" spans="2:44" x14ac:dyDescent="0.3">
      <c r="B41" s="33" t="s">
        <v>1074</v>
      </c>
      <c r="C41" s="34">
        <v>1</v>
      </c>
      <c r="F41" s="5" t="s">
        <v>606</v>
      </c>
      <c r="G41">
        <v>2</v>
      </c>
      <c r="AQ41" s="31" t="s">
        <v>1106</v>
      </c>
      <c r="AR41" s="38">
        <v>0</v>
      </c>
    </row>
    <row r="42" spans="2:44" x14ac:dyDescent="0.3">
      <c r="B42" s="31" t="s">
        <v>1078</v>
      </c>
      <c r="C42" s="32">
        <v>1</v>
      </c>
      <c r="F42" s="5" t="s">
        <v>595</v>
      </c>
      <c r="G42">
        <v>12</v>
      </c>
      <c r="AQ42" s="33" t="s">
        <v>1109</v>
      </c>
      <c r="AR42" s="39">
        <v>0</v>
      </c>
    </row>
    <row r="43" spans="2:44" x14ac:dyDescent="0.3">
      <c r="B43" s="33" t="s">
        <v>1092</v>
      </c>
      <c r="C43" s="34">
        <v>1</v>
      </c>
      <c r="F43" s="5" t="s">
        <v>904</v>
      </c>
      <c r="AQ43" s="31" t="s">
        <v>1110</v>
      </c>
      <c r="AR43" s="38">
        <v>0</v>
      </c>
    </row>
    <row r="44" spans="2:44" x14ac:dyDescent="0.3">
      <c r="B44" s="31" t="s">
        <v>1064</v>
      </c>
      <c r="C44" s="32">
        <v>0</v>
      </c>
      <c r="F44" s="5" t="s">
        <v>880</v>
      </c>
      <c r="G44">
        <v>14</v>
      </c>
      <c r="AQ44" s="33" t="s">
        <v>1111</v>
      </c>
      <c r="AR44" s="39">
        <v>0</v>
      </c>
    </row>
    <row r="45" spans="2:44" x14ac:dyDescent="0.3">
      <c r="B45" s="33" t="s">
        <v>1069</v>
      </c>
      <c r="C45" s="34">
        <v>0</v>
      </c>
      <c r="AQ45" s="31" t="s">
        <v>1112</v>
      </c>
      <c r="AR45" s="38">
        <v>0</v>
      </c>
    </row>
    <row r="46" spans="2:44" x14ac:dyDescent="0.3">
      <c r="B46" s="31" t="s">
        <v>1072</v>
      </c>
      <c r="C46" s="32">
        <v>0</v>
      </c>
      <c r="AQ46" s="33" t="s">
        <v>1113</v>
      </c>
      <c r="AR46" s="39">
        <v>0</v>
      </c>
    </row>
    <row r="47" spans="2:44" x14ac:dyDescent="0.3">
      <c r="B47" s="33" t="s">
        <v>1073</v>
      </c>
      <c r="C47" s="34">
        <v>0</v>
      </c>
      <c r="AQ47" s="31" t="s">
        <v>1114</v>
      </c>
      <c r="AR47" s="38">
        <v>0</v>
      </c>
    </row>
    <row r="48" spans="2:44" x14ac:dyDescent="0.3">
      <c r="B48" s="31" t="s">
        <v>1075</v>
      </c>
      <c r="C48" s="32">
        <v>0</v>
      </c>
      <c r="AQ48" s="33" t="s">
        <v>927</v>
      </c>
      <c r="AR48" s="39">
        <v>0</v>
      </c>
    </row>
    <row r="49" spans="2:3" x14ac:dyDescent="0.3">
      <c r="B49" s="33" t="s">
        <v>1076</v>
      </c>
      <c r="C49" s="34">
        <v>0</v>
      </c>
    </row>
    <row r="50" spans="2:3" x14ac:dyDescent="0.3">
      <c r="B50" s="31" t="s">
        <v>1079</v>
      </c>
      <c r="C50" s="32">
        <v>0</v>
      </c>
    </row>
    <row r="51" spans="2:3" x14ac:dyDescent="0.3">
      <c r="B51" s="33" t="s">
        <v>1083</v>
      </c>
      <c r="C51" s="34">
        <v>0</v>
      </c>
    </row>
    <row r="52" spans="2:3" x14ac:dyDescent="0.3">
      <c r="B52" s="31" t="s">
        <v>1084</v>
      </c>
      <c r="C52" s="32">
        <v>0</v>
      </c>
    </row>
    <row r="53" spans="2:3" x14ac:dyDescent="0.3">
      <c r="B53" s="33" t="s">
        <v>1085</v>
      </c>
      <c r="C53" s="34">
        <v>0</v>
      </c>
    </row>
    <row r="54" spans="2:3" x14ac:dyDescent="0.3">
      <c r="B54" s="31" t="s">
        <v>1087</v>
      </c>
      <c r="C54" s="32">
        <v>0</v>
      </c>
    </row>
    <row r="55" spans="2:3" x14ac:dyDescent="0.3">
      <c r="B55" s="33" t="s">
        <v>1088</v>
      </c>
      <c r="C55" s="34">
        <v>0</v>
      </c>
    </row>
    <row r="56" spans="2:3" x14ac:dyDescent="0.3">
      <c r="B56" s="31" t="s">
        <v>1089</v>
      </c>
      <c r="C56" s="32">
        <v>0</v>
      </c>
    </row>
    <row r="57" spans="2:3" x14ac:dyDescent="0.3">
      <c r="B57" s="33" t="s">
        <v>1090</v>
      </c>
      <c r="C57" s="34">
        <v>0</v>
      </c>
    </row>
    <row r="58" spans="2:3" x14ac:dyDescent="0.3">
      <c r="B58" s="31" t="s">
        <v>1091</v>
      </c>
      <c r="C58" s="32">
        <v>0</v>
      </c>
    </row>
    <row r="59" spans="2:3" x14ac:dyDescent="0.3">
      <c r="B59" s="33" t="s">
        <v>1093</v>
      </c>
      <c r="C59" s="34">
        <v>0</v>
      </c>
    </row>
    <row r="60" spans="2:3" x14ac:dyDescent="0.3">
      <c r="B60" s="31" t="s">
        <v>1094</v>
      </c>
      <c r="C60" s="32">
        <v>0</v>
      </c>
    </row>
    <row r="61" spans="2:3" x14ac:dyDescent="0.3">
      <c r="B61" s="33" t="s">
        <v>1096</v>
      </c>
      <c r="C61" s="34">
        <v>0</v>
      </c>
    </row>
    <row r="62" spans="2:3" x14ac:dyDescent="0.3">
      <c r="B62" s="31" t="s">
        <v>1097</v>
      </c>
      <c r="C62" s="32">
        <v>0</v>
      </c>
    </row>
    <row r="63" spans="2:3" x14ac:dyDescent="0.3">
      <c r="B63" s="33" t="s">
        <v>1098</v>
      </c>
      <c r="C63" s="34">
        <v>0</v>
      </c>
    </row>
  </sheetData>
  <autoFilter ref="B27:C27" xr:uid="{2CDBC9E7-FFA1-4A68-B87E-85869F8F7E48}"/>
  <pageMargins left="0.7" right="0.7" top="0.75" bottom="0.75" header="0.3" footer="0.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6DF3-30B8-4173-9A91-7414D9D297D8}">
  <dimension ref="B1:R135"/>
  <sheetViews>
    <sheetView zoomScale="90" zoomScaleNormal="90" workbookViewId="0">
      <selection activeCell="D137" sqref="D137"/>
    </sheetView>
  </sheetViews>
  <sheetFormatPr defaultRowHeight="14.4" x14ac:dyDescent="0.3"/>
  <cols>
    <col min="2" max="2" width="19.21875" bestFit="1" customWidth="1"/>
    <col min="3" max="4" width="34.77734375" bestFit="1" customWidth="1"/>
    <col min="5" max="5" width="13.33203125" customWidth="1"/>
    <col min="6" max="6" width="12.6640625" customWidth="1"/>
    <col min="7" max="7" width="19.21875" bestFit="1" customWidth="1"/>
    <col min="8" max="9" width="30.21875" bestFit="1" customWidth="1"/>
    <col min="10" max="10" width="19.21875" bestFit="1" customWidth="1"/>
    <col min="11" max="12" width="19.77734375" bestFit="1" customWidth="1"/>
    <col min="13" max="13" width="16.88671875" customWidth="1"/>
    <col min="14" max="14" width="22" customWidth="1"/>
    <col min="15" max="15" width="19.44140625" customWidth="1"/>
    <col min="16" max="16" width="15.77734375" customWidth="1"/>
    <col min="17" max="17" width="10.77734375" customWidth="1"/>
    <col min="18" max="18" width="19.33203125" customWidth="1"/>
  </cols>
  <sheetData>
    <row r="1" spans="2:18" x14ac:dyDescent="0.3">
      <c r="G1" s="3" t="s">
        <v>1142</v>
      </c>
    </row>
    <row r="2" spans="2:18" ht="60.6" customHeight="1" x14ac:dyDescent="0.3">
      <c r="B2" s="56" t="s">
        <v>1128</v>
      </c>
      <c r="C2" s="56"/>
      <c r="G2" s="11" t="s">
        <v>1143</v>
      </c>
      <c r="H2" s="11" t="s">
        <v>1144</v>
      </c>
      <c r="I2" s="11" t="s">
        <v>1145</v>
      </c>
      <c r="J2" s="11" t="s">
        <v>1146</v>
      </c>
      <c r="K2" s="11" t="s">
        <v>1147</v>
      </c>
      <c r="L2" s="11" t="s">
        <v>1148</v>
      </c>
      <c r="M2" s="11" t="s">
        <v>1149</v>
      </c>
      <c r="N2" s="11" t="s">
        <v>1150</v>
      </c>
      <c r="O2" s="11" t="s">
        <v>1151</v>
      </c>
      <c r="P2" s="11" t="s">
        <v>1152</v>
      </c>
      <c r="Q2" s="11" t="s">
        <v>927</v>
      </c>
      <c r="R2" s="11" t="s">
        <v>1153</v>
      </c>
    </row>
    <row r="3" spans="2:18" x14ac:dyDescent="0.3">
      <c r="B3" s="4" t="s">
        <v>881</v>
      </c>
      <c r="C3" t="s">
        <v>1130</v>
      </c>
      <c r="G3">
        <v>1</v>
      </c>
      <c r="H3">
        <v>0</v>
      </c>
      <c r="I3">
        <v>0</v>
      </c>
      <c r="J3">
        <v>0</v>
      </c>
      <c r="K3">
        <v>0</v>
      </c>
      <c r="L3">
        <v>0</v>
      </c>
      <c r="M3">
        <v>1</v>
      </c>
      <c r="N3">
        <v>0</v>
      </c>
      <c r="O3">
        <v>0</v>
      </c>
      <c r="P3">
        <v>0</v>
      </c>
      <c r="Q3">
        <v>0</v>
      </c>
      <c r="R3">
        <v>0</v>
      </c>
    </row>
    <row r="4" spans="2:18" x14ac:dyDescent="0.3">
      <c r="B4" s="5" t="s">
        <v>596</v>
      </c>
      <c r="C4">
        <v>8</v>
      </c>
      <c r="G4">
        <v>1</v>
      </c>
      <c r="H4">
        <v>0</v>
      </c>
      <c r="I4">
        <v>0</v>
      </c>
      <c r="J4">
        <v>0</v>
      </c>
      <c r="K4">
        <v>0</v>
      </c>
      <c r="L4">
        <v>0</v>
      </c>
      <c r="M4">
        <v>0</v>
      </c>
      <c r="N4">
        <v>0</v>
      </c>
      <c r="O4">
        <v>1</v>
      </c>
      <c r="P4">
        <v>0</v>
      </c>
      <c r="Q4">
        <v>0</v>
      </c>
      <c r="R4">
        <v>0</v>
      </c>
    </row>
    <row r="5" spans="2:18" x14ac:dyDescent="0.3">
      <c r="B5" s="5" t="s">
        <v>583</v>
      </c>
      <c r="C5">
        <v>13</v>
      </c>
      <c r="G5">
        <v>0</v>
      </c>
      <c r="H5">
        <v>0</v>
      </c>
      <c r="I5">
        <v>1</v>
      </c>
      <c r="J5">
        <v>0</v>
      </c>
      <c r="K5">
        <v>1</v>
      </c>
      <c r="L5">
        <v>0</v>
      </c>
      <c r="M5">
        <v>0</v>
      </c>
      <c r="N5">
        <v>0</v>
      </c>
      <c r="O5">
        <v>0</v>
      </c>
      <c r="P5">
        <v>0</v>
      </c>
      <c r="Q5">
        <v>1</v>
      </c>
      <c r="R5">
        <v>0</v>
      </c>
    </row>
    <row r="6" spans="2:18" x14ac:dyDescent="0.3">
      <c r="B6" s="5" t="s">
        <v>880</v>
      </c>
      <c r="C6">
        <v>21</v>
      </c>
      <c r="G6">
        <v>1</v>
      </c>
      <c r="H6">
        <v>0</v>
      </c>
      <c r="I6">
        <v>0</v>
      </c>
      <c r="J6">
        <v>0</v>
      </c>
      <c r="K6">
        <v>0</v>
      </c>
      <c r="L6">
        <v>1</v>
      </c>
      <c r="M6">
        <v>0</v>
      </c>
      <c r="N6">
        <v>0</v>
      </c>
      <c r="O6">
        <v>1</v>
      </c>
      <c r="P6">
        <v>0</v>
      </c>
      <c r="Q6">
        <v>0</v>
      </c>
      <c r="R6">
        <v>0</v>
      </c>
    </row>
    <row r="7" spans="2:18" x14ac:dyDescent="0.3">
      <c r="G7">
        <v>1</v>
      </c>
      <c r="H7">
        <v>0</v>
      </c>
      <c r="I7">
        <v>0</v>
      </c>
      <c r="J7">
        <v>1</v>
      </c>
      <c r="K7">
        <v>1</v>
      </c>
      <c r="L7">
        <v>0</v>
      </c>
      <c r="M7">
        <v>1</v>
      </c>
      <c r="N7">
        <v>0</v>
      </c>
      <c r="O7">
        <v>1</v>
      </c>
      <c r="P7">
        <v>1</v>
      </c>
      <c r="Q7">
        <v>0</v>
      </c>
      <c r="R7">
        <v>0</v>
      </c>
    </row>
    <row r="8" spans="2:18" x14ac:dyDescent="0.3">
      <c r="G8">
        <v>1</v>
      </c>
      <c r="H8">
        <v>0</v>
      </c>
      <c r="I8">
        <v>0</v>
      </c>
      <c r="J8">
        <v>1</v>
      </c>
      <c r="K8">
        <v>0</v>
      </c>
      <c r="L8">
        <v>0</v>
      </c>
      <c r="M8">
        <v>1</v>
      </c>
      <c r="N8">
        <v>0</v>
      </c>
      <c r="O8">
        <v>0</v>
      </c>
      <c r="P8">
        <v>0</v>
      </c>
      <c r="Q8">
        <v>1</v>
      </c>
      <c r="R8">
        <v>0</v>
      </c>
    </row>
    <row r="9" spans="2:18" x14ac:dyDescent="0.3">
      <c r="G9">
        <v>0</v>
      </c>
      <c r="H9">
        <v>0</v>
      </c>
      <c r="I9">
        <v>0</v>
      </c>
      <c r="J9">
        <v>0</v>
      </c>
      <c r="K9">
        <v>1</v>
      </c>
      <c r="L9">
        <v>1</v>
      </c>
      <c r="M9">
        <v>1</v>
      </c>
      <c r="N9">
        <v>0</v>
      </c>
      <c r="O9">
        <v>0</v>
      </c>
      <c r="P9">
        <v>0</v>
      </c>
      <c r="Q9">
        <v>0</v>
      </c>
      <c r="R9">
        <v>0</v>
      </c>
    </row>
    <row r="10" spans="2:18" x14ac:dyDescent="0.3">
      <c r="G10">
        <v>1</v>
      </c>
      <c r="H10">
        <v>1</v>
      </c>
      <c r="I10">
        <v>0</v>
      </c>
      <c r="J10">
        <v>0</v>
      </c>
      <c r="K10">
        <v>0</v>
      </c>
      <c r="L10">
        <v>0</v>
      </c>
      <c r="M10">
        <v>1</v>
      </c>
      <c r="N10">
        <v>0</v>
      </c>
      <c r="O10">
        <v>0</v>
      </c>
      <c r="P10">
        <v>0</v>
      </c>
      <c r="Q10">
        <v>1</v>
      </c>
      <c r="R10">
        <v>0</v>
      </c>
    </row>
    <row r="11" spans="2:18" x14ac:dyDescent="0.3">
      <c r="G11" s="3">
        <f t="shared" ref="G11:R11" si="0">SUM(G3:G10)</f>
        <v>6</v>
      </c>
      <c r="H11" s="3">
        <f t="shared" si="0"/>
        <v>1</v>
      </c>
      <c r="I11" s="3">
        <f t="shared" si="0"/>
        <v>1</v>
      </c>
      <c r="J11" s="3">
        <f t="shared" si="0"/>
        <v>2</v>
      </c>
      <c r="K11" s="3">
        <f t="shared" si="0"/>
        <v>3</v>
      </c>
      <c r="L11" s="3">
        <f t="shared" si="0"/>
        <v>2</v>
      </c>
      <c r="M11" s="3">
        <f t="shared" si="0"/>
        <v>5</v>
      </c>
      <c r="N11" s="3">
        <f t="shared" si="0"/>
        <v>0</v>
      </c>
      <c r="O11" s="3">
        <f t="shared" si="0"/>
        <v>3</v>
      </c>
      <c r="P11" s="3">
        <f t="shared" si="0"/>
        <v>1</v>
      </c>
      <c r="Q11" s="3">
        <f t="shared" si="0"/>
        <v>3</v>
      </c>
      <c r="R11" s="3">
        <f t="shared" si="0"/>
        <v>0</v>
      </c>
    </row>
    <row r="12" spans="2:18" x14ac:dyDescent="0.3">
      <c r="B12" s="40" t="s">
        <v>1131</v>
      </c>
    </row>
    <row r="13" spans="2:18" ht="86.4" x14ac:dyDescent="0.3">
      <c r="B13" s="10" t="s">
        <v>908</v>
      </c>
      <c r="C13" s="10" t="s">
        <v>1132</v>
      </c>
      <c r="D13" s="10" t="s">
        <v>1133</v>
      </c>
    </row>
    <row r="14" spans="2:18" x14ac:dyDescent="0.3">
      <c r="B14" s="42" t="s">
        <v>822</v>
      </c>
      <c r="C14" s="13" t="s">
        <v>583</v>
      </c>
      <c r="D14" s="42"/>
    </row>
    <row r="15" spans="2:18" x14ac:dyDescent="0.3">
      <c r="B15" s="42" t="s">
        <v>823</v>
      </c>
      <c r="C15" s="13" t="s">
        <v>583</v>
      </c>
      <c r="D15" s="42"/>
      <c r="J15" s="3" t="s">
        <v>1155</v>
      </c>
    </row>
    <row r="16" spans="2:18" ht="28.8" x14ac:dyDescent="0.3">
      <c r="B16" s="42" t="s">
        <v>824</v>
      </c>
      <c r="C16" s="13" t="s">
        <v>596</v>
      </c>
      <c r="D16" s="43" t="s">
        <v>1134</v>
      </c>
      <c r="G16" s="41" t="s">
        <v>1154</v>
      </c>
      <c r="H16" s="41" t="s">
        <v>999</v>
      </c>
      <c r="J16" s="45" t="s">
        <v>881</v>
      </c>
      <c r="K16" s="41" t="s">
        <v>1156</v>
      </c>
    </row>
    <row r="17" spans="2:11" x14ac:dyDescent="0.3">
      <c r="B17" s="42" t="s">
        <v>647</v>
      </c>
      <c r="C17" s="13" t="s">
        <v>583</v>
      </c>
      <c r="D17" s="42"/>
      <c r="G17" s="44" t="s">
        <v>1143</v>
      </c>
      <c r="H17" s="41">
        <v>6</v>
      </c>
      <c r="J17" s="5" t="s">
        <v>1157</v>
      </c>
      <c r="K17">
        <v>1</v>
      </c>
    </row>
    <row r="18" spans="2:11" x14ac:dyDescent="0.3">
      <c r="B18" s="42" t="s">
        <v>825</v>
      </c>
      <c r="C18" s="13" t="s">
        <v>583</v>
      </c>
      <c r="D18" s="42"/>
      <c r="G18" s="44" t="s">
        <v>1149</v>
      </c>
      <c r="H18" s="41">
        <v>5</v>
      </c>
      <c r="J18" s="5" t="s">
        <v>904</v>
      </c>
    </row>
    <row r="19" spans="2:11" x14ac:dyDescent="0.3">
      <c r="B19" s="42" t="s">
        <v>826</v>
      </c>
      <c r="C19" s="13" t="s">
        <v>583</v>
      </c>
      <c r="D19" s="42"/>
      <c r="G19" s="44" t="s">
        <v>1147</v>
      </c>
      <c r="H19" s="41">
        <v>3</v>
      </c>
      <c r="J19" s="5" t="s">
        <v>880</v>
      </c>
      <c r="K19">
        <v>1</v>
      </c>
    </row>
    <row r="20" spans="2:11" x14ac:dyDescent="0.3">
      <c r="B20" s="42" t="s">
        <v>827</v>
      </c>
      <c r="C20" s="13" t="s">
        <v>596</v>
      </c>
      <c r="D20" s="42" t="s">
        <v>1135</v>
      </c>
      <c r="G20" s="44" t="s">
        <v>1151</v>
      </c>
      <c r="H20" s="41">
        <v>3</v>
      </c>
    </row>
    <row r="21" spans="2:11" ht="72" x14ac:dyDescent="0.3">
      <c r="B21" s="42" t="s">
        <v>828</v>
      </c>
      <c r="C21" s="13" t="s">
        <v>596</v>
      </c>
      <c r="D21" s="43" t="s">
        <v>1136</v>
      </c>
      <c r="G21" s="44" t="s">
        <v>927</v>
      </c>
      <c r="H21" s="41">
        <v>3</v>
      </c>
    </row>
    <row r="22" spans="2:11" x14ac:dyDescent="0.3">
      <c r="B22" s="42" t="s">
        <v>829</v>
      </c>
      <c r="C22" s="13" t="s">
        <v>583</v>
      </c>
      <c r="D22" s="42"/>
      <c r="G22" s="44" t="s">
        <v>1146</v>
      </c>
      <c r="H22" s="41">
        <v>2</v>
      </c>
      <c r="J22" s="3" t="s">
        <v>1158</v>
      </c>
    </row>
    <row r="23" spans="2:11" x14ac:dyDescent="0.3">
      <c r="B23" s="42" t="s">
        <v>830</v>
      </c>
      <c r="C23" s="13" t="s">
        <v>583</v>
      </c>
      <c r="D23" s="42"/>
      <c r="G23" s="44" t="s">
        <v>1148</v>
      </c>
      <c r="H23" s="41">
        <v>2</v>
      </c>
      <c r="J23" s="4" t="s">
        <v>881</v>
      </c>
      <c r="K23" t="s">
        <v>1159</v>
      </c>
    </row>
    <row r="24" spans="2:11" x14ac:dyDescent="0.3">
      <c r="B24" s="42" t="s">
        <v>831</v>
      </c>
      <c r="C24" s="13" t="s">
        <v>583</v>
      </c>
      <c r="D24" s="42"/>
      <c r="G24" s="44" t="s">
        <v>1144</v>
      </c>
      <c r="H24" s="41">
        <v>1</v>
      </c>
      <c r="J24" s="5" t="s">
        <v>1160</v>
      </c>
      <c r="K24">
        <v>1</v>
      </c>
    </row>
    <row r="25" spans="2:11" x14ac:dyDescent="0.3">
      <c r="B25" s="42" t="s">
        <v>832</v>
      </c>
      <c r="C25" s="13" t="s">
        <v>583</v>
      </c>
      <c r="D25" s="42"/>
      <c r="G25" s="44" t="s">
        <v>1145</v>
      </c>
      <c r="H25" s="41">
        <v>1</v>
      </c>
      <c r="J25" s="5" t="s">
        <v>904</v>
      </c>
    </row>
    <row r="26" spans="2:11" ht="57.6" x14ac:dyDescent="0.3">
      <c r="B26" s="42" t="s">
        <v>833</v>
      </c>
      <c r="C26" s="13" t="s">
        <v>596</v>
      </c>
      <c r="D26" s="43" t="s">
        <v>1137</v>
      </c>
      <c r="G26" s="44" t="s">
        <v>1152</v>
      </c>
      <c r="H26" s="41">
        <v>1</v>
      </c>
      <c r="J26" s="42" t="s">
        <v>880</v>
      </c>
      <c r="K26" s="41">
        <v>1</v>
      </c>
    </row>
    <row r="27" spans="2:11" x14ac:dyDescent="0.3">
      <c r="B27" s="42" t="s">
        <v>834</v>
      </c>
      <c r="C27" s="13" t="s">
        <v>583</v>
      </c>
      <c r="D27" s="42"/>
      <c r="G27" s="44" t="s">
        <v>1150</v>
      </c>
      <c r="H27" s="41">
        <v>0</v>
      </c>
    </row>
    <row r="28" spans="2:11" x14ac:dyDescent="0.3">
      <c r="B28" s="42" t="s">
        <v>859</v>
      </c>
      <c r="C28" s="13" t="s">
        <v>583</v>
      </c>
      <c r="D28" s="42"/>
      <c r="G28" s="44" t="s">
        <v>1153</v>
      </c>
      <c r="H28" s="41">
        <v>0</v>
      </c>
    </row>
    <row r="29" spans="2:11" x14ac:dyDescent="0.3">
      <c r="B29" s="42" t="s">
        <v>835</v>
      </c>
      <c r="C29" s="13" t="s">
        <v>583</v>
      </c>
      <c r="D29" s="42"/>
    </row>
    <row r="30" spans="2:11" x14ac:dyDescent="0.3">
      <c r="B30" s="42" t="s">
        <v>836</v>
      </c>
      <c r="C30" s="13" t="s">
        <v>583</v>
      </c>
      <c r="D30" s="42"/>
    </row>
    <row r="31" spans="2:11" ht="86.4" x14ac:dyDescent="0.3">
      <c r="B31" s="42" t="s">
        <v>837</v>
      </c>
      <c r="C31" s="13" t="s">
        <v>596</v>
      </c>
      <c r="D31" s="43" t="s">
        <v>1138</v>
      </c>
    </row>
    <row r="32" spans="2:11" ht="43.2" x14ac:dyDescent="0.3">
      <c r="B32" s="42" t="s">
        <v>838</v>
      </c>
      <c r="C32" s="13" t="s">
        <v>596</v>
      </c>
      <c r="D32" s="43" t="s">
        <v>1139</v>
      </c>
    </row>
    <row r="33" spans="2:13" ht="72" x14ac:dyDescent="0.3">
      <c r="B33" s="42" t="s">
        <v>839</v>
      </c>
      <c r="C33" s="13" t="s">
        <v>596</v>
      </c>
      <c r="D33" s="43" t="s">
        <v>1140</v>
      </c>
    </row>
    <row r="34" spans="2:13" ht="57.6" x14ac:dyDescent="0.3">
      <c r="B34" s="42" t="s">
        <v>840</v>
      </c>
      <c r="C34" s="13" t="s">
        <v>596</v>
      </c>
      <c r="D34" s="43" t="s">
        <v>1141</v>
      </c>
    </row>
    <row r="37" spans="2:13" x14ac:dyDescent="0.3">
      <c r="G37" s="3" t="s">
        <v>1161</v>
      </c>
    </row>
    <row r="38" spans="2:13" x14ac:dyDescent="0.3">
      <c r="G38" t="s">
        <v>1162</v>
      </c>
      <c r="H38" t="s">
        <v>1163</v>
      </c>
      <c r="I38" t="s">
        <v>1164</v>
      </c>
      <c r="J38" t="s">
        <v>1165</v>
      </c>
      <c r="K38" t="s">
        <v>1166</v>
      </c>
      <c r="L38" t="s">
        <v>1167</v>
      </c>
      <c r="M38" t="s">
        <v>704</v>
      </c>
    </row>
    <row r="39" spans="2:13" x14ac:dyDescent="0.3">
      <c r="G39">
        <v>0</v>
      </c>
      <c r="H39">
        <v>1</v>
      </c>
      <c r="I39">
        <v>0</v>
      </c>
      <c r="J39">
        <v>0</v>
      </c>
      <c r="K39">
        <v>0</v>
      </c>
      <c r="L39">
        <v>0</v>
      </c>
      <c r="M39">
        <v>0</v>
      </c>
    </row>
    <row r="40" spans="2:13" x14ac:dyDescent="0.3">
      <c r="G40" s="3">
        <f t="shared" ref="G40:M40" si="1">SUM(G39:G39)</f>
        <v>0</v>
      </c>
      <c r="H40" s="3">
        <f t="shared" si="1"/>
        <v>1</v>
      </c>
      <c r="I40" s="3">
        <f t="shared" si="1"/>
        <v>0</v>
      </c>
      <c r="J40" s="3">
        <f t="shared" si="1"/>
        <v>0</v>
      </c>
      <c r="K40" s="3">
        <f t="shared" si="1"/>
        <v>0</v>
      </c>
      <c r="L40" s="3">
        <f t="shared" si="1"/>
        <v>0</v>
      </c>
      <c r="M40" s="3">
        <f t="shared" si="1"/>
        <v>0</v>
      </c>
    </row>
    <row r="42" spans="2:13" x14ac:dyDescent="0.3">
      <c r="G42" s="3" t="s">
        <v>1168</v>
      </c>
    </row>
    <row r="43" spans="2:13" x14ac:dyDescent="0.3">
      <c r="G43" t="s">
        <v>1169</v>
      </c>
      <c r="H43" t="s">
        <v>1170</v>
      </c>
      <c r="I43" t="s">
        <v>1171</v>
      </c>
      <c r="J43" t="s">
        <v>1172</v>
      </c>
      <c r="K43" t="s">
        <v>1173</v>
      </c>
      <c r="L43" t="s">
        <v>927</v>
      </c>
    </row>
    <row r="44" spans="2:13" x14ac:dyDescent="0.3">
      <c r="G44">
        <v>0</v>
      </c>
      <c r="H44">
        <v>1</v>
      </c>
      <c r="I44">
        <v>0</v>
      </c>
      <c r="J44">
        <v>0</v>
      </c>
      <c r="K44">
        <v>0</v>
      </c>
      <c r="L44">
        <v>0</v>
      </c>
    </row>
    <row r="45" spans="2:13" x14ac:dyDescent="0.3">
      <c r="G45">
        <v>1</v>
      </c>
      <c r="H45">
        <v>0</v>
      </c>
      <c r="I45">
        <v>0</v>
      </c>
      <c r="J45">
        <v>0</v>
      </c>
      <c r="K45">
        <v>0</v>
      </c>
      <c r="L45">
        <v>0</v>
      </c>
    </row>
    <row r="46" spans="2:13" x14ac:dyDescent="0.3">
      <c r="G46">
        <v>0</v>
      </c>
      <c r="H46">
        <v>1</v>
      </c>
      <c r="I46">
        <v>0</v>
      </c>
      <c r="J46">
        <v>0</v>
      </c>
      <c r="K46">
        <v>0</v>
      </c>
      <c r="L46">
        <v>0</v>
      </c>
    </row>
    <row r="47" spans="2:13" x14ac:dyDescent="0.3">
      <c r="G47" s="3">
        <f>SUM(G44:G46)</f>
        <v>1</v>
      </c>
      <c r="H47" s="3">
        <f t="shared" ref="H47:L47" si="2">SUM(H44:H46)</f>
        <v>2</v>
      </c>
      <c r="I47" s="3">
        <f t="shared" si="2"/>
        <v>0</v>
      </c>
      <c r="J47" s="3">
        <f t="shared" si="2"/>
        <v>0</v>
      </c>
      <c r="K47" s="3">
        <f t="shared" si="2"/>
        <v>0</v>
      </c>
      <c r="L47" s="3">
        <f t="shared" si="2"/>
        <v>0</v>
      </c>
    </row>
    <row r="49" spans="2:17" x14ac:dyDescent="0.3">
      <c r="G49" s="3" t="s">
        <v>1174</v>
      </c>
    </row>
    <row r="50" spans="2:17" x14ac:dyDescent="0.3">
      <c r="G50" t="s">
        <v>910</v>
      </c>
      <c r="H50" t="s">
        <v>1175</v>
      </c>
      <c r="I50" t="s">
        <v>1176</v>
      </c>
      <c r="J50" t="s">
        <v>1177</v>
      </c>
      <c r="K50" t="s">
        <v>918</v>
      </c>
      <c r="L50" t="s">
        <v>920</v>
      </c>
      <c r="M50" t="s">
        <v>921</v>
      </c>
      <c r="N50" t="s">
        <v>922</v>
      </c>
      <c r="O50" t="s">
        <v>1178</v>
      </c>
      <c r="P50" t="s">
        <v>926</v>
      </c>
      <c r="Q50" t="s">
        <v>927</v>
      </c>
    </row>
    <row r="51" spans="2:17" x14ac:dyDescent="0.3">
      <c r="G51">
        <v>1</v>
      </c>
      <c r="H51">
        <v>0</v>
      </c>
      <c r="I51">
        <v>0</v>
      </c>
      <c r="J51">
        <v>0</v>
      </c>
      <c r="K51">
        <v>0</v>
      </c>
      <c r="L51">
        <v>0</v>
      </c>
      <c r="M51">
        <v>0</v>
      </c>
      <c r="N51">
        <v>0</v>
      </c>
      <c r="O51">
        <v>0</v>
      </c>
      <c r="P51">
        <v>0</v>
      </c>
      <c r="Q51">
        <v>0</v>
      </c>
    </row>
    <row r="52" spans="2:17" x14ac:dyDescent="0.3">
      <c r="G52">
        <v>1</v>
      </c>
      <c r="H52">
        <v>0</v>
      </c>
      <c r="I52">
        <v>1</v>
      </c>
      <c r="J52">
        <v>1</v>
      </c>
      <c r="K52">
        <v>0</v>
      </c>
      <c r="L52">
        <v>0</v>
      </c>
      <c r="M52">
        <v>0</v>
      </c>
      <c r="N52">
        <v>0</v>
      </c>
      <c r="O52">
        <v>0</v>
      </c>
      <c r="P52">
        <v>0</v>
      </c>
      <c r="Q52">
        <v>0</v>
      </c>
    </row>
    <row r="53" spans="2:17" x14ac:dyDescent="0.3">
      <c r="G53">
        <v>0</v>
      </c>
      <c r="H53">
        <v>0</v>
      </c>
      <c r="I53">
        <v>1</v>
      </c>
      <c r="J53">
        <v>1</v>
      </c>
      <c r="K53">
        <v>0</v>
      </c>
      <c r="L53">
        <v>0</v>
      </c>
      <c r="M53">
        <v>0</v>
      </c>
      <c r="N53">
        <v>0</v>
      </c>
      <c r="O53">
        <v>1</v>
      </c>
      <c r="P53">
        <v>0</v>
      </c>
      <c r="Q53">
        <v>1</v>
      </c>
    </row>
    <row r="54" spans="2:17" x14ac:dyDescent="0.3">
      <c r="G54">
        <v>1</v>
      </c>
      <c r="H54">
        <v>0</v>
      </c>
      <c r="I54">
        <v>1</v>
      </c>
      <c r="J54">
        <v>0</v>
      </c>
      <c r="K54">
        <v>0</v>
      </c>
      <c r="L54">
        <v>0</v>
      </c>
      <c r="M54">
        <v>1</v>
      </c>
      <c r="N54">
        <v>0</v>
      </c>
      <c r="O54">
        <v>0</v>
      </c>
      <c r="P54">
        <v>0</v>
      </c>
      <c r="Q54">
        <v>0</v>
      </c>
    </row>
    <row r="55" spans="2:17" x14ac:dyDescent="0.3">
      <c r="G55">
        <v>1</v>
      </c>
      <c r="H55">
        <v>0</v>
      </c>
      <c r="I55">
        <v>1</v>
      </c>
      <c r="J55">
        <v>0</v>
      </c>
      <c r="K55">
        <v>0</v>
      </c>
      <c r="L55">
        <v>0</v>
      </c>
      <c r="M55">
        <v>0</v>
      </c>
      <c r="N55">
        <v>0</v>
      </c>
      <c r="O55">
        <v>0</v>
      </c>
      <c r="P55">
        <v>0</v>
      </c>
      <c r="Q55">
        <v>0</v>
      </c>
    </row>
    <row r="56" spans="2:17" x14ac:dyDescent="0.3">
      <c r="G56" s="3">
        <f t="shared" ref="G56:Q56" si="3">SUM(G51:G55)</f>
        <v>4</v>
      </c>
      <c r="H56" s="3">
        <f t="shared" si="3"/>
        <v>0</v>
      </c>
      <c r="I56" s="3">
        <f t="shared" si="3"/>
        <v>4</v>
      </c>
      <c r="J56" s="3">
        <f t="shared" si="3"/>
        <v>2</v>
      </c>
      <c r="K56" s="3">
        <f t="shared" si="3"/>
        <v>0</v>
      </c>
      <c r="L56" s="3">
        <f t="shared" si="3"/>
        <v>0</v>
      </c>
      <c r="M56" s="3">
        <f t="shared" si="3"/>
        <v>1</v>
      </c>
      <c r="N56" s="3">
        <f t="shared" si="3"/>
        <v>0</v>
      </c>
      <c r="O56" s="3">
        <f t="shared" si="3"/>
        <v>1</v>
      </c>
      <c r="P56" s="3">
        <f t="shared" si="3"/>
        <v>0</v>
      </c>
      <c r="Q56" s="3">
        <f t="shared" si="3"/>
        <v>1</v>
      </c>
    </row>
    <row r="58" spans="2:17" x14ac:dyDescent="0.3">
      <c r="G58" s="3" t="s">
        <v>1179</v>
      </c>
    </row>
    <row r="59" spans="2:17" x14ac:dyDescent="0.3">
      <c r="G59" t="s">
        <v>1180</v>
      </c>
      <c r="H59" t="s">
        <v>1181</v>
      </c>
      <c r="I59" t="s">
        <v>1182</v>
      </c>
      <c r="J59" t="s">
        <v>1183</v>
      </c>
      <c r="K59" t="s">
        <v>927</v>
      </c>
    </row>
    <row r="60" spans="2:17" x14ac:dyDescent="0.3">
      <c r="G60">
        <v>0</v>
      </c>
      <c r="H60">
        <v>1</v>
      </c>
      <c r="I60">
        <v>0</v>
      </c>
      <c r="J60">
        <v>0</v>
      </c>
      <c r="K60">
        <v>0</v>
      </c>
    </row>
    <row r="61" spans="2:17" x14ac:dyDescent="0.3">
      <c r="G61">
        <v>1</v>
      </c>
      <c r="H61">
        <v>0</v>
      </c>
      <c r="I61">
        <v>0</v>
      </c>
      <c r="J61">
        <v>0</v>
      </c>
      <c r="K61">
        <v>0</v>
      </c>
    </row>
    <row r="62" spans="2:17" x14ac:dyDescent="0.3">
      <c r="G62">
        <v>0</v>
      </c>
      <c r="H62">
        <v>1</v>
      </c>
      <c r="I62">
        <v>0</v>
      </c>
      <c r="J62">
        <v>0</v>
      </c>
      <c r="K62">
        <v>0</v>
      </c>
    </row>
    <row r="63" spans="2:17" x14ac:dyDescent="0.3">
      <c r="B63" s="3"/>
      <c r="G63" s="3">
        <f>SUM(G60:G62)</f>
        <v>1</v>
      </c>
      <c r="H63" s="3">
        <f t="shared" ref="H63:K63" si="4">SUM(H60:H62)</f>
        <v>2</v>
      </c>
      <c r="I63" s="3">
        <f t="shared" si="4"/>
        <v>0</v>
      </c>
      <c r="J63" s="3">
        <f t="shared" si="4"/>
        <v>0</v>
      </c>
      <c r="K63" s="3">
        <f t="shared" si="4"/>
        <v>0</v>
      </c>
    </row>
    <row r="65" spans="2:13" x14ac:dyDescent="0.3">
      <c r="G65" s="3" t="s">
        <v>1186</v>
      </c>
    </row>
    <row r="66" spans="2:13" x14ac:dyDescent="0.3">
      <c r="G66" t="s">
        <v>1193</v>
      </c>
      <c r="H66" t="s">
        <v>1194</v>
      </c>
      <c r="I66" t="s">
        <v>1195</v>
      </c>
      <c r="J66" t="s">
        <v>1196</v>
      </c>
      <c r="K66" t="s">
        <v>1197</v>
      </c>
      <c r="L66" t="s">
        <v>1198</v>
      </c>
      <c r="M66" t="s">
        <v>1199</v>
      </c>
    </row>
    <row r="67" spans="2:13" x14ac:dyDescent="0.3">
      <c r="G67">
        <v>0</v>
      </c>
      <c r="H67">
        <v>1</v>
      </c>
      <c r="I67">
        <v>1</v>
      </c>
      <c r="J67">
        <v>1</v>
      </c>
      <c r="K67">
        <v>1</v>
      </c>
      <c r="L67">
        <v>0</v>
      </c>
      <c r="M67">
        <v>1</v>
      </c>
    </row>
    <row r="68" spans="2:13" x14ac:dyDescent="0.3">
      <c r="G68" s="3">
        <f>SUM(G67:G67)</f>
        <v>0</v>
      </c>
      <c r="H68" s="3">
        <f>SUM(H67:H67)</f>
        <v>1</v>
      </c>
      <c r="I68" s="3">
        <f>SUM(I67:I67)</f>
        <v>1</v>
      </c>
      <c r="J68" s="3">
        <f>SUM(J67:J67)</f>
        <v>1</v>
      </c>
      <c r="K68" s="3">
        <f>SUM(K67:K67)</f>
        <v>1</v>
      </c>
      <c r="L68" s="3">
        <f t="shared" ref="L68:M68" si="5">SUM(L67:L67)</f>
        <v>0</v>
      </c>
      <c r="M68" s="3">
        <f t="shared" si="5"/>
        <v>1</v>
      </c>
    </row>
    <row r="70" spans="2:13" x14ac:dyDescent="0.3">
      <c r="G70" s="3" t="s">
        <v>1187</v>
      </c>
    </row>
    <row r="71" spans="2:13" x14ac:dyDescent="0.3">
      <c r="G71" t="s">
        <v>1188</v>
      </c>
      <c r="H71" t="s">
        <v>1189</v>
      </c>
      <c r="I71" t="s">
        <v>1190</v>
      </c>
      <c r="J71" t="s">
        <v>1191</v>
      </c>
      <c r="K71" t="s">
        <v>1192</v>
      </c>
      <c r="L71" t="s">
        <v>1096</v>
      </c>
    </row>
    <row r="72" spans="2:13" x14ac:dyDescent="0.3">
      <c r="G72">
        <v>1</v>
      </c>
      <c r="H72">
        <v>0</v>
      </c>
      <c r="I72">
        <v>0</v>
      </c>
      <c r="J72">
        <v>0</v>
      </c>
      <c r="K72">
        <v>0</v>
      </c>
      <c r="L72">
        <v>0</v>
      </c>
    </row>
    <row r="73" spans="2:13" x14ac:dyDescent="0.3">
      <c r="G73" s="3">
        <f>SUM(G72:G72)</f>
        <v>1</v>
      </c>
      <c r="H73" s="3">
        <f>SUM(H72:H72)</f>
        <v>0</v>
      </c>
      <c r="I73" s="3">
        <f>SUM(I72:I72)</f>
        <v>0</v>
      </c>
      <c r="J73" s="3">
        <f>SUM(J72:J72)</f>
        <v>0</v>
      </c>
      <c r="K73" s="3">
        <f>SUM(K72:K72)</f>
        <v>0</v>
      </c>
      <c r="L73" s="3">
        <f t="shared" ref="L73" si="6">SUM(L72:L72)</f>
        <v>0</v>
      </c>
    </row>
    <row r="74" spans="2:13" x14ac:dyDescent="0.3">
      <c r="B74" s="3" t="s">
        <v>1184</v>
      </c>
    </row>
    <row r="75" spans="2:13" x14ac:dyDescent="0.3">
      <c r="B75" s="4" t="s">
        <v>881</v>
      </c>
      <c r="C75" t="s">
        <v>1185</v>
      </c>
    </row>
    <row r="76" spans="2:13" x14ac:dyDescent="0.3">
      <c r="B76" s="5" t="s">
        <v>609</v>
      </c>
      <c r="C76">
        <v>1</v>
      </c>
    </row>
    <row r="77" spans="2:13" x14ac:dyDescent="0.3">
      <c r="B77" s="5" t="s">
        <v>596</v>
      </c>
      <c r="C77">
        <v>7</v>
      </c>
    </row>
    <row r="78" spans="2:13" x14ac:dyDescent="0.3">
      <c r="B78" s="5" t="s">
        <v>904</v>
      </c>
    </row>
    <row r="79" spans="2:13" x14ac:dyDescent="0.3">
      <c r="B79" s="5" t="s">
        <v>880</v>
      </c>
      <c r="C79">
        <v>8</v>
      </c>
    </row>
    <row r="85" spans="2:5" x14ac:dyDescent="0.3">
      <c r="B85" s="3" t="s">
        <v>1200</v>
      </c>
    </row>
    <row r="86" spans="2:5" x14ac:dyDescent="0.3">
      <c r="B86" s="3" t="s">
        <v>908</v>
      </c>
      <c r="C86" s="8" t="s">
        <v>1201</v>
      </c>
      <c r="D86" t="s">
        <v>1202</v>
      </c>
      <c r="E86" t="s">
        <v>1203</v>
      </c>
    </row>
    <row r="87" spans="2:5" x14ac:dyDescent="0.3">
      <c r="B87" t="s">
        <v>824</v>
      </c>
      <c r="C87" t="s">
        <v>596</v>
      </c>
      <c r="D87" t="s">
        <v>1143</v>
      </c>
      <c r="E87" t="s">
        <v>609</v>
      </c>
    </row>
    <row r="88" spans="2:5" x14ac:dyDescent="0.3">
      <c r="B88" t="s">
        <v>827</v>
      </c>
      <c r="C88" t="s">
        <v>596</v>
      </c>
      <c r="D88" t="s">
        <v>1151</v>
      </c>
      <c r="E88" t="s">
        <v>596</v>
      </c>
    </row>
    <row r="89" spans="2:5" x14ac:dyDescent="0.3">
      <c r="B89" t="s">
        <v>828</v>
      </c>
      <c r="C89" t="s">
        <v>596</v>
      </c>
      <c r="D89" t="s">
        <v>1204</v>
      </c>
      <c r="E89" t="s">
        <v>596</v>
      </c>
    </row>
    <row r="90" spans="2:5" x14ac:dyDescent="0.3">
      <c r="B90" t="s">
        <v>833</v>
      </c>
      <c r="C90" t="s">
        <v>596</v>
      </c>
      <c r="D90" t="s">
        <v>1137</v>
      </c>
      <c r="E90" t="s">
        <v>596</v>
      </c>
    </row>
    <row r="91" spans="2:5" x14ac:dyDescent="0.3">
      <c r="B91" t="s">
        <v>837</v>
      </c>
      <c r="C91" t="s">
        <v>596</v>
      </c>
      <c r="D91" t="s">
        <v>1205</v>
      </c>
      <c r="E91" t="s">
        <v>596</v>
      </c>
    </row>
    <row r="92" spans="2:5" x14ac:dyDescent="0.3">
      <c r="B92" t="s">
        <v>838</v>
      </c>
      <c r="C92" t="s">
        <v>596</v>
      </c>
      <c r="D92" t="s">
        <v>1206</v>
      </c>
      <c r="E92" t="s">
        <v>596</v>
      </c>
    </row>
    <row r="93" spans="2:5" x14ac:dyDescent="0.3">
      <c r="B93" t="s">
        <v>839</v>
      </c>
      <c r="C93" t="s">
        <v>596</v>
      </c>
      <c r="D93" t="s">
        <v>1207</v>
      </c>
      <c r="E93" t="s">
        <v>596</v>
      </c>
    </row>
    <row r="94" spans="2:5" x14ac:dyDescent="0.3">
      <c r="B94" t="s">
        <v>840</v>
      </c>
      <c r="C94" t="s">
        <v>596</v>
      </c>
      <c r="D94" t="s">
        <v>1208</v>
      </c>
      <c r="E94" t="s">
        <v>596</v>
      </c>
    </row>
    <row r="97" spans="7:17" x14ac:dyDescent="0.3">
      <c r="G97" s="3" t="s">
        <v>1209</v>
      </c>
    </row>
    <row r="98" spans="7:17" x14ac:dyDescent="0.3">
      <c r="G98" s="47" t="s">
        <v>1144</v>
      </c>
      <c r="H98" s="48" t="s">
        <v>1145</v>
      </c>
      <c r="I98" s="48" t="s">
        <v>1146</v>
      </c>
      <c r="J98" s="48" t="s">
        <v>1147</v>
      </c>
      <c r="K98" s="48" t="s">
        <v>1148</v>
      </c>
      <c r="L98" s="48" t="s">
        <v>1149</v>
      </c>
      <c r="M98" s="48" t="s">
        <v>1150</v>
      </c>
      <c r="N98" s="48" t="s">
        <v>1151</v>
      </c>
      <c r="O98" s="48" t="s">
        <v>1152</v>
      </c>
      <c r="P98" s="48" t="s">
        <v>927</v>
      </c>
      <c r="Q98" s="48" t="s">
        <v>1153</v>
      </c>
    </row>
    <row r="99" spans="7:17" hidden="1" x14ac:dyDescent="0.3">
      <c r="G99" s="31">
        <v>0</v>
      </c>
      <c r="H99" s="31">
        <v>0</v>
      </c>
      <c r="I99" s="31">
        <v>0</v>
      </c>
      <c r="J99" s="31">
        <v>0</v>
      </c>
      <c r="K99" s="31">
        <v>0</v>
      </c>
      <c r="L99" s="31">
        <v>1</v>
      </c>
      <c r="M99" s="31">
        <v>0</v>
      </c>
      <c r="N99" s="31">
        <v>0</v>
      </c>
      <c r="O99" s="31">
        <v>0</v>
      </c>
      <c r="P99" s="31">
        <v>0</v>
      </c>
      <c r="Q99" s="31">
        <v>0</v>
      </c>
    </row>
    <row r="100" spans="7:17" hidden="1" x14ac:dyDescent="0.3">
      <c r="G100" s="33">
        <v>0</v>
      </c>
      <c r="H100" s="33">
        <v>0</v>
      </c>
      <c r="I100" s="33">
        <v>0</v>
      </c>
      <c r="J100" s="33">
        <v>0</v>
      </c>
      <c r="K100" s="33">
        <v>0</v>
      </c>
      <c r="L100" s="33">
        <v>0</v>
      </c>
      <c r="M100" s="33">
        <v>0</v>
      </c>
      <c r="N100" s="33">
        <v>1</v>
      </c>
      <c r="O100" s="33">
        <v>0</v>
      </c>
      <c r="P100" s="33">
        <v>0</v>
      </c>
      <c r="Q100" s="33">
        <v>0</v>
      </c>
    </row>
    <row r="101" spans="7:17" hidden="1" x14ac:dyDescent="0.3">
      <c r="G101" s="31">
        <v>0</v>
      </c>
      <c r="H101" s="31">
        <v>0</v>
      </c>
      <c r="I101" s="31">
        <v>0</v>
      </c>
      <c r="J101" s="31">
        <v>0</v>
      </c>
      <c r="K101" s="31">
        <v>0</v>
      </c>
      <c r="L101" s="31">
        <v>0</v>
      </c>
      <c r="M101" s="31">
        <v>0</v>
      </c>
      <c r="N101" s="31">
        <v>0</v>
      </c>
      <c r="O101" s="31">
        <v>0</v>
      </c>
      <c r="P101" s="31">
        <v>1</v>
      </c>
      <c r="Q101" s="31">
        <v>0</v>
      </c>
    </row>
    <row r="102" spans="7:17" hidden="1" x14ac:dyDescent="0.3">
      <c r="G102" s="33">
        <v>0</v>
      </c>
      <c r="H102" s="33">
        <v>0</v>
      </c>
      <c r="I102" s="33">
        <v>0</v>
      </c>
      <c r="J102" s="33">
        <v>0</v>
      </c>
      <c r="K102" s="33">
        <v>1</v>
      </c>
      <c r="L102" s="33">
        <v>0</v>
      </c>
      <c r="M102" s="33">
        <v>0</v>
      </c>
      <c r="N102" s="33">
        <v>1</v>
      </c>
      <c r="O102" s="33">
        <v>0</v>
      </c>
      <c r="P102" s="33">
        <v>0</v>
      </c>
      <c r="Q102" s="33">
        <v>0</v>
      </c>
    </row>
    <row r="103" spans="7:17" hidden="1" x14ac:dyDescent="0.3">
      <c r="G103" s="31">
        <v>0</v>
      </c>
      <c r="H103" s="31">
        <v>0</v>
      </c>
      <c r="I103" s="31">
        <v>1</v>
      </c>
      <c r="J103" s="31">
        <v>1</v>
      </c>
      <c r="K103" s="31">
        <v>0</v>
      </c>
      <c r="L103" s="31">
        <v>0</v>
      </c>
      <c r="M103" s="31">
        <v>0</v>
      </c>
      <c r="N103" s="31">
        <v>1</v>
      </c>
      <c r="O103" s="31">
        <v>0</v>
      </c>
      <c r="P103" s="31">
        <v>0</v>
      </c>
      <c r="Q103" s="31">
        <v>0</v>
      </c>
    </row>
    <row r="104" spans="7:17" hidden="1" x14ac:dyDescent="0.3">
      <c r="G104" s="33">
        <v>0</v>
      </c>
      <c r="H104" s="33">
        <v>0</v>
      </c>
      <c r="I104" s="33">
        <v>1</v>
      </c>
      <c r="J104" s="33">
        <v>0</v>
      </c>
      <c r="K104" s="33">
        <v>0</v>
      </c>
      <c r="L104" s="33">
        <v>0</v>
      </c>
      <c r="M104" s="33">
        <v>0</v>
      </c>
      <c r="N104" s="33">
        <v>0</v>
      </c>
      <c r="O104" s="33">
        <v>0</v>
      </c>
      <c r="P104" s="33">
        <v>1</v>
      </c>
      <c r="Q104" s="33">
        <v>0</v>
      </c>
    </row>
    <row r="105" spans="7:17" hidden="1" x14ac:dyDescent="0.3">
      <c r="G105" s="31">
        <v>0</v>
      </c>
      <c r="H105" s="31">
        <v>0</v>
      </c>
      <c r="I105" s="31">
        <v>0</v>
      </c>
      <c r="J105" s="31">
        <v>1</v>
      </c>
      <c r="K105" s="31">
        <v>1</v>
      </c>
      <c r="L105" s="31">
        <v>0</v>
      </c>
      <c r="M105" s="31">
        <v>0</v>
      </c>
      <c r="N105" s="31">
        <v>0</v>
      </c>
      <c r="O105" s="31">
        <v>0</v>
      </c>
      <c r="P105" s="31">
        <v>0</v>
      </c>
      <c r="Q105" s="31">
        <v>0</v>
      </c>
    </row>
    <row r="106" spans="7:17" hidden="1" x14ac:dyDescent="0.3">
      <c r="G106" s="33">
        <v>0</v>
      </c>
      <c r="H106" s="33">
        <v>0</v>
      </c>
      <c r="I106" s="33">
        <v>0</v>
      </c>
      <c r="J106" s="33">
        <v>0</v>
      </c>
      <c r="K106" s="33">
        <v>0</v>
      </c>
      <c r="L106" s="33">
        <v>1</v>
      </c>
      <c r="M106" s="33">
        <v>0</v>
      </c>
      <c r="N106" s="33">
        <v>0</v>
      </c>
      <c r="O106" s="33">
        <v>0</v>
      </c>
      <c r="P106" s="33">
        <v>1</v>
      </c>
      <c r="Q106" s="33">
        <v>0</v>
      </c>
    </row>
    <row r="107" spans="7:17" x14ac:dyDescent="0.3">
      <c r="G107" s="46">
        <f>SUM(G99:G106)</f>
        <v>0</v>
      </c>
      <c r="H107" s="46">
        <f t="shared" ref="H107:Q107" si="7">SUM(H99:H106)</f>
        <v>0</v>
      </c>
      <c r="I107" s="46">
        <f t="shared" si="7"/>
        <v>2</v>
      </c>
      <c r="J107" s="46">
        <f t="shared" si="7"/>
        <v>2</v>
      </c>
      <c r="K107" s="46">
        <f t="shared" si="7"/>
        <v>2</v>
      </c>
      <c r="L107" s="46">
        <f t="shared" si="7"/>
        <v>2</v>
      </c>
      <c r="M107" s="46">
        <f t="shared" si="7"/>
        <v>0</v>
      </c>
      <c r="N107" s="46">
        <f t="shared" si="7"/>
        <v>3</v>
      </c>
      <c r="O107" s="46">
        <f t="shared" si="7"/>
        <v>0</v>
      </c>
      <c r="P107" s="46">
        <f t="shared" si="7"/>
        <v>3</v>
      </c>
      <c r="Q107" s="46">
        <f t="shared" si="7"/>
        <v>0</v>
      </c>
    </row>
    <row r="110" spans="7:17" x14ac:dyDescent="0.3">
      <c r="G110" s="3" t="s">
        <v>1210</v>
      </c>
    </row>
    <row r="111" spans="7:17" x14ac:dyDescent="0.3">
      <c r="G111" s="47" t="s">
        <v>1144</v>
      </c>
      <c r="H111" s="48" t="s">
        <v>1145</v>
      </c>
      <c r="I111" s="48" t="s">
        <v>1146</v>
      </c>
      <c r="J111" s="48" t="s">
        <v>1147</v>
      </c>
      <c r="K111" s="48" t="s">
        <v>1148</v>
      </c>
      <c r="L111" s="48" t="s">
        <v>1149</v>
      </c>
      <c r="M111" s="48" t="s">
        <v>1150</v>
      </c>
      <c r="N111" s="48" t="s">
        <v>1151</v>
      </c>
      <c r="O111" s="48" t="s">
        <v>1152</v>
      </c>
      <c r="P111" s="48" t="s">
        <v>927</v>
      </c>
      <c r="Q111" s="48" t="s">
        <v>1153</v>
      </c>
    </row>
    <row r="112" spans="7:17" hidden="1" x14ac:dyDescent="0.3">
      <c r="G112" s="31">
        <v>1</v>
      </c>
      <c r="H112" s="31">
        <v>0</v>
      </c>
      <c r="I112" s="31">
        <v>0</v>
      </c>
      <c r="J112" s="31">
        <v>0</v>
      </c>
      <c r="K112" s="31">
        <v>0</v>
      </c>
      <c r="L112" s="31">
        <v>0</v>
      </c>
      <c r="M112" s="31">
        <v>0</v>
      </c>
      <c r="N112" s="31">
        <v>0</v>
      </c>
      <c r="O112" s="31">
        <v>0</v>
      </c>
      <c r="P112" s="31">
        <v>0</v>
      </c>
      <c r="Q112" s="31">
        <v>0</v>
      </c>
    </row>
    <row r="113" spans="7:17" hidden="1" x14ac:dyDescent="0.3">
      <c r="G113" s="33">
        <v>0</v>
      </c>
      <c r="H113" s="33">
        <v>0</v>
      </c>
      <c r="I113" s="33">
        <v>0</v>
      </c>
      <c r="J113" s="33">
        <v>0</v>
      </c>
      <c r="K113" s="33">
        <v>1</v>
      </c>
      <c r="L113" s="33">
        <v>0</v>
      </c>
      <c r="M113" s="33">
        <v>0</v>
      </c>
      <c r="N113" s="33">
        <v>0</v>
      </c>
      <c r="O113" s="33">
        <v>0</v>
      </c>
      <c r="P113" s="33">
        <v>0</v>
      </c>
      <c r="Q113" s="33">
        <v>0</v>
      </c>
    </row>
    <row r="114" spans="7:17" hidden="1" x14ac:dyDescent="0.3">
      <c r="G114" s="31">
        <v>0</v>
      </c>
      <c r="H114" s="31">
        <v>1</v>
      </c>
      <c r="I114" s="31">
        <v>0</v>
      </c>
      <c r="J114" s="31">
        <v>0</v>
      </c>
      <c r="K114" s="31">
        <v>1</v>
      </c>
      <c r="L114" s="31">
        <v>0</v>
      </c>
      <c r="M114" s="31">
        <v>0</v>
      </c>
      <c r="N114" s="31">
        <v>0</v>
      </c>
      <c r="O114" s="31">
        <v>0</v>
      </c>
      <c r="P114" s="31">
        <v>0</v>
      </c>
      <c r="Q114" s="31">
        <v>0</v>
      </c>
    </row>
    <row r="115" spans="7:17" hidden="1" x14ac:dyDescent="0.3">
      <c r="G115" s="33">
        <v>0</v>
      </c>
      <c r="H115" s="33">
        <v>0</v>
      </c>
      <c r="I115" s="33">
        <v>0</v>
      </c>
      <c r="J115" s="33">
        <v>0</v>
      </c>
      <c r="K115" s="33">
        <v>0</v>
      </c>
      <c r="L115" s="33">
        <v>0</v>
      </c>
      <c r="M115" s="33">
        <v>0</v>
      </c>
      <c r="N115" s="33">
        <v>0</v>
      </c>
      <c r="O115" s="33">
        <v>0</v>
      </c>
      <c r="P115" s="33">
        <v>0</v>
      </c>
      <c r="Q115" s="33">
        <v>1</v>
      </c>
    </row>
    <row r="116" spans="7:17" hidden="1" x14ac:dyDescent="0.3">
      <c r="G116" s="31">
        <v>0</v>
      </c>
      <c r="H116" s="31">
        <v>0</v>
      </c>
      <c r="I116" s="31">
        <v>0</v>
      </c>
      <c r="J116" s="31">
        <v>1</v>
      </c>
      <c r="K116" s="31">
        <v>0</v>
      </c>
      <c r="L116" s="31">
        <v>1</v>
      </c>
      <c r="M116" s="31">
        <v>0</v>
      </c>
      <c r="N116" s="31">
        <v>0</v>
      </c>
      <c r="O116" s="31">
        <v>1</v>
      </c>
      <c r="P116" s="31">
        <v>0</v>
      </c>
      <c r="Q116" s="31">
        <v>0</v>
      </c>
    </row>
    <row r="117" spans="7:17" hidden="1" x14ac:dyDescent="0.3">
      <c r="G117" s="33">
        <v>0</v>
      </c>
      <c r="H117" s="33">
        <v>0</v>
      </c>
      <c r="I117" s="33">
        <v>0</v>
      </c>
      <c r="J117" s="33">
        <v>0</v>
      </c>
      <c r="K117" s="33">
        <v>0</v>
      </c>
      <c r="L117" s="33">
        <v>1</v>
      </c>
      <c r="M117" s="33">
        <v>0</v>
      </c>
      <c r="N117" s="33">
        <v>0</v>
      </c>
      <c r="O117" s="33">
        <v>0</v>
      </c>
      <c r="P117" s="33">
        <v>0</v>
      </c>
      <c r="Q117" s="33">
        <v>0</v>
      </c>
    </row>
    <row r="118" spans="7:17" hidden="1" x14ac:dyDescent="0.3">
      <c r="G118" s="31">
        <v>0</v>
      </c>
      <c r="H118" s="31">
        <v>0</v>
      </c>
      <c r="I118" s="31">
        <v>0</v>
      </c>
      <c r="J118" s="31">
        <v>0</v>
      </c>
      <c r="K118" s="31">
        <v>0</v>
      </c>
      <c r="L118" s="31">
        <v>1</v>
      </c>
      <c r="M118" s="31">
        <v>0</v>
      </c>
      <c r="N118" s="31">
        <v>0</v>
      </c>
      <c r="O118" s="31">
        <v>0</v>
      </c>
      <c r="P118" s="31">
        <v>0</v>
      </c>
      <c r="Q118" s="31">
        <v>0</v>
      </c>
    </row>
    <row r="119" spans="7:17" hidden="1" x14ac:dyDescent="0.3">
      <c r="G119" s="33">
        <v>1</v>
      </c>
      <c r="H119" s="33">
        <v>0</v>
      </c>
      <c r="I119" s="33">
        <v>0</v>
      </c>
      <c r="J119" s="33">
        <v>0</v>
      </c>
      <c r="K119" s="33">
        <v>0</v>
      </c>
      <c r="L119" s="33">
        <v>1</v>
      </c>
      <c r="M119" s="33">
        <v>0</v>
      </c>
      <c r="N119" s="33">
        <v>0</v>
      </c>
      <c r="O119" s="33">
        <v>0</v>
      </c>
      <c r="P119" s="33">
        <v>0</v>
      </c>
      <c r="Q119" s="33">
        <v>0</v>
      </c>
    </row>
    <row r="120" spans="7:17" x14ac:dyDescent="0.3">
      <c r="G120" s="46">
        <f>SUM(G112:G119)</f>
        <v>2</v>
      </c>
      <c r="H120" s="46">
        <f t="shared" ref="H120" si="8">SUM(H112:H119)</f>
        <v>1</v>
      </c>
      <c r="I120" s="46">
        <f t="shared" ref="I120" si="9">SUM(I112:I119)</f>
        <v>0</v>
      </c>
      <c r="J120" s="46">
        <f t="shared" ref="J120" si="10">SUM(J112:J119)</f>
        <v>1</v>
      </c>
      <c r="K120" s="46">
        <f t="shared" ref="K120" si="11">SUM(K112:K119)</f>
        <v>2</v>
      </c>
      <c r="L120" s="46">
        <f t="shared" ref="L120" si="12">SUM(L112:L119)</f>
        <v>4</v>
      </c>
      <c r="M120" s="46">
        <f t="shared" ref="M120" si="13">SUM(M112:M119)</f>
        <v>0</v>
      </c>
      <c r="N120" s="46">
        <f t="shared" ref="N120" si="14">SUM(N112:N119)</f>
        <v>0</v>
      </c>
      <c r="O120" s="46">
        <f t="shared" ref="O120" si="15">SUM(O112:O119)</f>
        <v>1</v>
      </c>
      <c r="P120" s="46">
        <f t="shared" ref="P120" si="16">SUM(P112:P119)</f>
        <v>0</v>
      </c>
      <c r="Q120" s="46">
        <f t="shared" ref="Q120" si="17">SUM(Q112:Q119)</f>
        <v>1</v>
      </c>
    </row>
    <row r="123" spans="7:17" x14ac:dyDescent="0.3">
      <c r="G123" s="3" t="s">
        <v>1211</v>
      </c>
    </row>
    <row r="124" spans="7:17" x14ac:dyDescent="0.3">
      <c r="G124" s="4" t="s">
        <v>881</v>
      </c>
      <c r="H124" t="s">
        <v>1212</v>
      </c>
    </row>
    <row r="125" spans="7:17" x14ac:dyDescent="0.3">
      <c r="G125" s="5" t="s">
        <v>1213</v>
      </c>
      <c r="H125">
        <v>4</v>
      </c>
    </row>
    <row r="126" spans="7:17" x14ac:dyDescent="0.3">
      <c r="G126" s="5" t="s">
        <v>1214</v>
      </c>
      <c r="H126">
        <v>2</v>
      </c>
    </row>
    <row r="127" spans="7:17" x14ac:dyDescent="0.3">
      <c r="G127" s="5" t="s">
        <v>1215</v>
      </c>
      <c r="H127">
        <v>1</v>
      </c>
    </row>
    <row r="128" spans="7:17" x14ac:dyDescent="0.3">
      <c r="G128" s="5" t="s">
        <v>1216</v>
      </c>
      <c r="H128">
        <v>1</v>
      </c>
    </row>
    <row r="129" spans="2:8" x14ac:dyDescent="0.3">
      <c r="G129" s="5" t="s">
        <v>904</v>
      </c>
    </row>
    <row r="130" spans="2:8" x14ac:dyDescent="0.3">
      <c r="G130" s="5" t="s">
        <v>880</v>
      </c>
      <c r="H130">
        <v>8</v>
      </c>
    </row>
    <row r="132" spans="2:8" x14ac:dyDescent="0.3">
      <c r="B132" s="3" t="s">
        <v>1217</v>
      </c>
    </row>
    <row r="133" spans="2:8" x14ac:dyDescent="0.3">
      <c r="B133" s="4" t="s">
        <v>881</v>
      </c>
      <c r="C133" t="s">
        <v>1218</v>
      </c>
    </row>
    <row r="134" spans="2:8" x14ac:dyDescent="0.3">
      <c r="B134" s="5" t="s">
        <v>583</v>
      </c>
      <c r="C134">
        <v>21</v>
      </c>
    </row>
    <row r="135" spans="2:8" x14ac:dyDescent="0.3">
      <c r="B135" s="5" t="s">
        <v>880</v>
      </c>
      <c r="C135">
        <v>21</v>
      </c>
    </row>
  </sheetData>
  <mergeCells count="1">
    <mergeCell ref="B2:C2"/>
  </mergeCells>
  <pageMargins left="0.7" right="0.7" top="0.75" bottom="0.75" header="0.3" footer="0.3"/>
  <tableParts count="10">
    <tablePart r:id="rId7"/>
    <tablePart r:id="rId8"/>
    <tablePart r:id="rId9"/>
    <tablePart r:id="rId10"/>
    <tablePart r:id="rId11"/>
    <tablePart r:id="rId12"/>
    <tablePart r:id="rId13"/>
    <tablePart r:id="rId14"/>
    <tablePart r:id="rId15"/>
    <tablePart r:id="rId1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72FEF-D1A3-4087-9984-D65CDA7E5951}">
  <dimension ref="E2:R34"/>
  <sheetViews>
    <sheetView topLeftCell="D13" workbookViewId="0">
      <selection activeCell="E20" sqref="E20"/>
    </sheetView>
  </sheetViews>
  <sheetFormatPr defaultRowHeight="14.4" x14ac:dyDescent="0.3"/>
  <cols>
    <col min="5" max="5" width="41.109375" bestFit="1" customWidth="1"/>
    <col min="6" max="6" width="32.44140625" customWidth="1"/>
  </cols>
  <sheetData>
    <row r="2" spans="5:6" x14ac:dyDescent="0.3">
      <c r="E2" s="4" t="s">
        <v>1129</v>
      </c>
      <c r="F2" t="s">
        <v>1219</v>
      </c>
    </row>
    <row r="3" spans="5:6" x14ac:dyDescent="0.3">
      <c r="E3" s="5" t="s">
        <v>609</v>
      </c>
      <c r="F3">
        <v>4</v>
      </c>
    </row>
    <row r="4" spans="5:6" x14ac:dyDescent="0.3">
      <c r="E4" s="5" t="s">
        <v>596</v>
      </c>
      <c r="F4">
        <v>6</v>
      </c>
    </row>
    <row r="5" spans="5:6" x14ac:dyDescent="0.3">
      <c r="E5" s="5" t="s">
        <v>583</v>
      </c>
      <c r="F5">
        <v>11</v>
      </c>
    </row>
    <row r="6" spans="5:6" x14ac:dyDescent="0.3">
      <c r="E6" s="6" t="s">
        <v>826</v>
      </c>
      <c r="F6">
        <v>1</v>
      </c>
    </row>
    <row r="7" spans="5:6" x14ac:dyDescent="0.3">
      <c r="E7" s="6" t="s">
        <v>835</v>
      </c>
      <c r="F7">
        <v>1</v>
      </c>
    </row>
    <row r="8" spans="5:6" x14ac:dyDescent="0.3">
      <c r="E8" s="6" t="s">
        <v>840</v>
      </c>
      <c r="F8">
        <v>1</v>
      </c>
    </row>
    <row r="9" spans="5:6" x14ac:dyDescent="0.3">
      <c r="E9" s="6" t="s">
        <v>839</v>
      </c>
      <c r="F9">
        <v>1</v>
      </c>
    </row>
    <row r="10" spans="5:6" x14ac:dyDescent="0.3">
      <c r="E10" s="6" t="s">
        <v>832</v>
      </c>
      <c r="F10">
        <v>1</v>
      </c>
    </row>
    <row r="11" spans="5:6" x14ac:dyDescent="0.3">
      <c r="E11" s="6" t="s">
        <v>828</v>
      </c>
      <c r="F11">
        <v>1</v>
      </c>
    </row>
    <row r="12" spans="5:6" x14ac:dyDescent="0.3">
      <c r="E12" s="6" t="s">
        <v>822</v>
      </c>
      <c r="F12">
        <v>1</v>
      </c>
    </row>
    <row r="13" spans="5:6" x14ac:dyDescent="0.3">
      <c r="E13" s="6" t="s">
        <v>825</v>
      </c>
      <c r="F13">
        <v>1</v>
      </c>
    </row>
    <row r="14" spans="5:6" x14ac:dyDescent="0.3">
      <c r="E14" s="6" t="s">
        <v>859</v>
      </c>
      <c r="F14">
        <v>1</v>
      </c>
    </row>
    <row r="15" spans="5:6" x14ac:dyDescent="0.3">
      <c r="E15" s="6" t="s">
        <v>827</v>
      </c>
      <c r="F15">
        <v>1</v>
      </c>
    </row>
    <row r="16" spans="5:6" x14ac:dyDescent="0.3">
      <c r="E16" s="6" t="s">
        <v>837</v>
      </c>
      <c r="F16">
        <v>1</v>
      </c>
    </row>
    <row r="17" spans="5:18" x14ac:dyDescent="0.3">
      <c r="E17" s="5" t="s">
        <v>880</v>
      </c>
      <c r="F17">
        <v>21</v>
      </c>
    </row>
    <row r="22" spans="5:18" x14ac:dyDescent="0.3">
      <c r="E22" t="s">
        <v>1220</v>
      </c>
      <c r="F22" t="s">
        <v>1221</v>
      </c>
      <c r="G22" t="s">
        <v>1096</v>
      </c>
      <c r="H22" t="s">
        <v>1046</v>
      </c>
      <c r="I22" t="s">
        <v>1222</v>
      </c>
      <c r="J22" t="s">
        <v>1223</v>
      </c>
      <c r="K22" t="s">
        <v>1224</v>
      </c>
      <c r="L22" t="s">
        <v>1225</v>
      </c>
      <c r="M22" t="s">
        <v>1226</v>
      </c>
      <c r="N22" t="s">
        <v>1227</v>
      </c>
      <c r="O22" t="s">
        <v>1228</v>
      </c>
      <c r="P22" t="s">
        <v>1229</v>
      </c>
      <c r="Q22" t="s">
        <v>1230</v>
      </c>
      <c r="R22" t="s">
        <v>927</v>
      </c>
    </row>
    <row r="23" spans="5:18" x14ac:dyDescent="0.3">
      <c r="E23" t="s">
        <v>822</v>
      </c>
      <c r="F23">
        <v>0</v>
      </c>
      <c r="G23">
        <v>0</v>
      </c>
      <c r="H23">
        <v>1</v>
      </c>
      <c r="I23">
        <v>1</v>
      </c>
      <c r="J23">
        <v>0</v>
      </c>
      <c r="K23">
        <v>0</v>
      </c>
      <c r="L23">
        <v>0</v>
      </c>
      <c r="M23">
        <v>1</v>
      </c>
      <c r="N23">
        <v>0</v>
      </c>
      <c r="O23">
        <v>0</v>
      </c>
      <c r="P23">
        <v>0</v>
      </c>
      <c r="Q23">
        <v>1</v>
      </c>
      <c r="R23">
        <v>0</v>
      </c>
    </row>
    <row r="24" spans="5:18" x14ac:dyDescent="0.3">
      <c r="E24" t="s">
        <v>825</v>
      </c>
      <c r="F24">
        <v>0</v>
      </c>
      <c r="G24">
        <v>0</v>
      </c>
      <c r="H24">
        <v>1</v>
      </c>
      <c r="I24">
        <v>0</v>
      </c>
      <c r="J24">
        <v>0</v>
      </c>
      <c r="K24">
        <v>0</v>
      </c>
      <c r="L24">
        <v>0</v>
      </c>
      <c r="M24">
        <v>0</v>
      </c>
      <c r="N24">
        <v>0</v>
      </c>
      <c r="O24">
        <v>0</v>
      </c>
      <c r="P24">
        <v>0</v>
      </c>
      <c r="Q24">
        <v>0</v>
      </c>
      <c r="R24">
        <v>0</v>
      </c>
    </row>
    <row r="25" spans="5:18" x14ac:dyDescent="0.3">
      <c r="E25" t="s">
        <v>826</v>
      </c>
      <c r="F25">
        <v>0</v>
      </c>
      <c r="G25">
        <v>0</v>
      </c>
      <c r="H25">
        <v>1</v>
      </c>
      <c r="I25">
        <v>0</v>
      </c>
      <c r="J25">
        <v>0</v>
      </c>
      <c r="K25">
        <v>0</v>
      </c>
      <c r="L25">
        <v>0</v>
      </c>
      <c r="M25">
        <v>0</v>
      </c>
      <c r="N25">
        <v>0</v>
      </c>
      <c r="O25">
        <v>0</v>
      </c>
      <c r="P25">
        <v>1</v>
      </c>
      <c r="Q25">
        <v>0</v>
      </c>
      <c r="R25">
        <v>0</v>
      </c>
    </row>
    <row r="26" spans="5:18" x14ac:dyDescent="0.3">
      <c r="E26" t="s">
        <v>827</v>
      </c>
      <c r="F26">
        <v>0</v>
      </c>
      <c r="G26">
        <v>0</v>
      </c>
      <c r="H26">
        <v>0</v>
      </c>
      <c r="I26">
        <v>0</v>
      </c>
      <c r="J26">
        <v>0</v>
      </c>
      <c r="K26">
        <v>0</v>
      </c>
      <c r="L26">
        <v>0</v>
      </c>
      <c r="M26">
        <v>1</v>
      </c>
      <c r="N26">
        <v>0</v>
      </c>
      <c r="O26">
        <v>0</v>
      </c>
      <c r="P26">
        <v>0</v>
      </c>
      <c r="Q26">
        <v>0</v>
      </c>
      <c r="R26">
        <v>0</v>
      </c>
    </row>
    <row r="27" spans="5:18" x14ac:dyDescent="0.3">
      <c r="E27" t="s">
        <v>828</v>
      </c>
      <c r="F27">
        <v>0</v>
      </c>
      <c r="G27">
        <v>0</v>
      </c>
      <c r="H27">
        <v>0</v>
      </c>
      <c r="I27">
        <v>0</v>
      </c>
      <c r="J27">
        <v>0</v>
      </c>
      <c r="K27">
        <v>1</v>
      </c>
      <c r="L27">
        <v>0</v>
      </c>
      <c r="M27">
        <v>0</v>
      </c>
      <c r="N27">
        <v>0</v>
      </c>
      <c r="O27">
        <v>0</v>
      </c>
      <c r="P27">
        <v>0</v>
      </c>
      <c r="Q27">
        <v>0</v>
      </c>
      <c r="R27">
        <v>0</v>
      </c>
    </row>
    <row r="28" spans="5:18" x14ac:dyDescent="0.3">
      <c r="E28" t="s">
        <v>832</v>
      </c>
      <c r="F28">
        <v>0</v>
      </c>
      <c r="G28">
        <v>0</v>
      </c>
      <c r="H28">
        <v>0</v>
      </c>
      <c r="I28">
        <v>0</v>
      </c>
      <c r="J28">
        <v>0</v>
      </c>
      <c r="K28">
        <v>1</v>
      </c>
      <c r="L28">
        <v>0</v>
      </c>
      <c r="M28">
        <v>1</v>
      </c>
      <c r="N28">
        <v>0</v>
      </c>
      <c r="O28">
        <v>0</v>
      </c>
      <c r="P28">
        <v>0</v>
      </c>
      <c r="Q28">
        <v>0</v>
      </c>
      <c r="R28">
        <v>0</v>
      </c>
    </row>
    <row r="29" spans="5:18" x14ac:dyDescent="0.3">
      <c r="E29" t="s">
        <v>859</v>
      </c>
      <c r="F29">
        <v>0</v>
      </c>
      <c r="G29">
        <v>0</v>
      </c>
      <c r="H29">
        <v>1</v>
      </c>
      <c r="I29">
        <v>1</v>
      </c>
      <c r="J29">
        <v>0</v>
      </c>
      <c r="K29">
        <v>1</v>
      </c>
      <c r="L29">
        <v>0</v>
      </c>
      <c r="M29">
        <v>0</v>
      </c>
      <c r="N29">
        <v>0</v>
      </c>
      <c r="O29">
        <v>0</v>
      </c>
      <c r="P29">
        <v>0</v>
      </c>
      <c r="Q29">
        <v>0</v>
      </c>
      <c r="R29">
        <v>0</v>
      </c>
    </row>
    <row r="30" spans="5:18" x14ac:dyDescent="0.3">
      <c r="E30" t="s">
        <v>835</v>
      </c>
      <c r="F30">
        <v>0</v>
      </c>
      <c r="G30">
        <v>0</v>
      </c>
      <c r="H30">
        <v>1</v>
      </c>
      <c r="I30">
        <v>1</v>
      </c>
      <c r="J30">
        <v>0</v>
      </c>
      <c r="K30">
        <v>0</v>
      </c>
      <c r="L30">
        <v>0</v>
      </c>
      <c r="M30">
        <v>1</v>
      </c>
      <c r="N30">
        <v>0</v>
      </c>
      <c r="O30">
        <v>0</v>
      </c>
      <c r="P30">
        <v>0</v>
      </c>
      <c r="Q30">
        <v>1</v>
      </c>
      <c r="R30">
        <v>0</v>
      </c>
    </row>
    <row r="31" spans="5:18" x14ac:dyDescent="0.3">
      <c r="E31" t="s">
        <v>837</v>
      </c>
      <c r="F31">
        <v>0</v>
      </c>
      <c r="G31">
        <v>0</v>
      </c>
      <c r="H31">
        <v>0</v>
      </c>
      <c r="I31">
        <v>0</v>
      </c>
      <c r="J31">
        <v>0</v>
      </c>
      <c r="K31">
        <v>1</v>
      </c>
      <c r="L31">
        <v>0</v>
      </c>
      <c r="M31">
        <v>0</v>
      </c>
      <c r="N31">
        <v>0</v>
      </c>
      <c r="O31">
        <v>0</v>
      </c>
      <c r="P31">
        <v>0</v>
      </c>
      <c r="Q31">
        <v>0</v>
      </c>
      <c r="R31">
        <v>0</v>
      </c>
    </row>
    <row r="32" spans="5:18" x14ac:dyDescent="0.3">
      <c r="E32" t="s">
        <v>839</v>
      </c>
      <c r="F32">
        <v>0</v>
      </c>
      <c r="G32">
        <v>0</v>
      </c>
      <c r="H32">
        <v>0</v>
      </c>
      <c r="I32">
        <v>0</v>
      </c>
      <c r="J32">
        <v>0</v>
      </c>
      <c r="K32">
        <v>1</v>
      </c>
      <c r="L32">
        <v>0</v>
      </c>
      <c r="M32">
        <v>0</v>
      </c>
      <c r="N32">
        <v>0</v>
      </c>
      <c r="O32">
        <v>0</v>
      </c>
      <c r="P32">
        <v>0</v>
      </c>
      <c r="Q32">
        <v>0</v>
      </c>
      <c r="R32">
        <v>0</v>
      </c>
    </row>
    <row r="33" spans="5:18" x14ac:dyDescent="0.3">
      <c r="E33" t="s">
        <v>840</v>
      </c>
      <c r="F33">
        <v>0</v>
      </c>
      <c r="G33">
        <v>0</v>
      </c>
      <c r="H33">
        <v>0</v>
      </c>
      <c r="I33">
        <v>0</v>
      </c>
      <c r="J33">
        <v>0</v>
      </c>
      <c r="K33">
        <v>1</v>
      </c>
      <c r="L33">
        <v>0</v>
      </c>
      <c r="M33">
        <v>0</v>
      </c>
      <c r="N33">
        <v>0</v>
      </c>
      <c r="O33">
        <v>0</v>
      </c>
      <c r="P33">
        <v>0</v>
      </c>
      <c r="Q33">
        <v>0</v>
      </c>
      <c r="R33">
        <v>0</v>
      </c>
    </row>
    <row r="34" spans="5:18" x14ac:dyDescent="0.3">
      <c r="E34" s="3" t="s">
        <v>1231</v>
      </c>
      <c r="F34" s="3">
        <f t="shared" ref="F34:R34" si="0">SUM(F23:F33)</f>
        <v>0</v>
      </c>
      <c r="G34" s="3">
        <f t="shared" si="0"/>
        <v>0</v>
      </c>
      <c r="H34" s="3">
        <f t="shared" si="0"/>
        <v>5</v>
      </c>
      <c r="I34" s="3">
        <f t="shared" si="0"/>
        <v>3</v>
      </c>
      <c r="J34" s="3">
        <f t="shared" si="0"/>
        <v>0</v>
      </c>
      <c r="K34" s="3">
        <f t="shared" si="0"/>
        <v>6</v>
      </c>
      <c r="L34" s="3">
        <f t="shared" si="0"/>
        <v>0</v>
      </c>
      <c r="M34" s="3">
        <f t="shared" si="0"/>
        <v>4</v>
      </c>
      <c r="N34" s="3">
        <f t="shared" si="0"/>
        <v>0</v>
      </c>
      <c r="O34" s="3">
        <f t="shared" si="0"/>
        <v>0</v>
      </c>
      <c r="P34" s="3">
        <f t="shared" si="0"/>
        <v>1</v>
      </c>
      <c r="Q34" s="3">
        <f t="shared" si="0"/>
        <v>2</v>
      </c>
      <c r="R34" s="3">
        <f t="shared" si="0"/>
        <v>0</v>
      </c>
    </row>
  </sheetData>
  <pageMargins left="0.7" right="0.7" top="0.75" bottom="0.75" header="0.3" footer="0.3"/>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1FE8-77DA-425A-82CB-B636F815C689}">
  <dimension ref="A1:H23"/>
  <sheetViews>
    <sheetView topLeftCell="E1" workbookViewId="0">
      <selection activeCell="G10" sqref="G10"/>
    </sheetView>
  </sheetViews>
  <sheetFormatPr defaultRowHeight="14.4" x14ac:dyDescent="0.3"/>
  <cols>
    <col min="1" max="1" width="59.44140625" style="41" customWidth="1"/>
    <col min="2" max="2" width="59.77734375" style="41" customWidth="1"/>
    <col min="3" max="3" width="49.21875" style="41" customWidth="1"/>
    <col min="4" max="4" width="59" style="41" customWidth="1"/>
    <col min="5" max="5" width="68.44140625" style="41" customWidth="1"/>
    <col min="6" max="6" width="40.33203125" style="41" customWidth="1"/>
    <col min="7" max="7" width="40.6640625" style="41" customWidth="1"/>
    <col min="8" max="8" width="35.6640625" style="41" customWidth="1"/>
    <col min="9" max="16384" width="8.88671875" style="41"/>
  </cols>
  <sheetData>
    <row r="1" spans="1:8" x14ac:dyDescent="0.3">
      <c r="A1" s="57" t="s">
        <v>9</v>
      </c>
      <c r="B1" s="57"/>
      <c r="C1" s="13" t="s">
        <v>12</v>
      </c>
      <c r="D1" s="13" t="s">
        <v>25</v>
      </c>
      <c r="E1" s="13" t="s">
        <v>43</v>
      </c>
      <c r="F1" s="13" t="s">
        <v>63</v>
      </c>
      <c r="G1" s="13" t="s">
        <v>81</v>
      </c>
      <c r="H1" s="13" t="s">
        <v>98</v>
      </c>
    </row>
    <row r="2" spans="1:8" x14ac:dyDescent="0.3">
      <c r="A2" s="49" t="s">
        <v>1232</v>
      </c>
      <c r="B2" s="49" t="s">
        <v>1233</v>
      </c>
      <c r="C2" s="50" t="s">
        <v>1234</v>
      </c>
      <c r="D2" s="49"/>
      <c r="E2" s="49"/>
      <c r="F2" s="49"/>
      <c r="G2" s="49"/>
      <c r="H2" s="49"/>
    </row>
    <row r="3" spans="1:8" x14ac:dyDescent="0.3">
      <c r="A3" s="52" t="s">
        <v>1246</v>
      </c>
      <c r="B3" s="52" t="s">
        <v>822</v>
      </c>
      <c r="C3" s="52" t="s">
        <v>612</v>
      </c>
      <c r="D3" s="52"/>
      <c r="E3" s="52" t="s">
        <v>613</v>
      </c>
      <c r="F3" s="52"/>
      <c r="G3" s="52"/>
      <c r="H3" s="52"/>
    </row>
    <row r="4" spans="1:8" ht="28.8" x14ac:dyDescent="0.3">
      <c r="A4" s="52" t="s">
        <v>1238</v>
      </c>
      <c r="B4" s="52" t="s">
        <v>823</v>
      </c>
      <c r="C4" s="52" t="s">
        <v>626</v>
      </c>
      <c r="D4" s="52"/>
      <c r="E4" s="52"/>
      <c r="F4" s="52"/>
      <c r="G4" s="52"/>
      <c r="H4" s="52"/>
    </row>
    <row r="5" spans="1:8" x14ac:dyDescent="0.3">
      <c r="A5" s="52" t="s">
        <v>1239</v>
      </c>
      <c r="B5" s="52" t="s">
        <v>824</v>
      </c>
      <c r="C5" s="52" t="s">
        <v>635</v>
      </c>
      <c r="D5" s="52"/>
      <c r="E5" s="52" t="s">
        <v>636</v>
      </c>
      <c r="F5" s="52"/>
      <c r="G5" s="52"/>
      <c r="H5" s="52"/>
    </row>
    <row r="6" spans="1:8" ht="28.8" x14ac:dyDescent="0.3">
      <c r="A6" s="52" t="s">
        <v>647</v>
      </c>
      <c r="B6" s="52" t="s">
        <v>647</v>
      </c>
      <c r="C6" s="52" t="s">
        <v>648</v>
      </c>
      <c r="D6" s="52"/>
      <c r="E6" s="52" t="s">
        <v>649</v>
      </c>
      <c r="F6" s="52" t="s">
        <v>650</v>
      </c>
      <c r="G6" s="52"/>
      <c r="H6" s="52"/>
    </row>
    <row r="7" spans="1:8" ht="28.8" x14ac:dyDescent="0.3">
      <c r="A7" s="52" t="s">
        <v>1240</v>
      </c>
      <c r="B7" s="52" t="s">
        <v>825</v>
      </c>
      <c r="C7" s="52" t="s">
        <v>658</v>
      </c>
      <c r="D7" s="52" t="s">
        <v>843</v>
      </c>
      <c r="E7" s="52"/>
      <c r="F7" s="52" t="s">
        <v>659</v>
      </c>
      <c r="G7" s="52"/>
      <c r="H7" s="52"/>
    </row>
    <row r="8" spans="1:8" x14ac:dyDescent="0.3">
      <c r="A8" s="52" t="s">
        <v>1247</v>
      </c>
      <c r="B8" s="52" t="s">
        <v>826</v>
      </c>
      <c r="C8" s="52" t="s">
        <v>635</v>
      </c>
      <c r="D8" s="52"/>
      <c r="E8" s="52" t="s">
        <v>671</v>
      </c>
      <c r="F8" s="52"/>
      <c r="G8" s="52"/>
      <c r="H8" s="52"/>
    </row>
    <row r="9" spans="1:8" ht="28.8" x14ac:dyDescent="0.3">
      <c r="A9" s="52" t="s">
        <v>1235</v>
      </c>
      <c r="B9" s="52" t="s">
        <v>827</v>
      </c>
      <c r="C9" s="52" t="s">
        <v>679</v>
      </c>
      <c r="D9" s="52"/>
      <c r="E9" s="52" t="s">
        <v>680</v>
      </c>
      <c r="F9" s="52" t="s">
        <v>681</v>
      </c>
      <c r="G9" s="52"/>
      <c r="H9" s="52" t="s">
        <v>603</v>
      </c>
    </row>
    <row r="10" spans="1:8" ht="28.8" x14ac:dyDescent="0.3">
      <c r="A10" s="52" t="s">
        <v>1241</v>
      </c>
      <c r="B10" s="52" t="s">
        <v>828</v>
      </c>
      <c r="C10" s="52" t="s">
        <v>693</v>
      </c>
      <c r="D10" s="52"/>
      <c r="E10" s="52" t="s">
        <v>694</v>
      </c>
      <c r="F10" s="52" t="s">
        <v>695</v>
      </c>
      <c r="G10" s="52" t="s">
        <v>696</v>
      </c>
      <c r="H10" s="52"/>
    </row>
    <row r="11" spans="1:8" x14ac:dyDescent="0.3">
      <c r="A11" s="52" t="s">
        <v>1242</v>
      </c>
      <c r="B11" s="52" t="s">
        <v>829</v>
      </c>
      <c r="C11" s="52" t="s">
        <v>635</v>
      </c>
      <c r="D11" s="52"/>
      <c r="E11" s="52" t="s">
        <v>706</v>
      </c>
      <c r="F11" s="52"/>
      <c r="G11" s="52"/>
      <c r="H11" s="52"/>
    </row>
    <row r="12" spans="1:8" x14ac:dyDescent="0.3">
      <c r="A12" s="52" t="s">
        <v>1243</v>
      </c>
      <c r="B12" s="52" t="s">
        <v>830</v>
      </c>
      <c r="C12" s="52" t="s">
        <v>635</v>
      </c>
      <c r="D12" s="52"/>
      <c r="E12" s="52" t="s">
        <v>711</v>
      </c>
      <c r="F12" s="52"/>
      <c r="G12" s="52"/>
      <c r="H12" s="52"/>
    </row>
    <row r="13" spans="1:8" ht="28.8" x14ac:dyDescent="0.3">
      <c r="A13" s="52" t="s">
        <v>1236</v>
      </c>
      <c r="B13" s="52" t="s">
        <v>831</v>
      </c>
      <c r="C13" s="52" t="s">
        <v>717</v>
      </c>
      <c r="D13" s="52"/>
      <c r="E13" s="52" t="s">
        <v>649</v>
      </c>
      <c r="F13" s="52" t="s">
        <v>718</v>
      </c>
      <c r="G13" s="52"/>
      <c r="H13" s="52"/>
    </row>
    <row r="14" spans="1:8" ht="28.8" x14ac:dyDescent="0.3">
      <c r="A14" s="52" t="s">
        <v>1248</v>
      </c>
      <c r="B14" s="52" t="s">
        <v>832</v>
      </c>
      <c r="C14" s="52" t="s">
        <v>724</v>
      </c>
      <c r="D14" s="52"/>
      <c r="E14" s="52" t="s">
        <v>725</v>
      </c>
      <c r="F14" s="52" t="s">
        <v>726</v>
      </c>
      <c r="G14" s="52"/>
      <c r="H14" s="52"/>
    </row>
    <row r="15" spans="1:8" ht="28.8" x14ac:dyDescent="0.3">
      <c r="A15" s="52" t="s">
        <v>1244</v>
      </c>
      <c r="B15" s="52" t="s">
        <v>833</v>
      </c>
      <c r="C15" s="52" t="s">
        <v>877</v>
      </c>
      <c r="D15" s="52" t="s">
        <v>842</v>
      </c>
      <c r="E15" s="52"/>
      <c r="F15" s="52" t="s">
        <v>878</v>
      </c>
      <c r="G15" s="52"/>
      <c r="H15" s="52"/>
    </row>
    <row r="16" spans="1:8" x14ac:dyDescent="0.3">
      <c r="A16" s="52" t="s">
        <v>1245</v>
      </c>
      <c r="B16" s="52" t="s">
        <v>834</v>
      </c>
      <c r="C16" s="52" t="s">
        <v>690</v>
      </c>
      <c r="D16" s="52"/>
      <c r="E16" s="52"/>
      <c r="F16" s="52" t="s">
        <v>740</v>
      </c>
      <c r="G16" s="52"/>
      <c r="H16" s="52"/>
    </row>
    <row r="17" spans="1:8" x14ac:dyDescent="0.3">
      <c r="A17" s="52" t="s">
        <v>1249</v>
      </c>
      <c r="B17" s="52" t="s">
        <v>859</v>
      </c>
      <c r="C17" s="52" t="s">
        <v>743</v>
      </c>
      <c r="D17" s="52"/>
      <c r="E17" s="52" t="s">
        <v>744</v>
      </c>
      <c r="F17" s="52"/>
      <c r="G17" s="52"/>
      <c r="H17" s="52"/>
    </row>
    <row r="18" spans="1:8" ht="57.6" x14ac:dyDescent="0.3">
      <c r="A18" s="52" t="s">
        <v>1250</v>
      </c>
      <c r="B18" s="52" t="s">
        <v>835</v>
      </c>
      <c r="C18" s="52" t="s">
        <v>752</v>
      </c>
      <c r="D18" s="52"/>
      <c r="E18" s="52" t="s">
        <v>753</v>
      </c>
      <c r="F18" s="52" t="s">
        <v>754</v>
      </c>
      <c r="G18" s="52" t="s">
        <v>755</v>
      </c>
      <c r="H18" s="52"/>
    </row>
    <row r="19" spans="1:8" x14ac:dyDescent="0.3">
      <c r="A19" s="52" t="s">
        <v>1251</v>
      </c>
      <c r="B19" s="52" t="s">
        <v>836</v>
      </c>
      <c r="C19" s="52" t="s">
        <v>761</v>
      </c>
      <c r="D19" s="52"/>
      <c r="E19" s="52" t="s">
        <v>762</v>
      </c>
      <c r="F19" s="52"/>
      <c r="G19" s="52"/>
      <c r="H19" s="52"/>
    </row>
    <row r="20" spans="1:8" x14ac:dyDescent="0.3">
      <c r="A20" s="52" t="s">
        <v>1252</v>
      </c>
      <c r="B20" s="52" t="s">
        <v>837</v>
      </c>
      <c r="C20" s="52" t="s">
        <v>635</v>
      </c>
      <c r="D20" s="52"/>
      <c r="E20" s="52" t="s">
        <v>768</v>
      </c>
      <c r="F20" s="52"/>
      <c r="G20" s="52"/>
      <c r="H20" s="52"/>
    </row>
    <row r="21" spans="1:8" ht="28.8" x14ac:dyDescent="0.3">
      <c r="A21" s="52" t="s">
        <v>1253</v>
      </c>
      <c r="B21" s="52" t="s">
        <v>838</v>
      </c>
      <c r="C21" s="52" t="s">
        <v>785</v>
      </c>
      <c r="D21" s="52"/>
      <c r="E21" s="52" t="s">
        <v>786</v>
      </c>
      <c r="F21" s="52"/>
      <c r="G21" s="52"/>
      <c r="H21" s="52"/>
    </row>
    <row r="22" spans="1:8" ht="28.8" x14ac:dyDescent="0.3">
      <c r="A22" s="52" t="s">
        <v>1254</v>
      </c>
      <c r="B22" s="52" t="s">
        <v>839</v>
      </c>
      <c r="C22" s="52" t="s">
        <v>798</v>
      </c>
      <c r="D22" s="52" t="s">
        <v>841</v>
      </c>
      <c r="E22" s="52" t="s">
        <v>799</v>
      </c>
      <c r="F22" s="52" t="s">
        <v>696</v>
      </c>
      <c r="G22" s="52"/>
      <c r="H22" s="52"/>
    </row>
    <row r="23" spans="1:8" ht="28.8" x14ac:dyDescent="0.3">
      <c r="A23" s="52" t="s">
        <v>1237</v>
      </c>
      <c r="B23" s="52" t="s">
        <v>840</v>
      </c>
      <c r="C23" s="52" t="s">
        <v>808</v>
      </c>
      <c r="D23" s="52"/>
      <c r="E23" s="52" t="s">
        <v>809</v>
      </c>
      <c r="F23" s="52" t="s">
        <v>810</v>
      </c>
      <c r="G23" s="52"/>
      <c r="H23" s="52" t="s">
        <v>811</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B85C-CEA0-4BA2-B8C7-8B37BC72AD13}">
  <dimension ref="A1:C23"/>
  <sheetViews>
    <sheetView workbookViewId="0">
      <selection activeCell="F7" sqref="F7"/>
    </sheetView>
  </sheetViews>
  <sheetFormatPr defaultRowHeight="14.4" x14ac:dyDescent="0.3"/>
  <cols>
    <col min="1" max="1" width="42" customWidth="1"/>
    <col min="2" max="2" width="35.44140625" customWidth="1"/>
    <col min="3" max="3" width="81.33203125" style="41" customWidth="1"/>
  </cols>
  <sheetData>
    <row r="1" spans="1:3" x14ac:dyDescent="0.3">
      <c r="A1" s="58" t="s">
        <v>9</v>
      </c>
      <c r="B1" s="58"/>
      <c r="C1" s="13" t="s">
        <v>12</v>
      </c>
    </row>
    <row r="2" spans="1:3" x14ac:dyDescent="0.3">
      <c r="A2" s="49" t="s">
        <v>1232</v>
      </c>
      <c r="B2" s="49" t="s">
        <v>1233</v>
      </c>
      <c r="C2" s="50" t="s">
        <v>1234</v>
      </c>
    </row>
    <row r="3" spans="1:3" ht="28.8" x14ac:dyDescent="0.3">
      <c r="A3" s="52" t="s">
        <v>1246</v>
      </c>
      <c r="B3" s="52" t="s">
        <v>822</v>
      </c>
      <c r="C3" s="52" t="s">
        <v>1255</v>
      </c>
    </row>
    <row r="4" spans="1:3" ht="28.8" x14ac:dyDescent="0.3">
      <c r="A4" s="52" t="s">
        <v>1238</v>
      </c>
      <c r="B4" s="52" t="s">
        <v>823</v>
      </c>
      <c r="C4" s="52" t="s">
        <v>1256</v>
      </c>
    </row>
    <row r="5" spans="1:3" ht="28.8" x14ac:dyDescent="0.3">
      <c r="A5" s="52" t="s">
        <v>1239</v>
      </c>
      <c r="B5" s="52" t="s">
        <v>824</v>
      </c>
      <c r="C5" s="52" t="s">
        <v>1257</v>
      </c>
    </row>
    <row r="6" spans="1:3" ht="72" x14ac:dyDescent="0.3">
      <c r="A6" s="52" t="s">
        <v>647</v>
      </c>
      <c r="B6" s="52" t="s">
        <v>647</v>
      </c>
      <c r="C6" s="52" t="s">
        <v>1258</v>
      </c>
    </row>
    <row r="7" spans="1:3" ht="57.6" x14ac:dyDescent="0.3">
      <c r="A7" s="52" t="s">
        <v>1240</v>
      </c>
      <c r="B7" s="52" t="s">
        <v>825</v>
      </c>
      <c r="C7" s="52" t="s">
        <v>1259</v>
      </c>
    </row>
    <row r="8" spans="1:3" ht="28.8" x14ac:dyDescent="0.3">
      <c r="A8" s="52" t="s">
        <v>1247</v>
      </c>
      <c r="B8" s="52" t="s">
        <v>826</v>
      </c>
      <c r="C8" s="52" t="s">
        <v>1257</v>
      </c>
    </row>
    <row r="9" spans="1:3" ht="86.4" x14ac:dyDescent="0.3">
      <c r="A9" s="52" t="s">
        <v>1235</v>
      </c>
      <c r="B9" s="52" t="s">
        <v>827</v>
      </c>
      <c r="C9" s="52" t="s">
        <v>1260</v>
      </c>
    </row>
    <row r="10" spans="1:3" ht="86.4" x14ac:dyDescent="0.3">
      <c r="A10" s="52" t="s">
        <v>1241</v>
      </c>
      <c r="B10" s="52" t="s">
        <v>828</v>
      </c>
      <c r="C10" s="52" t="s">
        <v>1261</v>
      </c>
    </row>
    <row r="11" spans="1:3" ht="28.8" x14ac:dyDescent="0.3">
      <c r="A11" s="52" t="s">
        <v>1242</v>
      </c>
      <c r="B11" s="52" t="s">
        <v>829</v>
      </c>
      <c r="C11" s="52" t="s">
        <v>1257</v>
      </c>
    </row>
    <row r="12" spans="1:3" ht="28.8" x14ac:dyDescent="0.3">
      <c r="A12" s="52" t="s">
        <v>1243</v>
      </c>
      <c r="B12" s="52" t="s">
        <v>830</v>
      </c>
      <c r="C12" s="52" t="s">
        <v>1257</v>
      </c>
    </row>
    <row r="13" spans="1:3" ht="86.4" x14ac:dyDescent="0.3">
      <c r="A13" s="52" t="s">
        <v>1236</v>
      </c>
      <c r="B13" s="52" t="s">
        <v>831</v>
      </c>
      <c r="C13" s="52" t="s">
        <v>1262</v>
      </c>
    </row>
    <row r="14" spans="1:3" ht="57.6" x14ac:dyDescent="0.3">
      <c r="A14" s="52" t="s">
        <v>1248</v>
      </c>
      <c r="B14" s="52" t="s">
        <v>832</v>
      </c>
      <c r="C14" s="52" t="s">
        <v>1263</v>
      </c>
    </row>
    <row r="15" spans="1:3" ht="43.2" x14ac:dyDescent="0.3">
      <c r="A15" s="52" t="s">
        <v>1244</v>
      </c>
      <c r="B15" s="52" t="s">
        <v>833</v>
      </c>
      <c r="C15" s="52" t="s">
        <v>1264</v>
      </c>
    </row>
    <row r="16" spans="1:3" ht="43.2" x14ac:dyDescent="0.3">
      <c r="A16" s="52" t="s">
        <v>1245</v>
      </c>
      <c r="B16" s="52" t="s">
        <v>834</v>
      </c>
      <c r="C16" s="51" t="s">
        <v>1265</v>
      </c>
    </row>
    <row r="17" spans="1:3" ht="28.8" x14ac:dyDescent="0.3">
      <c r="A17" s="52" t="s">
        <v>1249</v>
      </c>
      <c r="B17" s="52" t="s">
        <v>859</v>
      </c>
      <c r="C17" s="51" t="s">
        <v>1266</v>
      </c>
    </row>
    <row r="18" spans="1:3" ht="100.8" x14ac:dyDescent="0.3">
      <c r="A18" s="52" t="s">
        <v>1250</v>
      </c>
      <c r="B18" s="52" t="s">
        <v>835</v>
      </c>
      <c r="C18" s="51" t="s">
        <v>1267</v>
      </c>
    </row>
    <row r="19" spans="1:3" ht="28.8" x14ac:dyDescent="0.3">
      <c r="A19" s="52" t="s">
        <v>1251</v>
      </c>
      <c r="B19" s="52" t="s">
        <v>836</v>
      </c>
      <c r="C19" s="51" t="s">
        <v>1268</v>
      </c>
    </row>
    <row r="20" spans="1:3" ht="28.8" x14ac:dyDescent="0.3">
      <c r="A20" s="52" t="s">
        <v>1252</v>
      </c>
      <c r="B20" s="52" t="s">
        <v>837</v>
      </c>
      <c r="C20" s="51" t="s">
        <v>1257</v>
      </c>
    </row>
    <row r="21" spans="1:3" ht="43.2" x14ac:dyDescent="0.3">
      <c r="A21" s="52" t="s">
        <v>1253</v>
      </c>
      <c r="B21" s="52" t="s">
        <v>838</v>
      </c>
      <c r="C21" s="51" t="s">
        <v>1269</v>
      </c>
    </row>
    <row r="22" spans="1:3" ht="72" x14ac:dyDescent="0.3">
      <c r="A22" s="52" t="s">
        <v>1254</v>
      </c>
      <c r="B22" s="52" t="s">
        <v>839</v>
      </c>
      <c r="C22" s="51" t="s">
        <v>1270</v>
      </c>
    </row>
    <row r="23" spans="1:3" ht="100.8" x14ac:dyDescent="0.3">
      <c r="A23" s="52" t="s">
        <v>1237</v>
      </c>
      <c r="B23" s="52" t="s">
        <v>840</v>
      </c>
      <c r="C23" s="51" t="s">
        <v>1271</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193A2E158ED92647AF4EE09E30C26EE1" ma:contentTypeVersion="15" ma:contentTypeDescription="Створення нового документа." ma:contentTypeScope="" ma:versionID="3cecb7e6c93003a3de7809b05f0e7f2f">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c31d458646d74625157d4bd9cce8feb9"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Теги зображень"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866416BC-C999-4273-AE60-345F3C677341}"/>
</file>

<file path=customXml/itemProps2.xml><?xml version="1.0" encoding="utf-8"?>
<ds:datastoreItem xmlns:ds="http://schemas.openxmlformats.org/officeDocument/2006/customXml" ds:itemID="{1F90D092-45FC-40DA-AB83-3C8EBAE75D79}"/>
</file>

<file path=customXml/itemProps3.xml><?xml version="1.0" encoding="utf-8"?>
<ds:datastoreItem xmlns:ds="http://schemas.openxmlformats.org/officeDocument/2006/customXml" ds:itemID="{400FBC17-2032-44F9-AA2E-828AFC07FC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12</vt:i4>
      </vt:variant>
    </vt:vector>
  </HeadingPairs>
  <TitlesOfParts>
    <vt:vector size="12" baseType="lpstr">
      <vt:lpstr>UKR2312_Round2_LRAP_Survey_K...</vt:lpstr>
      <vt:lpstr>Activities by count</vt:lpstr>
      <vt:lpstr>Activities actor lists</vt:lpstr>
      <vt:lpstr>Activities follow-up</vt:lpstr>
      <vt:lpstr>CSO demographics</vt:lpstr>
      <vt:lpstr>Coordination</vt:lpstr>
      <vt:lpstr>Local capacity scale</vt:lpstr>
      <vt:lpstr>CSO AAP</vt:lpstr>
      <vt:lpstr>CSO operational needs</vt:lpstr>
      <vt:lpstr>Deoccupation activities</vt:lpstr>
      <vt:lpstr>LNGA summary full</vt:lpstr>
      <vt:lpstr>LNGA summary public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Ihor HUSIEV</cp:lastModifiedBy>
  <dcterms:created xsi:type="dcterms:W3CDTF">2023-11-20T08:34:14Z</dcterms:created>
  <dcterms:modified xsi:type="dcterms:W3CDTF">2023-12-06T13:14:29Z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