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écile Avena\Dropbox\1_REACH_NIGER\02_Project_Management\2020\2020-AGORA\02. Analyse des données\Analyse données\"/>
    </mc:Choice>
  </mc:AlternateContent>
  <bookViews>
    <workbookView xWindow="-120" yWindow="-120" windowWidth="29040" windowHeight="15990" firstSheet="5" activeTab="10"/>
  </bookViews>
  <sheets>
    <sheet name="Lis moi" sheetId="8" r:id="rId1"/>
    <sheet name="col" sheetId="6" state="hidden" r:id="rId2"/>
    <sheet name="Matrice de Score" sheetId="10" r:id="rId3"/>
    <sheet name="score usager" sheetId="11" r:id="rId4"/>
    <sheet name="EAU" sheetId="9" r:id="rId5"/>
    <sheet name="EDUCATION" sheetId="13" r:id="rId6"/>
    <sheet name="Santé" sheetId="14" r:id="rId7"/>
    <sheet name="Kablewa" sheetId="16" r:id="rId8"/>
    <sheet name="Assaga" sheetId="15" r:id="rId9"/>
    <sheet name="Données nettoyées IC" sheetId="2" r:id="rId10"/>
    <sheet name="Questionnaire ODK" sheetId="17" r:id="rId11"/>
    <sheet name="Choices" sheetId="19" r:id="rId12"/>
  </sheets>
  <definedNames>
    <definedName name="_xlnm._FilterDatabase" localSheetId="9" hidden="1">'Données nettoyées IC'!$A$1:$AEC$37</definedName>
    <definedName name="_xlnm._FilterDatabase" localSheetId="4" hidden="1">EAU!$A$1:$BO$24</definedName>
    <definedName name="_xlnm._FilterDatabase" localSheetId="5" hidden="1">EDUCATION!$A$1:$NJ$8</definedName>
    <definedName name="_xlnm._FilterDatabase" localSheetId="6" hidden="1">Santé!$A$1:$PT$3</definedName>
    <definedName name="_Hlk5874847" localSheetId="2">'Matrice de Score'!$B$513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 i="15" l="1"/>
  <c r="L4" i="15"/>
  <c r="L5" i="15"/>
  <c r="AD2" i="9"/>
  <c r="AC2" i="9"/>
  <c r="AB9" i="9"/>
  <c r="AA9" i="9"/>
  <c r="KX5" i="13"/>
  <c r="KW5" i="13"/>
  <c r="KV5" i="13"/>
  <c r="KU5" i="13"/>
  <c r="KT5" i="13"/>
  <c r="EE5" i="13"/>
  <c r="EA5" i="13"/>
  <c r="DZ5" i="13"/>
  <c r="CI5" i="13"/>
  <c r="CH5" i="13"/>
  <c r="CF5" i="13"/>
  <c r="CE5" i="13"/>
  <c r="BZ5" i="13"/>
  <c r="BP5" i="13"/>
  <c r="BR5" i="13"/>
  <c r="BO5" i="13"/>
  <c r="BM5" i="13"/>
  <c r="BN5" i="13"/>
  <c r="KW2" i="13"/>
  <c r="EB2" i="13"/>
  <c r="CJ2" i="13"/>
  <c r="BO2" i="13"/>
  <c r="BM2" i="13"/>
  <c r="KW3" i="13"/>
  <c r="KV3" i="13"/>
  <c r="KU3" i="13"/>
  <c r="KT3" i="13"/>
  <c r="EB3" i="13"/>
  <c r="EE3" i="13"/>
  <c r="EA3" i="13"/>
  <c r="DZ3" i="13"/>
  <c r="CJ3" i="13"/>
  <c r="CH3" i="13"/>
  <c r="CG3" i="13"/>
  <c r="CF3" i="13"/>
  <c r="CE3" i="13"/>
  <c r="CB3" i="13"/>
  <c r="BZ3" i="13"/>
  <c r="BQ3" i="13"/>
  <c r="BO3" i="13"/>
  <c r="BN3" i="13"/>
  <c r="BM3" i="13"/>
  <c r="BL3" i="13"/>
  <c r="BJ3" i="13"/>
  <c r="OS2" i="14"/>
  <c r="KT2" i="14"/>
  <c r="KS2" i="14"/>
  <c r="KR3" i="14"/>
  <c r="KR2" i="14"/>
  <c r="KQ2" i="14"/>
  <c r="KP2" i="14"/>
  <c r="KN2" i="14"/>
  <c r="HK2" i="14"/>
  <c r="HG2" i="14"/>
  <c r="HE2" i="14"/>
  <c r="W2" i="14"/>
  <c r="V2" i="14"/>
  <c r="U2" i="14"/>
  <c r="T2" i="14"/>
  <c r="AA2" i="9"/>
  <c r="U2" i="9"/>
  <c r="D37" i="2"/>
  <c r="F37" i="2" s="1"/>
  <c r="E37" i="2"/>
  <c r="D13" i="2"/>
  <c r="J27" i="16"/>
  <c r="I27" i="16"/>
  <c r="H27" i="16"/>
  <c r="I21" i="15"/>
  <c r="OQ3" i="14"/>
  <c r="OT3" i="14"/>
  <c r="OT2" i="14"/>
  <c r="OU2" i="14"/>
  <c r="OV2" i="14"/>
  <c r="OS3" i="14"/>
  <c r="OR2" i="14"/>
  <c r="OR3" i="14"/>
  <c r="OQ2" i="14"/>
  <c r="KT3" i="14"/>
  <c r="KS3" i="14"/>
  <c r="KQ3" i="14"/>
  <c r="KP3" i="14"/>
  <c r="KO2" i="14"/>
  <c r="KV2" i="14"/>
  <c r="K21" i="15"/>
  <c r="KO3" i="14"/>
  <c r="KN3" i="14"/>
  <c r="KV3" i="14"/>
  <c r="K27" i="16"/>
  <c r="L21" i="15"/>
  <c r="OU3" i="14"/>
  <c r="HG3" i="14"/>
  <c r="HF3" i="14"/>
  <c r="HF2" i="14"/>
  <c r="HE3" i="14"/>
  <c r="HD3" i="14"/>
  <c r="HD2" i="14"/>
  <c r="HC3" i="14"/>
  <c r="HC2" i="14"/>
  <c r="GY3" i="14"/>
  <c r="GY2" i="14"/>
  <c r="GX3" i="14"/>
  <c r="HK3" i="14"/>
  <c r="GX2" i="14"/>
  <c r="J21" i="15"/>
  <c r="AA3" i="14"/>
  <c r="AA2" i="14"/>
  <c r="Z3" i="14"/>
  <c r="Z2" i="14"/>
  <c r="Y3" i="14"/>
  <c r="Y2" i="14"/>
  <c r="AC3" i="14"/>
  <c r="W3" i="14"/>
  <c r="AC2" i="14"/>
  <c r="V3" i="14"/>
  <c r="U3" i="14"/>
  <c r="T3" i="14"/>
  <c r="DA3" i="14"/>
  <c r="DA2" i="14"/>
  <c r="CZ3" i="14"/>
  <c r="CZ2" i="14"/>
  <c r="CT2" i="14"/>
  <c r="CT3" i="14"/>
  <c r="CS2" i="14"/>
  <c r="CS3" i="14"/>
  <c r="L27" i="16"/>
  <c r="OV3" i="14"/>
  <c r="M27" i="16"/>
  <c r="DI2" i="14"/>
  <c r="X3" i="14"/>
  <c r="AB3" i="14"/>
  <c r="DI3" i="14"/>
  <c r="X2" i="14"/>
  <c r="AB2" i="14"/>
  <c r="H21" i="15"/>
  <c r="M21" i="15"/>
  <c r="BJ2" i="13"/>
  <c r="BI2" i="13"/>
  <c r="KT2" i="13"/>
  <c r="EC5" i="13"/>
  <c r="EB5" i="13"/>
  <c r="ED5" i="13"/>
  <c r="KY5" i="13"/>
  <c r="DZ2" i="13"/>
  <c r="CJ5" i="13"/>
  <c r="BX5" i="13"/>
  <c r="CC5" i="13"/>
  <c r="CB5" i="13"/>
  <c r="CA5" i="13"/>
  <c r="CD5" i="13"/>
  <c r="CK5" i="13"/>
  <c r="BZ2" i="13"/>
  <c r="KW8" i="13"/>
  <c r="KW6" i="13"/>
  <c r="KV8" i="13"/>
  <c r="KV6" i="13"/>
  <c r="KV2" i="13"/>
  <c r="KU8" i="13"/>
  <c r="KU6" i="13"/>
  <c r="KU2" i="13"/>
  <c r="KT8" i="13"/>
  <c r="KT6" i="13"/>
  <c r="EC8" i="13"/>
  <c r="EC6" i="13"/>
  <c r="EC2" i="13"/>
  <c r="EC3" i="13"/>
  <c r="ED3" i="13"/>
  <c r="EB8" i="13"/>
  <c r="EB6" i="13"/>
  <c r="DZ6" i="13"/>
  <c r="EE8" i="13"/>
  <c r="EA8" i="13"/>
  <c r="EE6" i="13"/>
  <c r="EA6" i="13"/>
  <c r="EE2" i="13"/>
  <c r="EA2" i="13"/>
  <c r="DZ8" i="13"/>
  <c r="KX2" i="13"/>
  <c r="K3" i="16"/>
  <c r="KX6" i="13"/>
  <c r="K4" i="16"/>
  <c r="ED2" i="13"/>
  <c r="I3" i="16"/>
  <c r="KX8" i="13"/>
  <c r="J4" i="15"/>
  <c r="J3" i="16"/>
  <c r="H3" i="16"/>
  <c r="ED8" i="13"/>
  <c r="J5" i="15"/>
  <c r="ED6" i="13"/>
  <c r="J4" i="16"/>
  <c r="K5" i="15"/>
  <c r="K4" i="15"/>
  <c r="CJ8" i="13"/>
  <c r="CJ6" i="13"/>
  <c r="CH8" i="13"/>
  <c r="CH6" i="13"/>
  <c r="CH2" i="13"/>
  <c r="CE2" i="13"/>
  <c r="CG8" i="13"/>
  <c r="CG6" i="13"/>
  <c r="CG2" i="13"/>
  <c r="CF8" i="13"/>
  <c r="CF6" i="13"/>
  <c r="CF2" i="13"/>
  <c r="CE8" i="13"/>
  <c r="CE6" i="13"/>
  <c r="CB8" i="13"/>
  <c r="CB2" i="13"/>
  <c r="CB6" i="13"/>
  <c r="CA2" i="13"/>
  <c r="CA6" i="13"/>
  <c r="CA8" i="13"/>
  <c r="BZ8" i="13"/>
  <c r="BZ6" i="13"/>
  <c r="BX8" i="13"/>
  <c r="CC8" i="13"/>
  <c r="BX6" i="13"/>
  <c r="CC6" i="13"/>
  <c r="BX2" i="13"/>
  <c r="CC2" i="13"/>
  <c r="BO8" i="13"/>
  <c r="BO6" i="13"/>
  <c r="BQ8" i="13"/>
  <c r="BQ6" i="13"/>
  <c r="BQ2" i="13"/>
  <c r="BN8" i="13"/>
  <c r="BN6" i="13"/>
  <c r="BN2" i="13"/>
  <c r="BM8" i="13"/>
  <c r="BM6" i="13"/>
  <c r="BS4" i="13"/>
  <c r="BS5" i="13"/>
  <c r="BS6" i="13"/>
  <c r="BT6" i="13"/>
  <c r="BK6" i="13"/>
  <c r="BS7" i="13"/>
  <c r="BT7" i="13"/>
  <c r="BS8" i="13"/>
  <c r="BT8" i="13"/>
  <c r="BK8" i="13"/>
  <c r="BS2" i="13"/>
  <c r="BT2" i="13"/>
  <c r="BK2" i="13"/>
  <c r="BJ8" i="13"/>
  <c r="BJ6" i="13"/>
  <c r="BI7" i="13"/>
  <c r="BI8" i="13"/>
  <c r="BI6" i="13"/>
  <c r="BI3" i="13"/>
  <c r="KW7" i="13"/>
  <c r="KX3" i="13"/>
  <c r="KV7" i="13"/>
  <c r="KU7" i="13"/>
  <c r="KT7" i="13"/>
  <c r="EC7" i="13"/>
  <c r="EB7" i="13"/>
  <c r="EE7" i="13"/>
  <c r="EA7" i="13"/>
  <c r="DZ7" i="13"/>
  <c r="CJ7" i="13"/>
  <c r="CH7" i="13"/>
  <c r="CG7" i="13"/>
  <c r="CF7" i="13"/>
  <c r="CE7" i="13"/>
  <c r="BX3" i="13"/>
  <c r="CC3" i="13"/>
  <c r="CB7" i="13"/>
  <c r="CA7" i="13"/>
  <c r="CA3" i="13"/>
  <c r="BZ7" i="13"/>
  <c r="BX7" i="13"/>
  <c r="CC7" i="13"/>
  <c r="BQ7" i="13"/>
  <c r="CD3" i="13"/>
  <c r="CK3" i="13"/>
  <c r="BR2" i="13"/>
  <c r="CD2" i="13"/>
  <c r="CK2" i="13"/>
  <c r="KY2" i="13"/>
  <c r="ED7" i="13"/>
  <c r="KX7" i="13"/>
  <c r="K5" i="16"/>
  <c r="CD6" i="13"/>
  <c r="CK6" i="13"/>
  <c r="I4" i="16"/>
  <c r="L3" i="16"/>
  <c r="K3" i="15"/>
  <c r="H4" i="15"/>
  <c r="CD8" i="13"/>
  <c r="CK8" i="13"/>
  <c r="BR8" i="13"/>
  <c r="H5" i="15"/>
  <c r="BR6" i="13"/>
  <c r="H4" i="16"/>
  <c r="J3" i="15"/>
  <c r="J5" i="16"/>
  <c r="I3" i="15"/>
  <c r="CD7" i="13"/>
  <c r="CK7" i="13"/>
  <c r="I5" i="16"/>
  <c r="I4" i="15"/>
  <c r="I5" i="15"/>
  <c r="KY8" i="13"/>
  <c r="KY6" i="13"/>
  <c r="L4" i="16"/>
  <c r="BO7" i="13"/>
  <c r="BN7" i="13"/>
  <c r="BM7" i="13"/>
  <c r="BL7" i="13"/>
  <c r="BK7" i="13"/>
  <c r="BS3" i="13"/>
  <c r="BJ7" i="13"/>
  <c r="BR7" i="13"/>
  <c r="H5" i="16"/>
  <c r="BT3" i="13"/>
  <c r="BK3" i="13"/>
  <c r="BR3" i="13"/>
  <c r="KY3" i="13"/>
  <c r="KY7" i="13"/>
  <c r="L5" i="16"/>
  <c r="AB3" i="9"/>
  <c r="AB4" i="9"/>
  <c r="AB5" i="9"/>
  <c r="AB6" i="9"/>
  <c r="AB7" i="9"/>
  <c r="AB8" i="9"/>
  <c r="AB10" i="9"/>
  <c r="AB11" i="9"/>
  <c r="AB12" i="9"/>
  <c r="AB13" i="9"/>
  <c r="AB14" i="9"/>
  <c r="AB15" i="9"/>
  <c r="AB16" i="9"/>
  <c r="AB17" i="9"/>
  <c r="AB18" i="9"/>
  <c r="AB19" i="9"/>
  <c r="AB20" i="9"/>
  <c r="AB21" i="9"/>
  <c r="AB22" i="9"/>
  <c r="AB23" i="9"/>
  <c r="AB24" i="9"/>
  <c r="AB2" i="9"/>
  <c r="AA24" i="9"/>
  <c r="AA3" i="9"/>
  <c r="AA4" i="9"/>
  <c r="AA5" i="9"/>
  <c r="AA6" i="9"/>
  <c r="AA7" i="9"/>
  <c r="AA8" i="9"/>
  <c r="AA10" i="9"/>
  <c r="AA11" i="9"/>
  <c r="AA12" i="9"/>
  <c r="AA13" i="9"/>
  <c r="AA14" i="9"/>
  <c r="AA15" i="9"/>
  <c r="AA16" i="9"/>
  <c r="AA17" i="9"/>
  <c r="AA19" i="9"/>
  <c r="AA20" i="9"/>
  <c r="AA21" i="9"/>
  <c r="AA22" i="9"/>
  <c r="AA23" i="9"/>
  <c r="H3" i="15"/>
  <c r="Z3" i="9"/>
  <c r="AC3" i="9"/>
  <c r="I10" i="15"/>
  <c r="Z4" i="9"/>
  <c r="AC4" i="9"/>
  <c r="I11" i="15"/>
  <c r="Z5" i="9"/>
  <c r="AC5" i="9"/>
  <c r="I12" i="15"/>
  <c r="Z6" i="9"/>
  <c r="AC6" i="9"/>
  <c r="I13" i="15"/>
  <c r="Z7" i="9"/>
  <c r="AC7" i="9"/>
  <c r="I14" i="15"/>
  <c r="Z8" i="9"/>
  <c r="AC8" i="9"/>
  <c r="I9" i="16"/>
  <c r="Z9" i="9"/>
  <c r="AC9" i="9"/>
  <c r="I10" i="16"/>
  <c r="Z10" i="9"/>
  <c r="AC10" i="9"/>
  <c r="I11" i="16"/>
  <c r="Z11" i="9"/>
  <c r="AC11" i="9"/>
  <c r="I12" i="16"/>
  <c r="Z12" i="9"/>
  <c r="AC12" i="9"/>
  <c r="I13" i="16"/>
  <c r="Z13" i="9"/>
  <c r="AC13" i="9"/>
  <c r="I14" i="16"/>
  <c r="Z14" i="9"/>
  <c r="AC14" i="9"/>
  <c r="I15" i="16"/>
  <c r="Z15" i="9"/>
  <c r="AC15" i="9"/>
  <c r="I16" i="16"/>
  <c r="Z16" i="9"/>
  <c r="AC16" i="9"/>
  <c r="I17" i="16"/>
  <c r="Z17" i="9"/>
  <c r="AC17" i="9"/>
  <c r="I18" i="16"/>
  <c r="Z18" i="9"/>
  <c r="AC18" i="9"/>
  <c r="I19" i="16"/>
  <c r="Z19" i="9"/>
  <c r="AC19" i="9"/>
  <c r="I15" i="15"/>
  <c r="Z20" i="9"/>
  <c r="AC20" i="9"/>
  <c r="I16" i="15"/>
  <c r="Z21" i="9"/>
  <c r="AC21" i="9"/>
  <c r="I17" i="15"/>
  <c r="Z22" i="9"/>
  <c r="AC22" i="9"/>
  <c r="I20" i="16"/>
  <c r="Z23" i="9"/>
  <c r="AC23" i="9"/>
  <c r="I21" i="16"/>
  <c r="Z24" i="9"/>
  <c r="AC24" i="9"/>
  <c r="I22" i="16"/>
  <c r="I9" i="15"/>
  <c r="X2" i="9"/>
  <c r="X3" i="9"/>
  <c r="X4" i="9"/>
  <c r="X5" i="9"/>
  <c r="X6" i="9"/>
  <c r="X7" i="9"/>
  <c r="X8" i="9"/>
  <c r="X9" i="9"/>
  <c r="X10" i="9"/>
  <c r="X11" i="9"/>
  <c r="X12" i="9"/>
  <c r="X13" i="9"/>
  <c r="X14" i="9"/>
  <c r="X15" i="9"/>
  <c r="X16" i="9"/>
  <c r="X17" i="9"/>
  <c r="X18" i="9"/>
  <c r="X19" i="9"/>
  <c r="X20" i="9"/>
  <c r="X21" i="9"/>
  <c r="X22" i="9"/>
  <c r="X23" i="9"/>
  <c r="X24" i="9"/>
  <c r="W3" i="9"/>
  <c r="W4" i="9"/>
  <c r="W5" i="9"/>
  <c r="W6" i="9"/>
  <c r="W7" i="9"/>
  <c r="W8" i="9"/>
  <c r="W9" i="9"/>
  <c r="W10" i="9"/>
  <c r="W11" i="9"/>
  <c r="W12" i="9"/>
  <c r="W13" i="9"/>
  <c r="W14" i="9"/>
  <c r="W15" i="9"/>
  <c r="W16" i="9"/>
  <c r="W17" i="9"/>
  <c r="W18" i="9"/>
  <c r="W19" i="9"/>
  <c r="W20" i="9"/>
  <c r="W21" i="9"/>
  <c r="W22" i="9"/>
  <c r="W23" i="9"/>
  <c r="W24" i="9"/>
  <c r="W2" i="9"/>
  <c r="V3" i="9"/>
  <c r="V4" i="9"/>
  <c r="V5" i="9"/>
  <c r="V6" i="9"/>
  <c r="V7" i="9"/>
  <c r="V8" i="9"/>
  <c r="V9" i="9"/>
  <c r="V10" i="9"/>
  <c r="V11" i="9"/>
  <c r="V12" i="9"/>
  <c r="V13" i="9"/>
  <c r="V14" i="9"/>
  <c r="V15" i="9"/>
  <c r="V16" i="9"/>
  <c r="V17" i="9"/>
  <c r="V18" i="9"/>
  <c r="V19" i="9"/>
  <c r="V20" i="9"/>
  <c r="V21" i="9"/>
  <c r="V22" i="9"/>
  <c r="V23" i="9"/>
  <c r="V24" i="9"/>
  <c r="V2" i="9"/>
  <c r="U3" i="9"/>
  <c r="U4" i="9"/>
  <c r="U5" i="9"/>
  <c r="U6" i="9"/>
  <c r="U7" i="9"/>
  <c r="U8" i="9"/>
  <c r="U9" i="9"/>
  <c r="U10" i="9"/>
  <c r="U11" i="9"/>
  <c r="U12" i="9"/>
  <c r="U13" i="9"/>
  <c r="U14" i="9"/>
  <c r="U15" i="9"/>
  <c r="U16" i="9"/>
  <c r="U17" i="9"/>
  <c r="U18" i="9"/>
  <c r="U19" i="9"/>
  <c r="U20" i="9"/>
  <c r="U21" i="9"/>
  <c r="U22" i="9"/>
  <c r="U23" i="9"/>
  <c r="U24" i="9"/>
  <c r="E11" i="2"/>
  <c r="E12" i="2"/>
  <c r="E13" i="2"/>
  <c r="E14" i="2"/>
  <c r="E15" i="2"/>
  <c r="E16" i="2"/>
  <c r="E17" i="2"/>
  <c r="E18" i="2"/>
  <c r="E19" i="2"/>
  <c r="E20" i="2"/>
  <c r="E21" i="2"/>
  <c r="E22" i="2"/>
  <c r="E23" i="2"/>
  <c r="E24" i="2"/>
  <c r="E25" i="2"/>
  <c r="E26" i="2"/>
  <c r="E27" i="2"/>
  <c r="E28" i="2"/>
  <c r="E29" i="2"/>
  <c r="E30" i="2"/>
  <c r="E31" i="2"/>
  <c r="F31" i="2" s="1"/>
  <c r="E32" i="2"/>
  <c r="E33" i="2"/>
  <c r="E34" i="2"/>
  <c r="E35" i="2"/>
  <c r="E36" i="2"/>
  <c r="D10" i="2"/>
  <c r="D11" i="2"/>
  <c r="D12" i="2"/>
  <c r="D14" i="2"/>
  <c r="D15" i="2"/>
  <c r="D16" i="2"/>
  <c r="D17" i="2"/>
  <c r="D18" i="2"/>
  <c r="F18" i="2" s="1"/>
  <c r="D19" i="2"/>
  <c r="D20" i="2"/>
  <c r="D21" i="2"/>
  <c r="D22" i="2"/>
  <c r="D23" i="2"/>
  <c r="D24" i="2"/>
  <c r="D25" i="2"/>
  <c r="D26" i="2"/>
  <c r="F26" i="2" s="1"/>
  <c r="D27" i="2"/>
  <c r="D28" i="2"/>
  <c r="D29" i="2"/>
  <c r="F29" i="2" s="1"/>
  <c r="D30" i="2"/>
  <c r="D31" i="2"/>
  <c r="D32" i="2"/>
  <c r="F32" i="2" s="1"/>
  <c r="D33" i="2"/>
  <c r="D34" i="2"/>
  <c r="F34" i="2" s="1"/>
  <c r="D35" i="2"/>
  <c r="F35" i="2" s="1"/>
  <c r="D36" i="2"/>
  <c r="Y2" i="9"/>
  <c r="Y23" i="9"/>
  <c r="Y19" i="9"/>
  <c r="Y15" i="9"/>
  <c r="Y12" i="9"/>
  <c r="Y8" i="9"/>
  <c r="Y4" i="9"/>
  <c r="Y20" i="9"/>
  <c r="Y13" i="9"/>
  <c r="Y5" i="9"/>
  <c r="Y24" i="9"/>
  <c r="Y9" i="9"/>
  <c r="Y16" i="9"/>
  <c r="Y22" i="9"/>
  <c r="Y11" i="9"/>
  <c r="Y18" i="9"/>
  <c r="Y7" i="9"/>
  <c r="Y17" i="9"/>
  <c r="Y10" i="9"/>
  <c r="Y3" i="9"/>
  <c r="Y21" i="9"/>
  <c r="Y14" i="9"/>
  <c r="Y6" i="9"/>
  <c r="H11" i="16"/>
  <c r="AD10" i="9"/>
  <c r="J11" i="16"/>
  <c r="H22" i="16"/>
  <c r="AD24" i="9"/>
  <c r="J22" i="16"/>
  <c r="H15" i="15"/>
  <c r="AD19" i="9"/>
  <c r="J15" i="15"/>
  <c r="H18" i="16"/>
  <c r="AD17" i="9"/>
  <c r="J18" i="16"/>
  <c r="H12" i="15"/>
  <c r="AD5" i="9"/>
  <c r="J12" i="15"/>
  <c r="H21" i="16"/>
  <c r="AD23" i="9"/>
  <c r="J21" i="16"/>
  <c r="H10" i="15"/>
  <c r="AD3" i="9"/>
  <c r="J10" i="15"/>
  <c r="H14" i="15"/>
  <c r="AD7" i="9"/>
  <c r="J14" i="15"/>
  <c r="H17" i="16"/>
  <c r="AD16" i="9"/>
  <c r="J17" i="16"/>
  <c r="H14" i="16"/>
  <c r="AD13" i="9"/>
  <c r="J14" i="16"/>
  <c r="H13" i="16"/>
  <c r="AD12" i="9"/>
  <c r="J13" i="16"/>
  <c r="H15" i="16"/>
  <c r="AD14" i="9"/>
  <c r="J15" i="16"/>
  <c r="H12" i="16"/>
  <c r="AD11" i="9"/>
  <c r="J12" i="16"/>
  <c r="H11" i="15"/>
  <c r="AD4" i="9"/>
  <c r="J11" i="15"/>
  <c r="H17" i="15"/>
  <c r="AD21" i="9"/>
  <c r="J17" i="15"/>
  <c r="H20" i="16"/>
  <c r="AD22" i="9"/>
  <c r="J20" i="16"/>
  <c r="H9" i="16"/>
  <c r="AD8" i="9"/>
  <c r="J9" i="16"/>
  <c r="H9" i="15"/>
  <c r="J9" i="15"/>
  <c r="H13" i="15"/>
  <c r="AD6" i="9"/>
  <c r="J13" i="15"/>
  <c r="H19" i="16"/>
  <c r="AD18" i="9"/>
  <c r="J19" i="16"/>
  <c r="H10" i="16"/>
  <c r="AD9" i="9"/>
  <c r="J10" i="16"/>
  <c r="H16" i="15"/>
  <c r="AD20" i="9"/>
  <c r="J16" i="15"/>
  <c r="H16" i="16"/>
  <c r="AD15" i="9"/>
  <c r="J16" i="16"/>
  <c r="F33" i="2"/>
  <c r="F36" i="2"/>
  <c r="F30" i="2"/>
  <c r="F24" i="2"/>
  <c r="F28" i="2"/>
  <c r="F25" i="2"/>
  <c r="F27" i="2"/>
  <c r="F17" i="2"/>
  <c r="F22" i="2"/>
  <c r="F20" i="2"/>
  <c r="F16" i="2"/>
  <c r="F14" i="2"/>
  <c r="F19" i="2"/>
  <c r="F15" i="2"/>
  <c r="F13" i="2"/>
  <c r="F23" i="2"/>
  <c r="F21" i="2"/>
  <c r="D8" i="2"/>
  <c r="E8" i="2"/>
  <c r="F8" i="2" s="1"/>
  <c r="D9" i="2"/>
  <c r="F9" i="2" s="1"/>
  <c r="E9" i="2"/>
  <c r="E10" i="2"/>
  <c r="F10" i="2" s="1"/>
  <c r="F12" i="2"/>
  <c r="F11" i="2"/>
  <c r="D5" i="2"/>
  <c r="F5" i="2" s="1"/>
  <c r="E5" i="2"/>
  <c r="D6" i="2"/>
  <c r="F6" i="2" s="1"/>
  <c r="E6" i="2"/>
  <c r="D7" i="2"/>
  <c r="E7" i="2"/>
  <c r="F7" i="2" s="1"/>
  <c r="B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D3" i="2"/>
  <c r="F3" i="2" s="1"/>
  <c r="E3" i="2"/>
  <c r="D4" i="2"/>
  <c r="E4" i="2"/>
  <c r="E2" i="2"/>
  <c r="D2" i="2"/>
  <c r="F2" i="2" s="1"/>
  <c r="F4" i="2"/>
</calcChain>
</file>

<file path=xl/comments1.xml><?xml version="1.0" encoding="utf-8"?>
<comments xmlns="http://schemas.openxmlformats.org/spreadsheetml/2006/main">
  <authors>
    <author>Cécile Avena</author>
    <author>Abou GARBA</author>
  </authors>
  <commentList>
    <comment ref="AA1" authorId="0" shapeId="0">
      <text>
        <r>
          <rPr>
            <b/>
            <sz val="9"/>
            <color indexed="81"/>
            <rFont val="Tahoma"/>
            <family val="2"/>
          </rPr>
          <t>Cécile Avena:</t>
        </r>
        <r>
          <rPr>
            <sz val="9"/>
            <color indexed="81"/>
            <rFont val="Tahoma"/>
            <family val="2"/>
          </rPr>
          <t xml:space="preserve">
Vérifier boucle pour application des scores</t>
        </r>
      </text>
    </comment>
    <comment ref="Z2" authorId="0" shapeId="0">
      <text>
        <r>
          <rPr>
            <b/>
            <sz val="9"/>
            <color indexed="81"/>
            <rFont val="Tahoma"/>
            <family val="2"/>
          </rPr>
          <t>Cécile Avena:</t>
        </r>
        <r>
          <rPr>
            <sz val="9"/>
            <color indexed="81"/>
            <rFont val="Tahoma"/>
            <family val="2"/>
          </rPr>
          <t xml:space="preserve">
A VERIFIER METHODE SCORING n/a</t>
        </r>
      </text>
    </comment>
    <comment ref="M18" authorId="1" shapeId="0">
      <text>
        <r>
          <rPr>
            <b/>
            <sz val="9"/>
            <color indexed="81"/>
            <rFont val="Tahoma"/>
            <family val="2"/>
          </rPr>
          <t>Abou GARBA:</t>
        </r>
        <r>
          <rPr>
            <sz val="9"/>
            <color indexed="81"/>
            <rFont val="Tahoma"/>
            <family val="2"/>
          </rPr>
          <t xml:space="preserve">
Ce Forage n'a pas d'usager</t>
        </r>
      </text>
    </comment>
  </commentList>
</comments>
</file>

<file path=xl/sharedStrings.xml><?xml version="1.0" encoding="utf-8"?>
<sst xmlns="http://schemas.openxmlformats.org/spreadsheetml/2006/main" count="10727" uniqueCount="3844">
  <si>
    <t>Heure debut</t>
  </si>
  <si>
    <t>Heure fin</t>
  </si>
  <si>
    <t>Date de l'enquete</t>
  </si>
  <si>
    <t>Audit</t>
  </si>
  <si>
    <t>Evaluation territoriale Region de Diffa 2020</t>
  </si>
  <si>
    <t>01. Nom de l'Enqueteur</t>
  </si>
  <si>
    <t>01.a Si votre nom ne figure pas sur la liste deroulante, specifiez s il vous plait!</t>
  </si>
  <si>
    <t>02. Nom de la commune (lieu de l enquete)</t>
  </si>
  <si>
    <t>03. De quel type d’infrastructure s’agit-il ?</t>
  </si>
  <si>
    <t>Bonjour, je suis ${enqueteur_autre} et je réalise une enquête dans le cadre d’un projet d’appui à la commune de ${communes}. Le projet vise à améliorer l’accès aux services de base pour les populations vulnérables, particulièrement les habitants du nouveau site urbanisé de la commune. Nous collectons des informations sur le fonctionnement des services pour comprendre les besoins. Nous avons informé les autorités locales et les services techniques de cette démarche.</t>
  </si>
  <si>
    <t>Bonjour, je suis ${enqueteur} et je réalise une enquête dans le cadre d’un projet d’appui à la commune de ${communes}. Le projet vise à améliorer l’accès aux services de base pour les populations vulnérables, particulièrement les habitants du nouveau site urbanisé de la commune. Nous collectons des informations sur le fonctionnement des services pour comprendre les besoins. Nous avons informé les autorités locales et les services techniques de cette démarche.</t>
  </si>
  <si>
    <t>1.1. Acceptez-vous de participer à l’entretien ? Celui-ci prendra au plus 20 min.</t>
  </si>
  <si>
    <t>Merci. Je vais vous poser des questions sur le fonctionnement de l’infrastructure éducative que vous gérez. Ceci couvrira des questions sur l’équipement, la fréquentation et la gestion</t>
  </si>
  <si>
    <t>1.4 Quel est votre rôle par rapport à cette école ?</t>
  </si>
  <si>
    <t>1.4.a si autres, précisez</t>
  </si>
  <si>
    <t>1.5 De quel type d’infrastructure éducative s’agit-il ?</t>
  </si>
  <si>
    <t>1.5 De quel type d’infrastructure éducative s’agit-il ?/Préscolaire</t>
  </si>
  <si>
    <t>1.5 De quel type d’infrastructure éducative s’agit-il ?/Espace Ami des Enfants</t>
  </si>
  <si>
    <t>1.5 De quel type d’infrastructure éducative s’agit-il ?/école coranique,</t>
  </si>
  <si>
    <t>1.5 De quel type d’infrastructure éducative s’agit-il ?/primaire,</t>
  </si>
  <si>
    <t>1.5 De quel type d’infrastructure éducative s’agit-il ?/secondaire,</t>
  </si>
  <si>
    <t>1.5 De quel type d’infrastructure éducative s’agit-il ?/enseignement technique EFP,</t>
  </si>
  <si>
    <t>1.5 De quel type d’infrastructure éducative s’agit-il ?/alphabétisation pour adultes,</t>
  </si>
  <si>
    <t>1.5 De quel type d’infrastructure éducative s’agit-il ?/Autre (préciser)</t>
  </si>
  <si>
    <t>1.5.a si autres, précisez</t>
  </si>
  <si>
    <t>1.6 Nom de la structure</t>
  </si>
  <si>
    <t>1.7 De quel type de centre d’enseignement technique s’agit-il ?</t>
  </si>
  <si>
    <t>1.7.a si autres, précisez</t>
  </si>
  <si>
    <t>1.8 Quel est le mode de gestion de cette structure ?</t>
  </si>
  <si>
    <t>1.8.a si autres, précisez</t>
  </si>
  <si>
    <t>1.9 Sur quel type de terrain cette structure est-elle installée ?</t>
  </si>
  <si>
    <t>1.9.a si autres, précisez</t>
  </si>
  <si>
    <t>1.10 Le bâtiment est-il ?</t>
  </si>
  <si>
    <t>1.10 Le bâtiment est-il ?/Permanent (construction en dur)</t>
  </si>
  <si>
    <t>1.10 Le bâtiment est-il ?/Semi-permanent (une partie en dur, une partie non-durable)</t>
  </si>
  <si>
    <t>1.10 Le bâtiment est-il ?/Non durable</t>
  </si>
  <si>
    <t>1.10 Le bâtiment est-il ?/Autre</t>
  </si>
  <si>
    <t>1.10.a si autres, précisez</t>
  </si>
  <si>
    <t>1.11. Le bâtiment est-il cloturé ?</t>
  </si>
  <si>
    <t>1.12. Quelle est la date de mise en service de cette structure ?</t>
  </si>
  <si>
    <t>1.13 Cette structure a-t-elle été mise en service pour répondre à la crise de déplacements de 2015 ?</t>
  </si>
  <si>
    <t>1.14 Quel organisme a construit / développé cette structure?</t>
  </si>
  <si>
    <t>1.14 Quel organisme a construit / développé cette structure?/Service public</t>
  </si>
  <si>
    <t>1.14 Quel organisme a construit / développé cette structure?/Communauté</t>
  </si>
  <si>
    <t>1.14 Quel organisme a construit / développé cette structure?/Privé (préciser)</t>
  </si>
  <si>
    <t>1.14 Quel organisme a construit / développé cette structure?/Organisation religieuse : préciser</t>
  </si>
  <si>
    <t>1.14 Quel organisme a construit / développé cette structure?/ONG</t>
  </si>
  <si>
    <t>1.14 a1 Préciser l'organisme privé</t>
  </si>
  <si>
    <t>1.14 a2 Préciser l'organisation réligieuse</t>
  </si>
  <si>
    <t>1.15 Depuis le début de la crise à Diffa, la structure a-t-elle été affectées / subi des dommages ?</t>
  </si>
  <si>
    <t>1.16 De quel ordre ?</t>
  </si>
  <si>
    <t>1.16 De quel ordre ?/Fermeture pour raison de sécurité</t>
  </si>
  <si>
    <t>1.16 De quel ordre ?/destruction de bâtiments</t>
  </si>
  <si>
    <t>1.16 De quel ordre ?/Vol d’équipements</t>
  </si>
  <si>
    <t>1.16 De quel ordre ?/Vol de matériel</t>
  </si>
  <si>
    <t>1.16 De quel ordre ?/Attaques armées</t>
  </si>
  <si>
    <t>1.16 De quel ordre ?/Autres (préciser)</t>
  </si>
  <si>
    <t>1.16.a si autres, précisez</t>
  </si>
  <si>
    <t>1.17 Les quelques questions suivantes portent sur l'équipement de base de cette infrastructure éducative : salles de classe, équipements sanitaires, etc…</t>
  </si>
  <si>
    <t>1.18 Quel est le nombre total de salles de classe dans la structure?</t>
  </si>
  <si>
    <t>1.19 Quelle est la superficie des salles de classe, moyenne, en mètres carré ?</t>
  </si>
  <si>
    <t>1.20 L'école ${nom_structure} dispose-t-elle d’une aire de jeux ?</t>
  </si>
  <si>
    <t>1.21 L’école ${nom_structure} dispose-t-elle d’une bibliothèque ou salle de lecture ?</t>
  </si>
  <si>
    <t>1.22 La structure dispose-t-elle de latrines fonctionnelles ?</t>
  </si>
  <si>
    <t>1.23 Nombre total de cabines fonctionnelles</t>
  </si>
  <si>
    <t>1.24 Les latrines sont-elles séparées pour les filles et les garcons ?</t>
  </si>
  <si>
    <t>1.25 Combien pour les filles ?</t>
  </si>
  <si>
    <t>1.26 Combien pour les garcons ?</t>
  </si>
  <si>
    <t>1.27 Y a-t-il des latrines dédiées pour le personnel ?</t>
  </si>
  <si>
    <t>1.27.B. Combien pour le personnel?</t>
  </si>
  <si>
    <t>total_latrines_groupes</t>
  </si>
  <si>
    <t>total_latrines</t>
  </si>
  <si>
    <t>Vous m'avez dit que votre école disposait de ${nb_latrine} latrines fonctionnelles. Or la somme des latrines pour les filles, les garçons et le personnel est égale à ${total_latrines_groupes}. Vérifiez s'il vous plait</t>
  </si>
  <si>
    <t>1.28 La structure dispose-t-elle d’un accès dédié à l’eau ?</t>
  </si>
  <si>
    <t>1.29 De quel type d’accès ?</t>
  </si>
  <si>
    <t>1.29 De quel type d’accès ?/Borne fontaine</t>
  </si>
  <si>
    <t>1.29 De quel type d’accès ?/Forage</t>
  </si>
  <si>
    <t>1.29 De quel type d’accès ?/Forage motricité humaine</t>
  </si>
  <si>
    <t>1.29 De quel type d’accès ?/Forage solaire</t>
  </si>
  <si>
    <t>1.29 De quel type d’accès ?/Puits cimenté</t>
  </si>
  <si>
    <t>1.29 De quel type d’accès ?/Puits traditionnel</t>
  </si>
  <si>
    <t>1.29 De quel type d’accès ?/Château d’eau</t>
  </si>
  <si>
    <t>1.29 De quel type d’accès ?/Connection au réseau AEP</t>
  </si>
  <si>
    <t>1.29 De quel type d’accès ?/Bladder</t>
  </si>
  <si>
    <t>1.29 De quel type d’accès ?/Autre (préciser)</t>
  </si>
  <si>
    <t>1.29.a si autres, précisez</t>
  </si>
  <si>
    <t>1.30 Si la structure est raccordée au réseau, combien dispose-t-elle de robinets ?</t>
  </si>
  <si>
    <t>1.31 La structure dispose-t-elle d’un accès à l’électricité ?</t>
  </si>
  <si>
    <t>1.32 De quel type d’accès à l'électricité ?</t>
  </si>
  <si>
    <t>1.32 De quel type d’accès à l'électricité ?/Raccordement au réseau électrique municipal</t>
  </si>
  <si>
    <t>1.32 De quel type d’accès à l'électricité ?/Générateur</t>
  </si>
  <si>
    <t>1.32 De quel type d’accès à l'électricité ?/Panneaux solaires</t>
  </si>
  <si>
    <t>1.32 De quel type d’accès à l'électricité ?/Autre (préciser)</t>
  </si>
  <si>
    <t>1.32.a si autres, précisez</t>
  </si>
  <si>
    <t>Les questions suivantes vont porter sur l'effectif des élèves dans votre école préscolaire</t>
  </si>
  <si>
    <t>1.33 Quel est le nombre total d’élèves scolarisés dans cette école pre-scolaire?</t>
  </si>
  <si>
    <t>1.34 Combien y a-t-il d'élèves filles ?</t>
  </si>
  <si>
    <t>1.38  Combien y a-t-il d'élèves garcons ?</t>
  </si>
  <si>
    <t>nb_eleve_fg_presc</t>
  </si>
  <si>
    <t>Le total des élèves filles et garçons est différent du nombre total de ${total_eleves_presc} que vous m'avez annoncé au début. Vérifiez.</t>
  </si>
  <si>
    <t>1.39 Quel est l’âge minimum des élèves en pre-scolaire ?</t>
  </si>
  <si>
    <t>1.40 Quel est l’âge maximum des élèves en pre-scolaire?</t>
  </si>
  <si>
    <t>1.41 L’enseignement se fait-il en flux unique ou double flux ?</t>
  </si>
  <si>
    <t>1.42 En moyenne, combien y-a-il d’élève par salle de classe ?</t>
  </si>
  <si>
    <t>1.43 Y a-t-il des tables bancs pour les élèves?</t>
  </si>
  <si>
    <t>1.44 En moyenne, combien d’élèves partagent une table banc ?</t>
  </si>
  <si>
    <t>1.45 Cet enseignement est-il payant ?</t>
  </si>
  <si>
    <t>1.46 Si oui, quelle est la devise de paiement ?</t>
  </si>
  <si>
    <t>1.46.a Si autre, précisez</t>
  </si>
  <si>
    <t>1.47 Quels sont les frais de scolarité ?</t>
  </si>
  <si>
    <t>1.48 Quelle est la fréquence des frais de scolarité ?</t>
  </si>
  <si>
    <t>Les frais de scolarité sont de ${frais_scolarite_presc} par ${frequence_frais_presc}. Est-ce exact?</t>
  </si>
  <si>
    <t>Les questions suivantes vont porter sur le temps par les élèves pour venir dans votre école préscolaire.</t>
  </si>
  <si>
    <t>1.49 Combien de minutes en moyenne les élèves mettent pour venir au niveau de cette école?</t>
  </si>
  <si>
    <t>1.50 Si vous ne savez pas exactement, combien de temps en moyenne les élèves mettent pour venir ici en minutes depuis leurs domiciles ?</t>
  </si>
  <si>
    <t>1.51 Combien de minutes au maximim les élèves mettent  pour venir au niveau de cette école?</t>
  </si>
  <si>
    <t>1.52 Si vous ne savez pas exactement, combien de temps au maximum les élèves mettent pour venir ici en minutes depuis leurs domiciles ?</t>
  </si>
  <si>
    <t>Les questions suivantes vont porter sur l'effectif des élèves dans votre école primaire.</t>
  </si>
  <si>
    <t>1.53 Quel est le nombre total d’élèves scolarisés dans cette école primaire?</t>
  </si>
  <si>
    <t>1.54 Combien y a-t-il d'élèves filles ?</t>
  </si>
  <si>
    <t>1.55  Combien y a-t-il d'élèves garcons ?</t>
  </si>
  <si>
    <t>nb_eleve_fg_prim</t>
  </si>
  <si>
    <t>Le total des élèves filles et garçons est différent du nombre total de ${total_eleves_prim} que vous m'avez annoncé au début. Vérifiez.</t>
  </si>
  <si>
    <t>1.56 Quel est l’âge minimum des élèves en primaire ?</t>
  </si>
  <si>
    <t>1.57 Quel est l’âge maximum des élèves en primaire?</t>
  </si>
  <si>
    <t>1.58 L’enseignement se fait-il en flux unique ou double flux ?</t>
  </si>
  <si>
    <t>1.59 En moyenne, combien y-a-il d’élève par salle de classe ?</t>
  </si>
  <si>
    <t>1.60 Y a-t-il des tables bancs pour les élèves?</t>
  </si>
  <si>
    <t>1.61 En moyenne, combien d’élèves partagent une table banc ?</t>
  </si>
  <si>
    <t>1.62 Cet enseignement est-il payant ?</t>
  </si>
  <si>
    <t>1.63 Si oui, quelle est la devise de paiement ?</t>
  </si>
  <si>
    <t>1.63.a Si autre, précisez</t>
  </si>
  <si>
    <t>1.64 Quels sont les frais de scolarité ?</t>
  </si>
  <si>
    <t>1.65 Quelle est la fréquence des frais de scolarité ?</t>
  </si>
  <si>
    <t>Les frais de scolarité sont de ${frais_scolarite} par ${frequence_frais}. Est-ce exact?</t>
  </si>
  <si>
    <t>Les questions suivantes vont porter sur le temps par les élèves pour venir dans votre école primaire.</t>
  </si>
  <si>
    <t>1.66 Combien de minutes en moyenne les élèves mettent pour venir au niveau de cette école?</t>
  </si>
  <si>
    <t>1.67 Si vous ne savez pas exactement, combien de temps en moyenne les élèves mettent pour venir ici en minutes depuis leurs domiciles ?</t>
  </si>
  <si>
    <t>1.68 Combien de minutes au maximim les élèves mettent  pour venir au niveau de cette école?</t>
  </si>
  <si>
    <t>1.69 Si vous ne savez pas exactement, combien de temps au maximum les élèves mettent pour venir ici en minutes depuis leurs domiciles ?</t>
  </si>
  <si>
    <t>Les questions suivantes vont porter sur l'effectif des élèves dans votre école secondaire</t>
  </si>
  <si>
    <t>1.70 Quel est le nombre total d’élèves scolarisés dans cette école secondaire?</t>
  </si>
  <si>
    <t>1.71 Combien y a-t-il d'élèves filles ?</t>
  </si>
  <si>
    <t>1.72  Combien y a-t-il d'élèves garcons ?</t>
  </si>
  <si>
    <t>nb_eleve_fg_sec</t>
  </si>
  <si>
    <t>Le total des élèves filles et garçons est différent du nombre total de ${total_eleves_sec} que vous m'avez annoncé au début. Vérifiez.</t>
  </si>
  <si>
    <t>1.73 Quel est l’âge minimum des élèves en secondaire ?</t>
  </si>
  <si>
    <t>1.74 Quel est l’âge maximum des élèves en secondaire?</t>
  </si>
  <si>
    <t>1.75 L’enseignement se fait-il en flux unique ou double flux ?</t>
  </si>
  <si>
    <t>1.76 En moyenne, combien y-a-il d’élève par salle de classe ?</t>
  </si>
  <si>
    <t>1.77. Y a-t-il des tables bancs pour les élèves?</t>
  </si>
  <si>
    <t>1.78 En moyenne, combien d’élèves partagent une table banc ?</t>
  </si>
  <si>
    <t>1.79 Cet enseignement est-il payant ?</t>
  </si>
  <si>
    <t>1.80 Si oui, quelle est la devise de paiement ?</t>
  </si>
  <si>
    <t>1.80.a Si autre, précisez</t>
  </si>
  <si>
    <t>1.81 Quels sont les frais de scolarité ?</t>
  </si>
  <si>
    <t>1.82 Quelle est la fréquence des frais de scolarité ?</t>
  </si>
  <si>
    <t>Les frais de scolarité sont de ${frais_scolarite_sec} par ${frequence_frais_sec}. Est-ce exact?</t>
  </si>
  <si>
    <t>1.75 L'école dispose-t-elle d'une cantine scolaire?</t>
  </si>
  <si>
    <t>Les questions suivantes vont porter sur le temps par les élèves pour venir dans votre école secondaire.</t>
  </si>
  <si>
    <t>1.83 Combien de minutes en moyenne les élèves mettent pour venir au niveau de cette école?</t>
  </si>
  <si>
    <t>1.84 Si vous ne savez pas exactement, combien de temps en moyenne les élèves mettent pour venir ici en minutes depuis leurs domiciles ?</t>
  </si>
  <si>
    <t>1.85 Combien de minutes au maximim les élèves mettent  pour venir au niveau de cette école?</t>
  </si>
  <si>
    <t>1.86 Si vous ne savez pas exactement, combien de temps au maximum les élèves mettent pour venir ici en minutes depuis leurs domiciles ?</t>
  </si>
  <si>
    <t>Les questions suivantes vont porter sur le type de formation proposé par votre centre</t>
  </si>
  <si>
    <t>1.87 Quel est le type de formation offert par ce centre ?</t>
  </si>
  <si>
    <t>1.87 Quel est le type de formation offert par ce centre ?/Techniques agricoles (agriculture, élevage, etc…)</t>
  </si>
  <si>
    <t>1.87 Quel est le type de formation offert par ce centre ?/Metiers du bâtiment et manuels</t>
  </si>
  <si>
    <t>1.87 Quel est le type de formation offert par ce centre ?/Metiers du commerce</t>
  </si>
  <si>
    <t>1.87 Quel est le type de formation offert par ce centre ?/Métiers de tailleur, coiffure</t>
  </si>
  <si>
    <t>1.87 Quel est le type de formation offert par ce centre ?/Métier de la restauration</t>
  </si>
  <si>
    <t>1.87 Quel est le type de formation offert par ce centre ?/Formation à d'autres types d'AGR</t>
  </si>
  <si>
    <t>1.87a. Précisez le type de formation s'il vous plait</t>
  </si>
  <si>
    <t>1.88 Ce centre dispose-t-il de l’espace nécessaire pour la formation ?</t>
  </si>
  <si>
    <t>1.89 Ce centre dispose-t-il de l’équipement technique nécessaire pour la formation ?</t>
  </si>
  <si>
    <t>Les questions suivantes vont porter sur l'effectif des apprenants dans votre centre</t>
  </si>
  <si>
    <t>1.90 Quel est le nombre total d’apprenants scolarisés dans ce  centre de formation profesionnelle?</t>
  </si>
  <si>
    <t>1.91 Combien y a-t-il d'apprenants filles ?</t>
  </si>
  <si>
    <t>1.92 Combien y a-t-il d'apprenants garcons ?</t>
  </si>
  <si>
    <t>nb_eleve_fg_tech</t>
  </si>
  <si>
    <t>Le total des d'apprenants filles et garçons est différent du nombre total de ${nb_total_eleve_tech} que vous m'avez annoncé au début. Vérifiez.</t>
  </si>
  <si>
    <t>1.93 Quel est l’âge minimum des d'apprenants ?</t>
  </si>
  <si>
    <t>1.94 Quel est l’âge maximum des d'apprenants ?</t>
  </si>
  <si>
    <t>1.95 En moyenne, combien y-a-il d'apprenants par salle de classe ?</t>
  </si>
  <si>
    <t>1.96 Y a-t-il des tables bancs pour les apprenants?</t>
  </si>
  <si>
    <t>1.97 En moyenne, combien d'apprenants partagent une table banc ?</t>
  </si>
  <si>
    <t>1.98 Cet enseignement est-il payant ?</t>
  </si>
  <si>
    <t>1.99 Si oui, quelle est la devise de paiement ?</t>
  </si>
  <si>
    <t>1.99aSi autre, précisez</t>
  </si>
  <si>
    <t>1.100 Quels sont les frais de scolarité ?</t>
  </si>
  <si>
    <t>1.101 Quelle est la fréquence des frais de scolarité ?</t>
  </si>
  <si>
    <t>Les frais de scolarité sont de ${frais_scolarit} par ${frequence_frai}. Est-ce exact?</t>
  </si>
  <si>
    <t>1.102 Quelles sont selon vous les perspectives d’insertion professionnelles des jeunes diplômés</t>
  </si>
  <si>
    <t>1.102 Quelles sont selon vous les perspectives d’insertion professionnelles des jeunes diplômés/La plupart des jeunes diplômés trouvent facilement un emploi</t>
  </si>
  <si>
    <t>1.102 Quelles sont selon vous les perspectives d’insertion professionnelles des jeunes diplômés/La plupart des jeunes diplômés se lancent dans l’auto-entreprenariat</t>
  </si>
  <si>
    <t>1.102 Quelles sont selon vous les perspectives d’insertion professionnelles des jeunes diplômés/L’insertion sur le marché du travail est difficile</t>
  </si>
  <si>
    <t>1.102 Quelles sont selon vous les perspectives d’insertion professionnelles des jeunes diplômés/Autre, précisez</t>
  </si>
  <si>
    <t>1.102a si autre, precisez</t>
  </si>
  <si>
    <t>Les questions suivantes vont porter sur le temps par les apprenants pour venir dans votre centre technique.</t>
  </si>
  <si>
    <t>1.103 Combien de minutes en moyenne les apprenants mettent pour venir au niveau de cette école?</t>
  </si>
  <si>
    <t>1.104 Si vous ne savez pas exactement, combien de temps en moyenne les apprenants mettent pour venir ici en minutes depuis leurs domiciles ?</t>
  </si>
  <si>
    <t>1.105 Combien de minutes au maximim les apprenants mettent  pour venir au niveau de cette école?</t>
  </si>
  <si>
    <t>1.106 Si vous ne savez pas exactement, combien de temps au maximum les apprenants mettent pour venir ici en minutes depuis leurs domiciles ?</t>
  </si>
  <si>
    <t>1.107 Quel type d'enseignement est dispensé dans cette école religieuse?</t>
  </si>
  <si>
    <t>Les questions suivantes vont porter sur l'effectif des élèves dans votre école</t>
  </si>
  <si>
    <t>1.108 Quel est le nombre total d’élèves scolarisés dans cette école religieuse?</t>
  </si>
  <si>
    <t>1.109 Nombre d'élèves filles ?</t>
  </si>
  <si>
    <t>1.110 Nombes d'élèves garçons ?</t>
  </si>
  <si>
    <t>nb_eleve_fg_rel</t>
  </si>
  <si>
    <t>Le total des d'apprenants filles et garçons est différent du nombre total de ${nb_eleve_rel} que vous m'avez annoncé au début. Vérifiez.</t>
  </si>
  <si>
    <t>1.111 Quel est l’âge minimum des élèves ?</t>
  </si>
  <si>
    <t>1.112 Quel est l’âge maximum des élèves ?</t>
  </si>
  <si>
    <t>1.113 En moyenne, combien y-a-il d’élève par salle de classe ?</t>
  </si>
  <si>
    <t>1.114 Y a-t-il des tables bancs pour les élèves?</t>
  </si>
  <si>
    <t>1.115 En moyenne, combien d’élèves partagent une table banc ?</t>
  </si>
  <si>
    <t>1.116 Cet enseignement est-il payant ?</t>
  </si>
  <si>
    <t>1.117 Si oui, quelle est la devise de paiement ?</t>
  </si>
  <si>
    <t>1.117a Si autre, précisez</t>
  </si>
  <si>
    <t>1.118 Quels sont les frais de scolarité ?</t>
  </si>
  <si>
    <t>1.119 Quelle fréquence des frais de scolarité ?</t>
  </si>
  <si>
    <t>Les frais de scolarité sont de ${frais_scolarite_rel} par ${frequence_frais_rel}. Est-ce exact?</t>
  </si>
  <si>
    <t>1.120 Effectif des élèves a-t-il évolué depuis la crise de 2015 ?</t>
  </si>
  <si>
    <t>1.121 Effectif des élèves a-t-il évolué depuis ouverture de la structure en ${date_mise_en_service} ?</t>
  </si>
  <si>
    <t>1.122 Cette structure a-t-elle la capacité d’accueillir plus d’élèves aujourd’hui?</t>
  </si>
  <si>
    <t>Les questions suivantes vont porter sur le temps par les élèves pour venir dans votre école religieuse.</t>
  </si>
  <si>
    <t>1.123 Combien de minutes en moyenne les élèves mettent pour venir au niveau de cette école?</t>
  </si>
  <si>
    <t>1.124 Si vous ne savez pas exactement, combien de temps en moyenne les élèves mettent pour venir ici en minutes depuis leurs domiciles ?</t>
  </si>
  <si>
    <t>1.125 Combien de minutes au maximim les élèves mettent  pour venir au niveau de cette école?</t>
  </si>
  <si>
    <t>1.126 Si vous ne savez pas exactement, combien de temps au maximum les élèves mettent pour venir ici en minutes depuis leurs domiciles ?</t>
  </si>
  <si>
    <t>Les questions suivantes vont porter sur l'effectif des apprenants dans votre centre d'alphabétisation</t>
  </si>
  <si>
    <t>1.108 Quel est le nombre total d’apprenants scolarisés dans ce centre d’alphabetisation ?</t>
  </si>
  <si>
    <t>1.127 Nombre d'apprenants filles / femmes ?</t>
  </si>
  <si>
    <t>1.128 Nombre d'apprenants garçons / hommes ?</t>
  </si>
  <si>
    <t>nb_eleve_fg_alph</t>
  </si>
  <si>
    <t>Le total des apprenants filles et garçons est différent du nombre total de ${nb_total_eleve_alph} que vous m'avez annoncé au début. Vérifiez.</t>
  </si>
  <si>
    <t>1.129 Quel est l’âge minimum des apprenants ?</t>
  </si>
  <si>
    <t>1.130 Quel est l’âge maximum des apprenants ?</t>
  </si>
  <si>
    <t>1.131 En moyenne, combien y-a-il d’élève par salle de classe ?</t>
  </si>
  <si>
    <t>1.132 Y a-t-il des tables bancs pour les apprenants?</t>
  </si>
  <si>
    <t>1.133 En moyenne, combien d’apprenants partagent une table banc ?</t>
  </si>
  <si>
    <t>1.134 Cet enseignement est-il payant ?</t>
  </si>
  <si>
    <t>1.135 Si oui, quelle est la devise de paiement ?</t>
  </si>
  <si>
    <t>1.136a Si autre, précisez</t>
  </si>
  <si>
    <t>1.137 Quels sont les frais de scolarité?</t>
  </si>
  <si>
    <t>1.138 Quelle fréquence des frais de scolarité ?</t>
  </si>
  <si>
    <t>Les frais de scolarité sont de ${frais_scolarite_aplh} par ${frequence_frais_aph}. Est-ce exact?</t>
  </si>
  <si>
    <t>Les questions suivantes vont porter sur le temps par les apprenants pour venir dans votre centre d'alphabetisation.</t>
  </si>
  <si>
    <t>1.139 Combien de minutes en moyenne les apprenants mettent pour venir au niveau de cette école?</t>
  </si>
  <si>
    <t>1.140 Si vous ne savez pas exactement, combien de temps en moyenne les apprenants mettent pour venir ici en minutes depuis leurs domiciles ?</t>
  </si>
  <si>
    <t>1.141 Combien de minutes au maximim les apprenants mettent  pour venir au niveau de cette école?</t>
  </si>
  <si>
    <t>1.142. Si vous ne savez pas exactement, combien de temps au maximum les apprenants mettent pour venir ici en minutes depuis leurs domiciles ?</t>
  </si>
  <si>
    <t>Les questions suivantes vont porter sur l'effectif des enfants dans votre espace ami des enfants</t>
  </si>
  <si>
    <t>1.143 Quel est le nombre total d’enfants scolarisés dans cet EAE ?</t>
  </si>
  <si>
    <t>1.144 Nombre d'enfants filles ?</t>
  </si>
  <si>
    <t>1.145 Nombre d'enfants garçons ?</t>
  </si>
  <si>
    <t>nb_eleve_fg_eae</t>
  </si>
  <si>
    <t>Le total des apprenants filles et garçons est différent du nombre total de ${nb_eleve_eae} que vous m'avez annoncé au début. Vérifiez.</t>
  </si>
  <si>
    <t>1.146 Quel est l’âge minimum des enfants ?</t>
  </si>
  <si>
    <t>1.147 Quel est l’âge maximum des enfants ?</t>
  </si>
  <si>
    <t>1.148 En moyenne, combien y-a-il d’élève par salle de classe ?</t>
  </si>
  <si>
    <t>1.149 Y a-t-il des tables bancs pour les enfants?</t>
  </si>
  <si>
    <t>1.150 En moyenne, combien d’enfants partagent une table banc ?</t>
  </si>
  <si>
    <t>1.151 Cet enseignement est-il payant ?</t>
  </si>
  <si>
    <t>1.152 Si oui, quelle est la devise de paiement ?</t>
  </si>
  <si>
    <t>1.152a Si autre, précisez</t>
  </si>
  <si>
    <t>1.153 Quels sont les frais de scolarité ?</t>
  </si>
  <si>
    <t>1.154 Quelle est la fréquence des frais de scolarité ?</t>
  </si>
  <si>
    <t>Les questions suivantes vont porter sur le temps par les enfants pour venir dans votre Espace Amis des Enfants.</t>
  </si>
  <si>
    <t>1.155 Combien de minutes en moyenne les enfants mettent pour venir au niveau de cette école?</t>
  </si>
  <si>
    <t>1.156 Si vous ne savez pas exactement, combien de temps en moyenne les enfants mettent pour venir ici en minutes depuis leurs domiciles ?</t>
  </si>
  <si>
    <t>1.157 Combien de minutes au maximim les enfants mettent  pour venir au niveau de cette école?</t>
  </si>
  <si>
    <t>1.158 Si vous ne savez pas exactement, combien de temps au maximum les enfants mettent pour venir ici en minutes depuis leurs domiciles ?</t>
  </si>
  <si>
    <t>1.159 Effectif des élèves a-t-il évolué depuis ouverture de la structure en ${date_mise_en_service}?</t>
  </si>
  <si>
    <t>1.160 L'effectif des élèves a-t-il évolué depuis la crise de 2015 ?</t>
  </si>
  <si>
    <t>1.161 Cette structure a-t-elle la capacité d’accueillir plus d’élèves aujourd’hui?</t>
  </si>
  <si>
    <t>Les questions suivantes vont porter sur l'effectif du corps enseigant dans votre structure éducative (tous niveaux confondus)</t>
  </si>
  <si>
    <t>1.162 Combien d'enseignants travaillent dans votre école ?</t>
  </si>
  <si>
    <t>1.163 Combien d'enseignants Hommes travaillent dans votre école ?</t>
  </si>
  <si>
    <t>1.164 Combien d’enseignantes femmes travaillent dans votre école ?</t>
  </si>
  <si>
    <t>Cumul</t>
  </si>
  <si>
    <t>Le premier total d'enseignants est de '${nb_professeur_plein_temps}' alors que la somme de la décomposition est de ${cumul_total_enseignant} ! Il ya une erreur quelque part, car la somme de la décomposition des nombres d'enseignants doit être égale au nombre total des enseignants. Corrigez SVP!</t>
  </si>
  <si>
    <t>1.165 Disposez-vous d’un enseignant suppléant ?</t>
  </si>
  <si>
    <t>1.166  Effectif de professeurs a-t-il évolué depuis la crise de 2015 ?</t>
  </si>
  <si>
    <t>1.167 Effectif de professeurs a-t-il évolué depuis ouverture de la structure en ${date_mise_en_service} ?</t>
  </si>
  <si>
    <t>1.168 Selon vous les enseignants sont-ils suffisamment bien formés ?</t>
  </si>
  <si>
    <t>1.169 Selon vous quel type de renforcement de capacité serait souhaitable pour les enseignants?</t>
  </si>
  <si>
    <t>1.169 Selon vous quel type de renforcement de capacité serait souhaitable pour les enseignants?/Formation en psychologie</t>
  </si>
  <si>
    <t>1.169 Selon vous quel type de renforcement de capacité serait souhaitable pour les enseignants?/Formation en didactique</t>
  </si>
  <si>
    <t>1.169 Selon vous quel type de renforcement de capacité serait souhaitable pour les enseignants?/Renforcement de capacité en pedagogie</t>
  </si>
  <si>
    <t>1.169 Selon vous quel type de renforcement de capacité serait souhaitable pour les enseignants?/Formation en gestion de conflit en milieu scolaire</t>
  </si>
  <si>
    <t>1.169 Selon vous quel type de renforcement de capacité serait souhaitable pour les enseignants?/Autre</t>
  </si>
  <si>
    <t>1.169a Si autre, précisez</t>
  </si>
  <si>
    <t>Les questions suivantes vont porter sur les potentiels enjeux auxquel fait face votre structure et les solutions à votre diposition</t>
  </si>
  <si>
    <t>1.170 Avez-vous des difficultés particulière concernant la gestion de l’effectif des élèves ?</t>
  </si>
  <si>
    <t>1.170 Avez-vous des difficultés particulière concernant la gestion de l’effectif des élèves ?/Pas d’enjeux particuliers</t>
  </si>
  <si>
    <t>1.170 Avez-vous des difficultés particulière concernant la gestion de l’effectif des élèves ?/L’effectif est trop important par rapport au nombre de salles de classes</t>
  </si>
  <si>
    <t>1.170 Avez-vous des difficultés particulière concernant la gestion de l’effectif des élèves ?/L’effectif est trop important par rapport au nombre d’enseignants</t>
  </si>
  <si>
    <t>1.170 Avez-vous des difficultés particulière concernant la gestion de l’effectif des élèves ?/L’effectif est trop important par rapport au manque de matériel d’enseignement</t>
  </si>
  <si>
    <t>1.170 Avez-vous des difficultés particulière concernant la gestion de l’effectif des élèves ?/Fort absentéisme des élèves</t>
  </si>
  <si>
    <t>1.170 Avez-vous des difficultés particulière concernant la gestion de l’effectif des élèves ?/Autre, précisez</t>
  </si>
  <si>
    <t>1.170a si autre, precisez</t>
  </si>
  <si>
    <t>1.171 Avez-vous des difficultés particulière concernant la gestion de l’effectif des enseignants ?</t>
  </si>
  <si>
    <t>1.171 Avez-vous des difficultés particulière concernant la gestion de l’effectif des enseignants ?/Pas d’enjeux particuliers</t>
  </si>
  <si>
    <t>1.171 Avez-vous des difficultés particulière concernant la gestion de l’effectif des enseignants ?/Manque d’enseignants en nombre</t>
  </si>
  <si>
    <t>1.171 Avez-vous des difficultés particulière concernant la gestion de l’effectif des enseignants ?/Absentéisme des enseignants</t>
  </si>
  <si>
    <t>1.171 Avez-vous des difficultés particulière concernant la gestion de l’effectif des enseignants ?/Enseignants insuffisamment formés</t>
  </si>
  <si>
    <t>1.171 Avez-vous des difficultés particulière concernant la gestion de l’effectif des enseignants ?/Autre - précisez</t>
  </si>
  <si>
    <t>1.171a si autre, precisez</t>
  </si>
  <si>
    <t>1.172 Avez-vous des difficultés particulière concernant la gestion des infrastructures et équipements de l’école ?</t>
  </si>
  <si>
    <t>1.172 Avez-vous des difficultés particulière concernant la gestion des infrastructures et équipements de l’école ?/Pas d’enjeux particuliers</t>
  </si>
  <si>
    <t>1.172 Avez-vous des difficultés particulière concernant la gestion des infrastructures et équipements de l’école ?/Manque de salles de classes</t>
  </si>
  <si>
    <t>1.172 Avez-vous des difficultés particulière concernant la gestion des infrastructures et équipements de l’école ?/Vétusté des bâtiments et infrastructures</t>
  </si>
  <si>
    <t>1.172 Avez-vous des difficultés particulière concernant la gestion des infrastructures et équipements de l’école ?/Manque de matériel d’enseignement et d’équipements dédiés</t>
  </si>
  <si>
    <t>1.172 Avez-vous des difficultés particulière concernant la gestion des infrastructures et équipements de l’école ?/Difficulté à payes les frais de gestion (eau, électricité)</t>
  </si>
  <si>
    <t>1.172 Avez-vous des difficultés particulière concernant la gestion des infrastructures et équipements de l’école ?/Manque d'accès aux services de base</t>
  </si>
  <si>
    <t>1.172 Avez-vous des difficultés particulière concernant la gestion des infrastructures et équipements de l’école ?/Autre - précisez</t>
  </si>
  <si>
    <t>1.172a si autre, precisez</t>
  </si>
  <si>
    <t>1.173 L’établissement est-il directement géré par ONG</t>
  </si>
  <si>
    <t>1.174 Etablissement reçoit-il de l’aide de partenaires extérieurs (autre que l’Etat)?</t>
  </si>
  <si>
    <t>1.175 De qui ?</t>
  </si>
  <si>
    <t>1.175 De qui ?/ONG</t>
  </si>
  <si>
    <t>1.175 De qui ?/Entreprise privée</t>
  </si>
  <si>
    <t>1.175 De qui ?/Organisation religieuse</t>
  </si>
  <si>
    <t>1.175 De qui ?/Des membres de la communauté</t>
  </si>
  <si>
    <t>1.175 De qui ?/Autre</t>
  </si>
  <si>
    <t>1.175a si autre, precisez</t>
  </si>
  <si>
    <t>1.176 Quel type d'aide votre structure reçoit-elle de la part de ses partenaires?</t>
  </si>
  <si>
    <t>1.176 Quel type d'aide votre structure reçoit-elle de la part de ses partenaires?/Appui en équipements (tables bancs, tableaux, etc…)</t>
  </si>
  <si>
    <t>1.176 Quel type d'aide votre structure reçoit-elle de la part de ses partenaires?/Appui sur les infrastructures (bâtiments)</t>
  </si>
  <si>
    <t>1.176 Quel type d'aide votre structure reçoit-elle de la part de ses partenaires?/Appui sur infrastructures sanitaires (accès à l’eau, assainissement)</t>
  </si>
  <si>
    <t>1.176 Quel type d'aide votre structure reçoit-elle de la part de ses partenaires?/Dotation en matériel d’enseignement (manuels scolaires par exemple)</t>
  </si>
  <si>
    <t>1.176 Quel type d'aide votre structure reçoit-elle de la part de ses partenaires?/Formation et accompagnement des enseignants</t>
  </si>
  <si>
    <t>1.176 Quel type d'aide votre structure reçoit-elle de la part de ses partenaires?/Des enseignants et encadrants supplémentaires</t>
  </si>
  <si>
    <t>1.176 Quel type d'aide votre structure reçoit-elle de la part de ses partenaires?/Autre</t>
  </si>
  <si>
    <t>1.176a si autre, precisez</t>
  </si>
  <si>
    <t>1.177 Cet appui répond-il aux besoins de la structure ?</t>
  </si>
  <si>
    <t>2.01. Acceptez-vous de participer à l’entretien ? Celui-ci prendra au plus 20 min.</t>
  </si>
  <si>
    <t>Merci. Je vais vous poser des questions sur le fonctionnement de l’infrastructure de santé que vous gérez. Ceci couvrira des questions sur l’équipement, la fréquentation et la gestion et les enjeux</t>
  </si>
  <si>
    <t>2.04. Quel est votre rôle par rapport à cette structure de santé?</t>
  </si>
  <si>
    <t>2.05.a si autres, précisez</t>
  </si>
  <si>
    <t>2.1 Type de structure de santé</t>
  </si>
  <si>
    <t>2.2. si autre, precisez</t>
  </si>
  <si>
    <t>2.3. Nom de la structure de santé</t>
  </si>
  <si>
    <t>Je vais commencer par vous poser des questions sur les équipements sanitaires de la structure (eau, assainissement et électricité)</t>
  </si>
  <si>
    <t>2.4 Cette structure dispose-t-elle de latrines fonctionnelles ?</t>
  </si>
  <si>
    <t>2.5 Combien y a-t-il de latrines individuelles et fonctionnelles?</t>
  </si>
  <si>
    <t>2. 6 Les latrines sont-elles séparées pour les hommes et les femmes ?</t>
  </si>
  <si>
    <t>2.7 Combien pour les femmes ?</t>
  </si>
  <si>
    <t>2.8 Combien pour les hommes ?</t>
  </si>
  <si>
    <t>2. 9 Y a-t-il des latrines dédiées pour le personnel ?</t>
  </si>
  <si>
    <t>2.9.1. Combien de latrines pour le personnel?</t>
  </si>
  <si>
    <t>total_latrines_sante</t>
  </si>
  <si>
    <t>total_latrine_perso</t>
  </si>
  <si>
    <t>Vous m'avez dit que votre structure disposait de ${nb_latrine_sante} latrines fonctionnelles. Or la somme des latrines pour les filles, les garçons et le personnel est égale à ${total_latrines_sante}. Vérifiez s'il vous plait</t>
  </si>
  <si>
    <t>2.10 La structure dispose-t-elle d’un accès dédié à l’eau ?</t>
  </si>
  <si>
    <t>2.11 De quel type d’accès ?</t>
  </si>
  <si>
    <t>2.11 De quel type d’accès ?/Borne fontaine</t>
  </si>
  <si>
    <t>2.11 De quel type d’accès ?/Forage</t>
  </si>
  <si>
    <t>2.11 De quel type d’accès ?/Forage motricité humaine</t>
  </si>
  <si>
    <t>2.11 De quel type d’accès ?/Forage solaire</t>
  </si>
  <si>
    <t>2.11 De quel type d’accès ?/Puits cimenté</t>
  </si>
  <si>
    <t>2.11 De quel type d’accès ?/Puits traditionnel</t>
  </si>
  <si>
    <t>2.11 De quel type d’accès ?/Château d’eau</t>
  </si>
  <si>
    <t>2.11 De quel type d’accès ?/Connection au réseau AEP</t>
  </si>
  <si>
    <t>2.11 De quel type d’accès ?/Bladder</t>
  </si>
  <si>
    <t>2.11 De quel type d’accès ?/Autre (préciser)</t>
  </si>
  <si>
    <t>2.11 a si autre, precisez</t>
  </si>
  <si>
    <t>2.12 Si raccordement au réseau, de combien de robinets dispose le centre de santé ?</t>
  </si>
  <si>
    <t>2.13 La structure dispose-t-elle d’un accès à l’électricité ?</t>
  </si>
  <si>
    <t>2.14 De quel type d’accès ?</t>
  </si>
  <si>
    <t>2.14 De quel type d’accès ?/Raccordement au réseau électrique municipal</t>
  </si>
  <si>
    <t>2.14 De quel type d’accès ?/Générateur</t>
  </si>
  <si>
    <t>2.14 De quel type d’accès ?/Panneaux solaires</t>
  </si>
  <si>
    <t>2.14 De quel type d’accès ?/Autre (préciser)</t>
  </si>
  <si>
    <t>2.14 a si autre, precisez</t>
  </si>
  <si>
    <t>2.15 La structure de santé dispose-elle d’un accès à la gestion des déchets ?</t>
  </si>
  <si>
    <t>2.16 Quels systèmes de gestion des déchets utilisez vous?</t>
  </si>
  <si>
    <t>2.16 Quels systèmes de gestion des déchets utilisez vous?/Incinérateur</t>
  </si>
  <si>
    <t>2.16 Quels systèmes de gestion des déchets utilisez vous?/Système de ramassage communal</t>
  </si>
  <si>
    <t>2.16 Quels systèmes de gestion des déchets utilisez vous?/Trou à ordures</t>
  </si>
  <si>
    <t>2.16 Quels systèmes de gestion des déchets utilisez vous?/Autre</t>
  </si>
  <si>
    <t>2.16.1. Autre, préciser</t>
  </si>
  <si>
    <t>Nous allons maintenant parler des batiments de la case de santé</t>
  </si>
  <si>
    <t>2.18 Combien y a-t-il de bâtiments ?</t>
  </si>
  <si>
    <t>2.19 Qu'est ce qui décrit le mieux le statut des bâtiments de la case de santé?</t>
  </si>
  <si>
    <t>2.21 Cette case de santé dispose-t-elle des salles suivantes ?</t>
  </si>
  <si>
    <t>2.21 Cette case de santé dispose-t-elle des salles suivantes ?/Salle de consultation et d’injection</t>
  </si>
  <si>
    <t>2.21 Cette case de santé dispose-t-elle des salles suivantes ?/Salle de pansement</t>
  </si>
  <si>
    <t>2.21 Cette case de santé dispose-t-elle des salles suivantes ?/Salle d’accouchement</t>
  </si>
  <si>
    <t>2.21 Cette case de santé dispose-t-elle des salles suivantes ?/Hangar d’attente</t>
  </si>
  <si>
    <t>2.21 Cette case de santé dispose-t-elle des salles suivantes ?/Hangar amélioré pour les suites de couches</t>
  </si>
  <si>
    <t>2.22 Cette case de santé dispose-t-elle d’une cloture?</t>
  </si>
  <si>
    <t>2.23 Depuis le début de la crise à Diffa, la structure a-t-elle été affectées / subi des dommages ?</t>
  </si>
  <si>
    <t>2.24 De quel ordre ?</t>
  </si>
  <si>
    <t>2.24 De quel ordre ?/Fermeture pour raison de sécurité</t>
  </si>
  <si>
    <t>2.24 De quel ordre ?/Destruction de bâtiments</t>
  </si>
  <si>
    <t>2.24 De quel ordre ?/Vol d’équipements</t>
  </si>
  <si>
    <t>2.24 De quel ordre ?/Vol de matériel</t>
  </si>
  <si>
    <t>2.24 De quel ordre ?/Vol de médicaments</t>
  </si>
  <si>
    <t>2.24 De quel ordre ?/Attaques armées</t>
  </si>
  <si>
    <t>2.24 De quel ordre ?/Autre- préciser</t>
  </si>
  <si>
    <t>2.24.1. Préciser le type de dommage</t>
  </si>
  <si>
    <t>Nous allons maintenant parler des batiments du centre de santé de type 1, et des salles dont il dispose pour chaque famille de soins</t>
  </si>
  <si>
    <t>2.25 Combien y a-t-il de bâtiments en tout?</t>
  </si>
  <si>
    <t>2.26 Qu'est ce qui décrit le mieux le statut du bâtiment principal?</t>
  </si>
  <si>
    <t>2.27 Qu'est ce qui décrit les infrastructures des hangars et annexes?</t>
  </si>
  <si>
    <t>2.27 Qu'est ce qui décrit les infrastructures des hangars et annexes?/Permanent</t>
  </si>
  <si>
    <t>2.27 Qu'est ce qui décrit les infrastructures des hangars et annexes?/Semi permanent</t>
  </si>
  <si>
    <t>2.27 Qu'est ce qui décrit les infrastructures des hangars et annexes?/Temporaire</t>
  </si>
  <si>
    <t>2.27 Qu'est ce qui décrit les infrastructures des hangars et annexes?/Non applicable</t>
  </si>
  <si>
    <t>2.28  Le CSI dispose-t-il des salles suivantes pour le service des soins curatifs ?</t>
  </si>
  <si>
    <t>2.28  Le CSI dispose-t-il des salles suivantes pour le service des soins curatifs ?/Un hall d’attente / tri</t>
  </si>
  <si>
    <t>2.28  Le CSI dispose-t-il des salles suivantes pour le service des soins curatifs ?/Une salle de consultation curative et d’injection</t>
  </si>
  <si>
    <t>2.28  Le CSI dispose-t-il des salles suivantes pour le service des soins curatifs ?/Une salle de pansement et petite chirurgie</t>
  </si>
  <si>
    <t>2.28  Le CSI dispose-t-il des salles suivantes pour le service des soins curatifs ?/Aucune</t>
  </si>
  <si>
    <t>2.29  Le CSI dispose-t-il des salles suivantes pour le service des soins curatifs ?</t>
  </si>
  <si>
    <t>2.29  Le CSI dispose-t-il des salles suivantes pour le service des soins curatifs ?/Un hall d’attente / tri ;</t>
  </si>
  <si>
    <t>2.29  Le CSI dispose-t-il des salles suivantes pour le service des soins curatifs ?/Une salle de CPNR/CPoN/PTME et  PF ;</t>
  </si>
  <si>
    <t>2.29  Le CSI dispose-t-il des salles suivantes pour le service des soins curatifs ?/Une salle de CN et vaccination ;</t>
  </si>
  <si>
    <t>2.29  Le CSI dispose-t-il des salles suivantes pour le service des soins curatifs ?/Une Salle pour la chaine de froid ;</t>
  </si>
  <si>
    <t>2.29  Le CSI dispose-t-il des salles suivantes pour le service des soins curatifs ?/Une salle d’accouchement</t>
  </si>
  <si>
    <t>2.29  Le CSI dispose-t-il des salles suivantes pour le service des soins curatifs ?/Une salle pour les suites de couches;</t>
  </si>
  <si>
    <t>2.29  Le CSI dispose-t-il des salles suivantes pour le service des soins curatifs ?/Des blocs sanitaires (Personnel et visiteurs) ;</t>
  </si>
  <si>
    <t>2.29  Le CSI dispose-t-il des salles suivantes pour le service des soins curatifs ?/Un bureau du major ;</t>
  </si>
  <si>
    <t>2.29  Le CSI dispose-t-il des salles suivantes pour le service des soins curatifs ?/Salle pour pharmacie (bureau du Percepteur);</t>
  </si>
  <si>
    <t>2.29  Le CSI dispose-t-il des salles suivantes pour le service des soins curatifs ?/Un magasin</t>
  </si>
  <si>
    <t>2.29  Le CSI dispose-t-il des salles suivantes pour le service des soins curatifs ?/Aucune</t>
  </si>
  <si>
    <t>2.30 Le CSI dispose-t-il des annexes suivantes ?</t>
  </si>
  <si>
    <t>2.30 Le CSI dispose-t-il des annexes suivantes ?/Un logement responsable CSI</t>
  </si>
  <si>
    <t>2.30 Le CSI dispose-t-il des annexes suivantes ?/un bloc sanitaire ;</t>
  </si>
  <si>
    <t>2.30 Le CSI dispose-t-il des annexes suivantes ?/Une clôture</t>
  </si>
  <si>
    <t>2.30 Le CSI dispose-t-il des annexes suivantes ?/Aucune</t>
  </si>
  <si>
    <t>Nous allons maintenant parler des batiments du centre de santé de type 2, et des salles dont il dispose pour chaque famille de soins</t>
  </si>
  <si>
    <t>2.31 Combien y a-t-il de bâtiments en tout ?</t>
  </si>
  <si>
    <t>2.32 Qu'est ce qui décrit le mieux le statut du bâtiment principal?</t>
  </si>
  <si>
    <t>2.33 Qu'est ce qui décrit les infrastructures des hangars et annexes?</t>
  </si>
  <si>
    <t>2.33 Qu'est ce qui décrit les infrastructures des hangars et annexes?/Permanent</t>
  </si>
  <si>
    <t>2.33 Qu'est ce qui décrit les infrastructures des hangars et annexes?/Semi permanent</t>
  </si>
  <si>
    <t>2.33 Qu'est ce qui décrit les infrastructures des hangars et annexes?/Temporaire</t>
  </si>
  <si>
    <t>2.33 Qu'est ce qui décrit les infrastructures des hangars et annexes?/Non applicable</t>
  </si>
  <si>
    <t>2.34 le CSI dispose-t-il des salles suivantes pour le service des soins curatifs ?</t>
  </si>
  <si>
    <t>2.34 le CSI dispose-t-il des salles suivantes pour le service des soins curatifs ?/Un hall d’attente / tri ;</t>
  </si>
  <si>
    <t>2.34 le CSI dispose-t-il des salles suivantes pour le service des soins curatifs ?/Deux salles de consultation curative ;</t>
  </si>
  <si>
    <t>2.34 le CSI dispose-t-il des salles suivantes pour le service des soins curatifs ?/Une salle d’injection ;</t>
  </si>
  <si>
    <t>2.34 le CSI dispose-t-il des salles suivantes pour le service des soins curatifs ?/Une salle de pansement et petite chirurgie ;</t>
  </si>
  <si>
    <t>2.34 le CSI dispose-t-il des salles suivantes pour le service des soins curatifs ?/Une salle de mise en observation au moins 4 lits ;</t>
  </si>
  <si>
    <t>2.34 le CSI dispose-t-il des salles suivantes pour le service des soins curatifs ?/Une salle pour la prise en charge des malnutris ;</t>
  </si>
  <si>
    <t>2.34 le CSI dispose-t-il des salles suivantes pour le service des soins curatifs ?/Une salle de garde.</t>
  </si>
  <si>
    <t>2.34 le CSI dispose-t-il des salles suivantes pour le service des soins curatifs ?/Aucune</t>
  </si>
  <si>
    <t>2.35 Ce CSI dispose-t-il des salles suivantes pour le service des Soins préventifs ?</t>
  </si>
  <si>
    <t>2.35 Ce CSI dispose-t-il des salles suivantes pour le service des Soins préventifs ?/Un hall d’attente / tri ;</t>
  </si>
  <si>
    <t>2.35 Ce CSI dispose-t-il des salles suivantes pour le service des Soins préventifs ?/Une salle de CPNR/CPoN/PTME ;</t>
  </si>
  <si>
    <t>2.35 Ce CSI dispose-t-il des salles suivantes pour le service des Soins préventifs ?/Une salle de CN et vaccination ;</t>
  </si>
  <si>
    <t>2.35 Ce CSI dispose-t-il des salles suivantes pour le service des Soins préventifs ?/Une Salle pour la chaine de froid ;</t>
  </si>
  <si>
    <t>2.35 Ce CSI dispose-t-il des salles suivantes pour le service des Soins préventifs ?/Une salle de PF ;</t>
  </si>
  <si>
    <t>2.35 Ce CSI dispose-t-il des salles suivantes pour le service des Soins préventifs ?/Une salle de SSRAJ ;</t>
  </si>
  <si>
    <t>2.35 Ce CSI dispose-t-il des salles suivantes pour le service des Soins préventifs ?/Un bureau de service social ;</t>
  </si>
  <si>
    <t>2.35 Ce CSI dispose-t-il des salles suivantes pour le service des Soins préventifs ?/Un bureau d’hygiène et assainissement</t>
  </si>
  <si>
    <t>2.35 Ce CSI dispose-t-il des salles suivantes pour le service des Soins préventifs ?/Aucune</t>
  </si>
  <si>
    <t>2.36  le CSI dispose-t-il des salles suivantes pour le service de laboratoire ?</t>
  </si>
  <si>
    <t>2.36  le CSI dispose-t-il des salles suivantes pour le service de laboratoire ?/Une salle de bactériologie /parasitologie ;</t>
  </si>
  <si>
    <t>2.36  le CSI dispose-t-il des salles suivantes pour le service de laboratoire ?/Une salle de biochimie/hématologie/ /sérologie/immunologie.</t>
  </si>
  <si>
    <t>2.36  le CSI dispose-t-il des salles suivantes pour le service de laboratoire ?/Aucune</t>
  </si>
  <si>
    <t>2.37  le CSI dispose-t-il des salles suivantes pour le service de maternité?</t>
  </si>
  <si>
    <t>2.37  le CSI dispose-t-il des salles suivantes pour le service de maternité?/Un hall d’attente / tri Une salle de travail;</t>
  </si>
  <si>
    <t>2.37  le CSI dispose-t-il des salles suivantes pour le service de maternité?/Une salle d’accouchement</t>
  </si>
  <si>
    <t>2.37  le CSI dispose-t-il des salles suivantes pour le service de maternité?/Une salle pour les suites de couches physiologiques ;</t>
  </si>
  <si>
    <t>2.37  le CSI dispose-t-il des salles suivantes pour le service de maternité?/Une salle pour les suites de couches pathologiques ;</t>
  </si>
  <si>
    <t>2.37  le CSI dispose-t-il des salles suivantes pour le service de maternité?/Des blocs sanitaires (Personnel et visiteurs) ;</t>
  </si>
  <si>
    <t>2.37  le CSI dispose-t-il des salles suivantes pour le service de maternité?/Un bureau de la sage-femme ;</t>
  </si>
  <si>
    <t>2.37  le CSI dispose-t-il des salles suivantes pour le service de maternité?/Une salle de garde ;</t>
  </si>
  <si>
    <t>2.37  le CSI dispose-t-il des salles suivantes pour le service de maternité?/Une salle de soins ;</t>
  </si>
  <si>
    <t>2.37  le CSI dispose-t-il des salles suivantes pour le service de maternité?/Un bureau d’état civil ;</t>
  </si>
  <si>
    <t>2.37  le CSI dispose-t-il des salles suivantes pour le service de maternité?/Aucune</t>
  </si>
  <si>
    <t>2.38 le CSI dispose-t-il d'une salle pour pharmacie ?</t>
  </si>
  <si>
    <t>2.39 le CSI dispose-t-il des salles suivantes pour le service administratif ?</t>
  </si>
  <si>
    <t>2.39 le CSI dispose-t-il des salles suivantes pour le service administratif ?/Un bureau médecin ;</t>
  </si>
  <si>
    <t>2.39 le CSI dispose-t-il des salles suivantes pour le service administratif ?/Un bureau du major ;</t>
  </si>
  <si>
    <t>2.39 le CSI dispose-t-il des salles suivantes pour le service administratif ?/Un bureau du gestionnaire/Percepteur ;</t>
  </si>
  <si>
    <t>2.39 le CSI dispose-t-il des salles suivantes pour le service administratif ?/Un magasin</t>
  </si>
  <si>
    <t>2.39 le CSI dispose-t-il des salles suivantes pour le service administratif ?/Un bloc sanitaire (Personnel)</t>
  </si>
  <si>
    <t>2.39 le CSI dispose-t-il des salles suivantes pour le service administratif ?/Aucun</t>
  </si>
  <si>
    <t>2.40 Le CSI dispose-t-il d’une salle  de promotion de la Santé des Adolescents et des Jeunes (SAJ)?</t>
  </si>
  <si>
    <t>2.41 Le CSI dispose-t-il des annexes suivantes ?</t>
  </si>
  <si>
    <t>2.41 Le CSI dispose-t-il des annexes suivantes ?/Des blocs sanitaires (Personnel et visiteurs)</t>
  </si>
  <si>
    <t>2.41 Le CSI dispose-t-il des annexes suivantes ?/Deux logements (responsable CSI et Maternité)</t>
  </si>
  <si>
    <t>2.41 Le CSI dispose-t-il des annexes suivantes ?/Une clôture</t>
  </si>
  <si>
    <t>Nous allons maintenant parler des ressources humaines qui sont affectées à cette case de santé</t>
  </si>
  <si>
    <t>2.42 La case de santé dispose-t-elle d’un infirmier certifié/ASB (responsable de la case de santé) ?</t>
  </si>
  <si>
    <t>2.43 La case de santé dispose-t-elle d’un Agent de santé communautaire ?</t>
  </si>
  <si>
    <t>2.44 La case de santé dispose-t-elle de 2 Matrones ?</t>
  </si>
  <si>
    <t>2.45 La case de santé dispose-t-elle d’un manœuvre ?</t>
  </si>
  <si>
    <t>2.46 S’il y a un manque de personnel, quelles sont les raisons principales ?</t>
  </si>
  <si>
    <t>2.46 S’il y a un manque de personnel, quelles sont les raisons principales ?/Il n'y a pas de manque de personnel</t>
  </si>
  <si>
    <t>2.46 S’il y a un manque de personnel, quelles sont les raisons principales ?/Manque de moyens financiers pour les salaires</t>
  </si>
  <si>
    <t>2.46 S’il y a un manque de personnel, quelles sont les raisons principales ?/Difficultés pour recruter</t>
  </si>
  <si>
    <t>2.46 S’il y a un manque de personnel, quelles sont les raisons principales ?/Difficultés pour trouver des candidats avec les compétences adéquates</t>
  </si>
  <si>
    <t>2.46 S’il y a un manque de personnel, quelles sont les raisons principales ?/Mauvaises conditions de travail</t>
  </si>
  <si>
    <t>2.46 S’il y a un manque de personnel, quelles sont les raisons principales ?/Autre - préciser</t>
  </si>
  <si>
    <t>2.46.1. Vous avez dit 'autre', pouvez vous préciser s'il vous plait?</t>
  </si>
  <si>
    <t>Nous allons maintenant parler des ressources humaines qui sont affectées à ce centre de santé intégré</t>
  </si>
  <si>
    <t>2.47 Combien de Médecin généraliste* (Chef CSI) travaillent au CSI ?</t>
  </si>
  <si>
    <t>2.48 Combien de Infirmier diplômé d’Etat travaillent au CSI ?</t>
  </si>
  <si>
    <t>2.49 Combien de Infirmier certifié/ASB travaillent au CSI ?</t>
  </si>
  <si>
    <t>2.50 Combien de Sage-femme travaillent au CSI ?</t>
  </si>
  <si>
    <t>2.51 Combien de Technicien de laboratoire travaillent au CSI ?</t>
  </si>
  <si>
    <t>2.52 Combien de Technicien de développement social travaillent au CSI ?</t>
  </si>
  <si>
    <t>2.53 Combien de Technicien d’hygiène et assainissement  travaillent au CSI ?</t>
  </si>
  <si>
    <t>2.54 Combien de Manœuvre travaillent au CSI ?</t>
  </si>
  <si>
    <t>2.55 Combien de gardiens travaillent au CSI ?</t>
  </si>
  <si>
    <t>2.56 S’il y a un manque de personnel, quelles sont les raisons principales ?</t>
  </si>
  <si>
    <t>2.56 S’il y a un manque de personnel, quelles sont les raisons principales ?/Il n'y a pas de manque de personnel</t>
  </si>
  <si>
    <t>2.56 S’il y a un manque de personnel, quelles sont les raisons principales ?/Manque de moyens financiers pour les salaires</t>
  </si>
  <si>
    <t>2.56 S’il y a un manque de personnel, quelles sont les raisons principales ?/Difficultés pour recruter</t>
  </si>
  <si>
    <t>2.56 S’il y a un manque de personnel, quelles sont les raisons principales ?/Difficultés pour trouver des candidats avec les compétences adéquates</t>
  </si>
  <si>
    <t>2.56 S’il y a un manque de personnel, quelles sont les raisons principales ?/Mauvaises conditions de travail</t>
  </si>
  <si>
    <t>2.56 S’il y a un manque de personnel, quelles sont les raisons principales ?/Autre - préciser</t>
  </si>
  <si>
    <t>2.56.a. Vous avez dit 'autre', pouvez vous préciser s'il vous plait?</t>
  </si>
  <si>
    <t>Nous allons maintenant parler des activités du paquet minimal que votre case de santé réalise, et de vos éventuelles difficultés</t>
  </si>
  <si>
    <t>2.57 Voici la liste des activités de SOINS CURATIFS du paquet minimum d'une case de santé. Lesquels sont particulièrement difficiles à exécuter pour ${nom}?</t>
  </si>
  <si>
    <t>2.57 Voici la liste des activités de SOINS CURATIFS du paquet minimum d'une case de santé. Lesquels sont particulièrement difficiles à exécuter pour ${nom}?/Prendre  en charge les affections courantes selon les protocoles thérapeutiques en vigueur ;( les infections respiratoires aiguës, les diarrhées, le paludisme etc...) ;</t>
  </si>
  <si>
    <t>2.57 Voici la liste des activités de SOINS CURATIFS du paquet minimum d'une case de santé. Lesquels sont particulièrement difficiles à exécuter pour ${nom}?/Effectuer les tests de diagnostic rapide</t>
  </si>
  <si>
    <t>2.57 Voici la liste des activités de SOINS CURATIFS du paquet minimum d'une case de santé. Lesquels sont particulièrement difficiles à exécuter pour ${nom}?/Assister   les  accouchements normaux</t>
  </si>
  <si>
    <t>2.57 Voici la liste des activités de SOINS CURATIFS du paquet minimum d'une case de santé. Lesquels sont particulièrement difficiles à exécuter pour ${nom}?/Référer précocement  les cas compliqués</t>
  </si>
  <si>
    <t>2.57 Voici la liste des activités de SOINS CURATIFS du paquet minimum d'une case de santé. Lesquels sont particulièrement difficiles à exécuter pour ${nom}?/Prendre en charge  la malnutrition modérée ;</t>
  </si>
  <si>
    <t>2.57 Voici la liste des activités de SOINS CURATIFS du paquet minimum d'une case de santé. Lesquels sont particulièrement difficiles à exécuter pour ${nom}?/Identifier  et référer  les cas suspects de tuberculose, lèpre, VIH/SIDA…</t>
  </si>
  <si>
    <t>2.57 Voici la liste des activités de SOINS CURATIFS du paquet minimum d'une case de santé. Lesquels sont particulièrement difficiles à exécuter pour ${nom}?/Aucune</t>
  </si>
  <si>
    <t>2.58 Voici la liste des activités de ACTIVITE PROMOTIONNELLES du paquet minimum d'une case de santé. Lesquels sont particulièrement difficiles à exécuter pour ${nom}?</t>
  </si>
  <si>
    <t>2.58 Voici la liste des activités de ACTIVITE PROMOTIONNELLES du paquet minimum d'une case de santé. Lesquels sont particulièrement difficiles à exécuter pour ${nom}?/Faire la communication pour un changement de comportement(CCC)</t>
  </si>
  <si>
    <t>2.58 Voici la liste des activités de ACTIVITE PROMOTIONNELLES du paquet minimum d'une case de santé. Lesquels sont particulièrement difficiles à exécuter pour ${nom}?/Promouvoir  le Planning familial</t>
  </si>
  <si>
    <t>2.58 Voici la liste des activités de ACTIVITE PROMOTIONNELLES du paquet minimum d'une case de santé. Lesquels sont particulièrement difficiles à exécuter pour ${nom}?/Promouvoir l’allaitement maternel exclusif</t>
  </si>
  <si>
    <t>2.58 Voici la liste des activités de ACTIVITE PROMOTIONNELLES du paquet minimum d'une case de santé. Lesquels sont particulièrement difficiles à exécuter pour ${nom}?/Promouvoir la méthode kangourou ;</t>
  </si>
  <si>
    <t>2.58 Voici la liste des activités de ACTIVITE PROMOTIONNELLES du paquet minimum d'une case de santé. Lesquels sont particulièrement difficiles à exécuter pour ${nom}?/Promouvoir l’hygiène et l’assainissement du milieu (prévention des infections ; évacuation des déchets issus des soins de santé, lavage des mains, consommation de l’eau potable, utilisation des latrines, lavage des mains etc…) ;</t>
  </si>
  <si>
    <t>2.58 Voici la liste des activités de ACTIVITE PROMOTIONNELLES du paquet minimum d'une case de santé. Lesquels sont particulièrement difficiles à exécuter pour ${nom}?/Promouvoir  la lutte contre la malnutrition ;</t>
  </si>
  <si>
    <t>2.58 Voici la liste des activités de ACTIVITE PROMOTIONNELLES du paquet minimum d'une case de santé. Lesquels sont particulièrement difficiles à exécuter pour ${nom}?/Promouvoir l’utilisation des MIILDA ;</t>
  </si>
  <si>
    <t>2.58 Voici la liste des activités de ACTIVITE PROMOTIONNELLES du paquet minimum d'une case de santé. Lesquels sont particulièrement difficiles à exécuter pour ${nom}?/Promouvoir la santé sexuelle et reproductive des jeunes et adolescents ;</t>
  </si>
  <si>
    <t>2.58 Voici la liste des activités de ACTIVITE PROMOTIONNELLES du paquet minimum d'une case de santé. Lesquels sont particulièrement difficiles à exécuter pour ${nom}?/Promouvoir aux déclarations des naissances ;</t>
  </si>
  <si>
    <t>2.58 Voici la liste des activités de ACTIVITE PROMOTIONNELLES du paquet minimum d'une case de santé. Lesquels sont particulièrement difficiles à exécuter pour ${nom}?/Promouvoir la déclaration des décès maternels et néonataux.</t>
  </si>
  <si>
    <t>2.58 Voici la liste des activités de ACTIVITE PROMOTIONNELLES du paquet minimum d'une case de santé. Lesquels sont particulièrement difficiles à exécuter pour ${nom}?/Aucune</t>
  </si>
  <si>
    <t>2.59  Voici la liste des activités des SOINS PREVENTIFS du paquet minimum d'une case de santé. Lesquels sont particulièrement difficiles à exécuter pour ${nom}?</t>
  </si>
  <si>
    <t>2.59  Voici la liste des activités des SOINS PREVENTIFS du paquet minimum d'une case de santé. Lesquels sont particulièrement difficiles à exécuter pour ${nom}?/Effectuer les consultations prénatales  recentrées ;</t>
  </si>
  <si>
    <t>2.59  Voici la liste des activités des SOINS PREVENTIFS du paquet minimum d'une case de santé. Lesquels sont particulièrement difficiles à exécuter pour ${nom}?/Effectuer les consultations nourrissons ;</t>
  </si>
  <si>
    <t>2.59  Voici la liste des activités des SOINS PREVENTIFS du paquet minimum d'une case de santé. Lesquels sont particulièrement difficiles à exécuter pour ${nom}?/Effectuer des visites à domicile</t>
  </si>
  <si>
    <t>2.59  Voici la liste des activités des SOINS PREVENTIFS du paquet minimum d'une case de santé. Lesquels sont particulièrement difficiles à exécuter pour ${nom}?/Aucune</t>
  </si>
  <si>
    <t>2.60 Voici la liste des activités de GESTION du paquet minimum d'une case de santé. Lesquels sont particulièrement difficiles à exécuter pour ${nom}?</t>
  </si>
  <si>
    <t>2.60 Voici la liste des activités de GESTION du paquet minimum d'une case de santé. Lesquels sont particulièrement difficiles à exécuter pour ${nom}?/Gérer  les  médicaments essentiels génériques, le matériel et les ressources humaines ;</t>
  </si>
  <si>
    <t>2.60 Voici la liste des activités de GESTION du paquet minimum d'une case de santé. Lesquels sont particulièrement difficiles à exécuter pour ${nom}?/Faire le monitorage des données et mettre à jour  les supports de collecte des données (tableau de bord, fiche de MDO, tableau de contrôle des vaccinations, carnets de bons et commandes, RUMEG…) ;</t>
  </si>
  <si>
    <t>2.60 Voici la liste des activités de GESTION du paquet minimum d'une case de santé. Lesquels sont particulièrement difficiles à exécuter pour ${nom}?/Réaliser la surveillance épidémiologique ;</t>
  </si>
  <si>
    <t>2.60 Voici la liste des activités de GESTION du paquet minimum d'une case de santé. Lesquels sont particulièrement difficiles à exécuter pour ${nom}?/Participer à la gestion des ressources issues du recouvrement des coûts avec le comité de gestion ;</t>
  </si>
  <si>
    <t>2.60 Voici la liste des activités de GESTION du paquet minimum d'une case de santé. Lesquels sont particulièrement difficiles à exécuter pour ${nom}?/Tenir les réunions périodiques du comité de gestion et du comité de santé avec PV ;</t>
  </si>
  <si>
    <t>2.60 Voici la liste des activités de GESTION du paquet minimum d'une case de santé. Lesquels sont particulièrement difficiles à exécuter pour ${nom}?/Produire    et transmettre  les rapports d’activités vers les CSI ;</t>
  </si>
  <si>
    <t>2.60 Voici la liste des activités de GESTION du paquet minimum d'une case de santé. Lesquels sont particulièrement difficiles à exécuter pour ${nom}?/Superviser les relais communautaires ;</t>
  </si>
  <si>
    <t>2.60 Voici la liste des activités de GESTION du paquet minimum d'une case de santé. Lesquels sont particulièrement difficiles à exécuter pour ${nom}?/Suivre la gestion de  la chaine de froid;</t>
  </si>
  <si>
    <t>2.60 Voici la liste des activités de GESTION du paquet minimum d'une case de santé. Lesquels sont particulièrement difficiles à exécuter pour ${nom}?/Programmer  et suivre  la mise en œuvre des activités (micro plan) ;</t>
  </si>
  <si>
    <t>2.60 Voici la liste des activités de GESTION du paquet minimum d'une case de santé. Lesquels sont particulièrement difficiles à exécuter pour ${nom}?/Archiver les données.</t>
  </si>
  <si>
    <t>2.60 Voici la liste des activités de GESTION du paquet minimum d'une case de santé. Lesquels sont particulièrement difficiles à exécuter pour ${nom}?/Aucune</t>
  </si>
  <si>
    <t>2.61 Si certaines des activités prévues au titre du paquet minimum d’activité sont difficiles à exécuter, pouvez vous nous dire pourquoi ?</t>
  </si>
  <si>
    <t>2.61 Si certaines des activités prévues au titre du paquet minimum d’activité sont difficiles à exécuter, pouvez vous nous dire pourquoi ?/Aucune difficulté</t>
  </si>
  <si>
    <t>2.61 Si certaines des activités prévues au titre du paquet minimum d’activité sont difficiles à exécuter, pouvez vous nous dire pourquoi ?/Manque de médicament</t>
  </si>
  <si>
    <t>2.61 Si certaines des activités prévues au titre du paquet minimum d’activité sont difficiles à exécuter, pouvez vous nous dire pourquoi ?/Absence / manque de personnel qualifié</t>
  </si>
  <si>
    <t>2.61 Si certaines des activités prévues au titre du paquet minimum d’activité sont difficiles à exécuter, pouvez vous nous dire pourquoi ?/Trop de demandes de soin</t>
  </si>
  <si>
    <t>2.61 Si certaines des activités prévues au titre du paquet minimum d’activité sont difficiles à exécuter, pouvez vous nous dire pourquoi ?/Manque d’équipements médicaux adéquats</t>
  </si>
  <si>
    <t>2.61 Si certaines des activités prévues au titre du paquet minimum d’activité sont difficiles à exécuter, pouvez vous nous dire pourquoi ?/Manque d’infrastructures adéquates</t>
  </si>
  <si>
    <t>2.61 Si certaines des activités prévues au titre du paquet minimum d’activité sont difficiles à exécuter, pouvez vous nous dire pourquoi ?/Manque de supervision de la part du CSI / district</t>
  </si>
  <si>
    <t>2.61 Si certaines des activités prévues au titre du paquet minimum d’activité sont difficiles à exécuter, pouvez vous nous dire pourquoi ?/Autre (précisez)</t>
  </si>
  <si>
    <t>2.61.a si autre, precisez</t>
  </si>
  <si>
    <t>2.62 Votre case de santé reçoit-elle de l’appui d’organisations de l’aide ?</t>
  </si>
  <si>
    <t>2.63 Si oui, dans quels domaines</t>
  </si>
  <si>
    <t>2.63 Si oui, dans quels domaines/Soins curatifs</t>
  </si>
  <si>
    <t>2.63 Si oui, dans quels domaines/Soins préventifs</t>
  </si>
  <si>
    <t>2.63 Si oui, dans quels domaines/Activités promotionelles</t>
  </si>
  <si>
    <t>2.63 Si oui, dans quels domaines/Actiivtés de gestion</t>
  </si>
  <si>
    <t>2.63 Si oui, dans quels domaines/Approvisionnement en médicaments</t>
  </si>
  <si>
    <t>2.63 Si oui, dans quels domaines/Dotation en équipements</t>
  </si>
  <si>
    <t>2.63 Si oui, dans quels domaines/Formation du personnel</t>
  </si>
  <si>
    <t>2.63 Si oui, dans quels domaines/Renforcement avec plus de personnel</t>
  </si>
  <si>
    <t>2.63 Si oui, dans quels domaines/Autre (préciser)</t>
  </si>
  <si>
    <t>2.63.a si autre, precisez</t>
  </si>
  <si>
    <t>2.64.1. Depuis quand votre structure reçoit-elle de l'aide extérieure?</t>
  </si>
  <si>
    <t>2.64.2. De quel ONG / Organisme (s) s'agit-il?</t>
  </si>
  <si>
    <t>Nous allons maintenant parler des activités du paquet minimal que votre CSI, et de vos éventuelles difficultés</t>
  </si>
  <si>
    <t>2.65 Voici la liste des activités de SOINS CURATIFS du paquet minimum d'un centre de santé intégré. Lesquelles sont particulièrement difficiles à exécuter pour ${nom}?</t>
  </si>
  <si>
    <t>2.65 Voici la liste des activités de SOINS CURATIFS du paquet minimum d'un centre de santé intégré. Lesquelles sont particulièrement difficiles à exécuter pour ${nom}?/Prendre en charge les affections aigues et chroniques  et référer les urgences</t>
  </si>
  <si>
    <t>2.65 Voici la liste des activités de SOINS CURATIFS du paquet minimum d'un centre de santé intégré. Lesquelles sont particulièrement difficiles à exécuter pour ${nom}?/Prendre en charge les  références, les contre références</t>
  </si>
  <si>
    <t>2.65 Voici la liste des activités de SOINS CURATIFS du paquet minimum d'un centre de santé intégré. Lesquelles sont particulièrement difficiles à exécuter pour ${nom}?/Dépister et prendre en charge les cas de malnutrition</t>
  </si>
  <si>
    <t>2.65 Voici la liste des activités de SOINS CURATIFS du paquet minimum d'un centre de santé intégré. Lesquelles sont particulièrement difficiles à exécuter pour ${nom}?/Dépister, notifier et  prendre  en charge  les épidémies</t>
  </si>
  <si>
    <t>2.65 Voici la liste des activités de SOINS CURATIFS du paquet minimum d'un centre de santé intégré. Lesquelles sont particulièrement difficiles à exécuter pour ${nom}?/Dispenser les soins obstétricaux et néonataux d’urgences</t>
  </si>
  <si>
    <t>2.65 Voici la liste des activités de SOINS CURATIFS du paquet minimum d'un centre de santé intégré. Lesquelles sont particulièrement difficiles à exécuter pour ${nom}?/Prendre en charge les troubles mentaux neurologiques et ceux liés à l’utilisation des substances psycho actives.</t>
  </si>
  <si>
    <t>2.65 Voici la liste des activités de SOINS CURATIFS du paquet minimum d'un centre de santé intégré. Lesquelles sont particulièrement difficiles à exécuter pour ${nom}?/Aucune</t>
  </si>
  <si>
    <t>2.66 Voici la liste des activités des SOINS PREVENTIFS du paquet minimum d’activités d'un centre de santé intégré. Lesquelles sont particulièrement difficiles à exécuter pour ${nom}?</t>
  </si>
  <si>
    <t>2.66 Voici la liste des activités des SOINS PREVENTIFS du paquet minimum d’activités d'un centre de santé intégré. Lesquelles sont particulièrement difficiles à exécuter pour ${nom}?/Prendre en charge les vaccinations des enfants et des femmes enceintes</t>
  </si>
  <si>
    <t>2.66 Voici la liste des activités des SOINS PREVENTIFS du paquet minimum d’activités d'un centre de santé intégré. Lesquelles sont particulièrement difficiles à exécuter pour ${nom}?/Effectuer le suivi nutritionnel des femmes enceintes, allaitantes et des enfants</t>
  </si>
  <si>
    <t>2.66 Voici la liste des activités des SOINS PREVENTIFS du paquet minimum d’activités d'un centre de santé intégré. Lesquelles sont particulièrement difficiles à exécuter pour ${nom}?/Effectuer le suivi prénatal, post natal  et la prévention de la transmission mère-enfant</t>
  </si>
  <si>
    <t>2.66 Voici la liste des activités des SOINS PREVENTIFS du paquet minimum d’activités d'un centre de santé intégré. Lesquelles sont particulièrement difficiles à exécuter pour ${nom}?/Faire la consultation nourrisson y compris la détection et la prévention des troubles de croissance</t>
  </si>
  <si>
    <t>2.66 Voici la liste des activités des SOINS PREVENTIFS du paquet minimum d’activités d'un centre de santé intégré. Lesquelles sont particulièrement difficiles à exécuter pour ${nom}?/Détecter et référer les troubles de développement psychomoteur chez l’enfant</t>
  </si>
  <si>
    <t>2.66 Voici la liste des activités des SOINS PREVENTIFS du paquet minimum d’activités d'un centre de santé intégré. Lesquelles sont particulièrement difficiles à exécuter pour ${nom}?/offrir en permanence : l’administration d’ocytociques, de sédatifs et d’anticonvulsivants par voie parentérale, l’extraction manuelle du placenta, la révision utérine, l’aspiration manuelle intra utérine et l’accouchement assisté par voie basse</t>
  </si>
  <si>
    <t>2.66 Voici la liste des activités des SOINS PREVENTIFS du paquet minimum d’activités d'un centre de santé intégré. Lesquelles sont particulièrement difficiles à exécuter pour ${nom}?/référer les  grossesses  à risque et des accouchements compliqués</t>
  </si>
  <si>
    <t>2.66 Voici la liste des activités des SOINS PREVENTIFS du paquet minimum d’activités d'un centre de santé intégré. Lesquelles sont particulièrement difficiles à exécuter pour ${nom}?/Mener les actions de lutte contre la fistule obstétricale</t>
  </si>
  <si>
    <t>2.66 Voici la liste des activités des SOINS PREVENTIFS du paquet minimum d’activités d'un centre de santé intégré. Lesquelles sont particulièrement difficiles à exécuter pour ${nom}?/Mener les activités de la planification  familiale .</t>
  </si>
  <si>
    <t>2.66 Voici la liste des activités des SOINS PREVENTIFS du paquet minimum d’activités d'un centre de santé intégré. Lesquelles sont particulièrement difficiles à exécuter pour ${nom}?/Aucune</t>
  </si>
  <si>
    <t>2.67 Voici la liste des activités de LABORATOIRE du paquet minimum d’activités d'un centre de santé intégré. Lesquelles sont particulièrement difficiles à exécuter pour ${nom}?</t>
  </si>
  <si>
    <t>2.67 Voici la liste des activités de LABORATOIRE du paquet minimum d’activités d'un centre de santé intégré. Lesquelles sont particulièrement difficiles à exécuter pour ${nom}?/Parasitologie. (examens d’urine  de selles et du sang)</t>
  </si>
  <si>
    <t>2.67 Voici la liste des activités de LABORATOIRE du paquet minimum d’activités d'un centre de santé intégré. Lesquelles sont particulièrement difficiles à exécuter pour ${nom}?/Hématologie (Test d’hémoglobine, vs, numération blanche)</t>
  </si>
  <si>
    <t>2.67 Voici la liste des activités de LABORATOIRE du paquet minimum d’activités d'un centre de santé intégré. Lesquelles sont particulièrement difficiles à exécuter pour ${nom}?/Biochimie (CRP, glycémie ; albumine ; sucre)</t>
  </si>
  <si>
    <t>2.67 Voici la liste des activités de LABORATOIRE du paquet minimum d’activités d'un centre de santé intégré. Lesquelles sont particulièrement difficiles à exécuter pour ${nom}?/Sérologie (BW, test de grossesse,  HIV, HBS)</t>
  </si>
  <si>
    <t>2.67 Voici la liste des activités de LABORATOIRE du paquet minimum d’activités d'un centre de santé intégré. Lesquelles sont particulièrement difficiles à exécuter pour ${nom}?/Immuno hématologie (GS/Rh)</t>
  </si>
  <si>
    <t>2.67 Voici la liste des activités de LABORATOIRE du paquet minimum d’activités d'un centre de santé intégré. Lesquelles sont particulièrement difficiles à exécuter pour ${nom}?/Bactériologie (examen de crachat BK, Bacille de Hansen)</t>
  </si>
  <si>
    <t>2.67 Voici la liste des activités de LABORATOIRE du paquet minimum d’activités d'un centre de santé intégré. Lesquelles sont particulièrement difficiles à exécuter pour ${nom}?/Test de palu par le paratchek, test rapide VIH</t>
  </si>
  <si>
    <t>2.67 Voici la liste des activités de LABORATOIRE du paquet minimum d’activités d'un centre de santé intégré. Lesquelles sont particulièrement difficiles à exécuter pour ${nom}?/Aucune</t>
  </si>
  <si>
    <t>2.68 Voici la liste des activités PROMOTIONNELLES du paquet minimum d’activités d'un centre de santé intégré. Lesquelles sont particulièrement difficiles à exécuter pour ${nom}?</t>
  </si>
  <si>
    <t>2.68 Voici la liste des activités PROMOTIONNELLES du paquet minimum d’activités d'un centre de santé intégré. Lesquelles sont particulièrement difficiles à exécuter pour ${nom}?/Promouvoir  l’hygiène et l’assainissement du milieu</t>
  </si>
  <si>
    <t>2.68 Voici la liste des activités PROMOTIONNELLES du paquet minimum d’activités d'un centre de santé intégré. Lesquelles sont particulièrement difficiles à exécuter pour ${nom}?/Promouvoir la distribution des moustiquiaires</t>
  </si>
  <si>
    <t>2.68 Voici la liste des activités PROMOTIONNELLES du paquet minimum d’activités d'un centre de santé intégré. Lesquelles sont particulièrement difficiles à exécuter pour ${nom}?/Promouvoir   la lutte contre la malnutrition  (allaitement maternel exclusif, alimentation adéquate …),</t>
  </si>
  <si>
    <t>2.68 Voici la liste des activités PROMOTIONNELLES du paquet minimum d’activités d'un centre de santé intégré. Lesquelles sont particulièrement difficiles à exécuter pour ${nom}?/Effectuer les activités d’éducation sanitaire (Education Communication pour le Changement de Comportement)</t>
  </si>
  <si>
    <t>2.68 Voici la liste des activités PROMOTIONNELLES du paquet minimum d’activités d'un centre de santé intégré. Lesquelles sont particulièrement difficiles à exécuter pour ${nom}?/Promouvoir la planification familiale.</t>
  </si>
  <si>
    <t>2.68 Voici la liste des activités PROMOTIONNELLES du paquet minimum d’activités d'un centre de santé intégré. Lesquelles sont particulièrement difficiles à exécuter pour ${nom}?/Promouvoir la santé sexuelle et reproductive des jeunes et adolescents</t>
  </si>
  <si>
    <t>2.68 Voici la liste des activités PROMOTIONNELLES du paquet minimum d’activités d'un centre de santé intégré. Lesquelles sont particulièrement difficiles à exécuter pour ${nom}?/Promouvoir les activités d’appui au développement communautaire</t>
  </si>
  <si>
    <t>2.68 Voici la liste des activités PROMOTIONNELLES du paquet minimum d’activités d'un centre de santé intégré. Lesquelles sont particulièrement difficiles à exécuter pour ${nom}?/Promouvoir la déclaration des naissances.</t>
  </si>
  <si>
    <t>2.68 Voici la liste des activités PROMOTIONNELLES du paquet minimum d’activités d'un centre de santé intégré. Lesquelles sont particulièrement difficiles à exécuter pour ${nom}?/Aucune</t>
  </si>
  <si>
    <t>2.69 Voici la liste des activités DE STRATEGIE FORAINE du paquet minimum d’activités d'un centre de santé intégré. Lesquelles sont particulièrement difficiles à exécuter pour ${nom}?</t>
  </si>
  <si>
    <t>2.69 Voici la liste des activités DE STRATEGIE FORAINE du paquet minimum d’activités d'un centre de santé intégré. Lesquelles sont particulièrement difficiles à exécuter pour ${nom}?/Effectuer les activités d’éducation sanitaire des cases de santé (Education Communication pour le Changement de Comportement)</t>
  </si>
  <si>
    <t>2.69 Voici la liste des activités DE STRATEGIE FORAINE du paquet minimum d’activités d'un centre de santé intégré. Lesquelles sont particulièrement difficiles à exécuter pour ${nom}?/Faire le suivi nutritionnel  et la vaccination</t>
  </si>
  <si>
    <t>2.69 Voici la liste des activités DE STRATEGIE FORAINE du paquet minimum d’activités d'un centre de santé intégré. Lesquelles sont particulièrement difficiles à exécuter pour ${nom}?/Effectuer la consultation pré, post natale</t>
  </si>
  <si>
    <t>2.69 Voici la liste des activités DE STRATEGIE FORAINE du paquet minimum d’activités d'un centre de santé intégré. Lesquelles sont particulièrement difficiles à exécuter pour ${nom}?/Promouvoir les activités de planification familiale des cases de santé</t>
  </si>
  <si>
    <t>2.69 Voici la liste des activités DE STRATEGIE FORAINE du paquet minimum d’activités d'un centre de santé intégré. Lesquelles sont particulièrement difficiles à exécuter pour ${nom}?/Renforcer les relations avec les relais locaux ou agents de santé communautaire.</t>
  </si>
  <si>
    <t>2.69 Voici la liste des activités DE STRATEGIE FORAINE du paquet minimum d’activités d'un centre de santé intégré. Lesquelles sont particulièrement difficiles à exécuter pour ${nom}?/Aucune</t>
  </si>
  <si>
    <t>2.70 Voici la liste des activités DE PLANIFICATION du paquet minimum d’activités d'un centre de santé intégré. Lesquelles sont particulièrement difficiles à exécuter pour ${nom}?</t>
  </si>
  <si>
    <t>2.70 Voici la liste des activités DE PLANIFICATION du paquet minimum d’activités d'un centre de santé intégré. Lesquelles sont particulièrement difficiles à exécuter pour ${nom}?/Gérer  les ressources humaines, matérielles, financières    médicaments essentiels génériques  et consommables,</t>
  </si>
  <si>
    <t>2.70 Voici la liste des activités DE PLANIFICATION du paquet minimum d’activités d'un centre de santé intégré. Lesquelles sont particulièrement difficiles à exécuter pour ${nom}?/Monitorer les activités et tenir les supports de collecte des données  (tableau de bord, fiche de MDO, tableau de contrôle des vaccinations, carnets de bons et commandes, RUMEG…)</t>
  </si>
  <si>
    <t>2.70 Voici la liste des activités DE PLANIFICATION du paquet minimum d’activités d'un centre de santé intégré. Lesquelles sont particulièrement difficiles à exécuter pour ${nom}?/Réaliser la surveillance épidémiologique</t>
  </si>
  <si>
    <t>2.70 Voici la liste des activités DE PLANIFICATION du paquet minimum d’activités d'un centre de santé intégré. Lesquelles sont particulièrement difficiles à exécuter pour ${nom}?/Coordonner les activités des comités de santé</t>
  </si>
  <si>
    <t>2.70 Voici la liste des activités DE PLANIFICATION du paquet minimum d’activités d'un centre de santé intégré. Lesquelles sont particulièrement difficiles à exécuter pour ${nom}?/Elaborer le micro plan</t>
  </si>
  <si>
    <t>2.70 Voici la liste des activités DE PLANIFICATION du paquet minimum d’activités d'un centre de santé intégré. Lesquelles sont particulièrement difficiles à exécuter pour ${nom}?/Participer à l’élaboration du plan de développement communal</t>
  </si>
  <si>
    <t>2.70 Voici la liste des activités DE PLANIFICATION du paquet minimum d’activités d'un centre de santé intégré. Lesquelles sont particulièrement difficiles à exécuter pour ${nom}?/Participer à la planification et à l’évaluation des activités du District Sanitaire</t>
  </si>
  <si>
    <t>2.70 Voici la liste des activités DE PLANIFICATION du paquet minimum d’activités d'un centre de santé intégré. Lesquelles sont particulièrement difficiles à exécuter pour ${nom}?/Veiller à la mise à jour de la comptabilité du centre de santé avec le comité de gestion</t>
  </si>
  <si>
    <t>2.70 Voici la liste des activités DE PLANIFICATION du paquet minimum d’activités d'un centre de santé intégré. Lesquelles sont particulièrement difficiles à exécuter pour ${nom}?/Participer  aux réunions des organes de participation communautaire et veiller à l’élaboration des PV</t>
  </si>
  <si>
    <t>2.70 Voici la liste des activités DE PLANIFICATION du paquet minimum d’activités d'un centre de santé intégré. Lesquelles sont particulièrement difficiles à exécuter pour ${nom}?/Produire et transmettre les rapports d’activités au district sanitaire</t>
  </si>
  <si>
    <t>2.70 Voici la liste des activités DE PLANIFICATION du paquet minimum d’activités d'un centre de santé intégré. Lesquelles sont particulièrement difficiles à exécuter pour ${nom}?/Superviser   les activités des cases de santé</t>
  </si>
  <si>
    <t>2.70 Voici la liste des activités DE PLANIFICATION du paquet minimum d’activités d'un centre de santé intégré. Lesquelles sont particulièrement difficiles à exécuter pour ${nom}?/Participer à la formation et à l’encadrement des stagiaires</t>
  </si>
  <si>
    <t>2.70 Voici la liste des activités DE PLANIFICATION du paquet minimum d’activités d'un centre de santé intégré. Lesquelles sont particulièrement difficiles à exécuter pour ${nom}?/Archiver les données.</t>
  </si>
  <si>
    <t>2.70 Voici la liste des activités DE PLANIFICATION du paquet minimum d’activités d'un centre de santé intégré. Lesquelles sont particulièrement difficiles à exécuter pour ${nom}?/Aucune</t>
  </si>
  <si>
    <t>2.71 Si certaines des activités prévues au titre du paquet minimum d’activité sont difficiles à exécuter, pouvez vous nous dire pourquoi ?</t>
  </si>
  <si>
    <t>2.71 Si certaines des activités prévues au titre du paquet minimum d’activité sont difficiles à exécuter, pouvez vous nous dire pourquoi ?/Aucune difficulté</t>
  </si>
  <si>
    <t>2.71 Si certaines des activités prévues au titre du paquet minimum d’activité sont difficiles à exécuter, pouvez vous nous dire pourquoi ?/Manque de médicament</t>
  </si>
  <si>
    <t>2.71 Si certaines des activités prévues au titre du paquet minimum d’activité sont difficiles à exécuter, pouvez vous nous dire pourquoi ?/Absence / manque de personnel qualifié</t>
  </si>
  <si>
    <t>2.71 Si certaines des activités prévues au titre du paquet minimum d’activité sont difficiles à exécuter, pouvez vous nous dire pourquoi ?/Trop de demandes de soin</t>
  </si>
  <si>
    <t>2.71 Si certaines des activités prévues au titre du paquet minimum d’activité sont difficiles à exécuter, pouvez vous nous dire pourquoi ?/Manque d’équipements médicaux adéquats</t>
  </si>
  <si>
    <t>2.71 Si certaines des activités prévues au titre du paquet minimum d’activité sont difficiles à exécuter, pouvez vous nous dire pourquoi ?/Manque d’infrastructures adéquates</t>
  </si>
  <si>
    <t>2.71 Si certaines des activités prévues au titre du paquet minimum d’activité sont difficiles à exécuter, pouvez vous nous dire pourquoi ?/Manque de supervision de la part du CSI / district</t>
  </si>
  <si>
    <t>2.71 Si certaines des activités prévues au titre du paquet minimum d’activité sont difficiles à exécuter, pouvez vous nous dire pourquoi ?/Autre (précisez)</t>
  </si>
  <si>
    <t>Note enquêteur : Vous avez coché "aucune difficulté". Si l'enquêté à relevé au moins une activité difficile à réaliser, vous devez décocher "aucune difficulté"</t>
  </si>
  <si>
    <t>2.72.a si autre, precisez</t>
  </si>
  <si>
    <t>2.73 Votre CSI reçoit-il de l’appui d’organisations de l’aide ?</t>
  </si>
  <si>
    <t>2.74 Si oui, dans quel domaine</t>
  </si>
  <si>
    <t>2.74 Si oui, dans quel domaine/Soins curatifs</t>
  </si>
  <si>
    <t>2.74 Si oui, dans quel domaine/Soins préventifs</t>
  </si>
  <si>
    <t>2.74 Si oui, dans quel domaine/Activités promotionelles</t>
  </si>
  <si>
    <t>2.74 Si oui, dans quel domaine/Actiivtés de gestion</t>
  </si>
  <si>
    <t>2.74 Si oui, dans quel domaine/Approvisionnement en médicaments</t>
  </si>
  <si>
    <t>2.74 Si oui, dans quel domaine/Dotation en équipements</t>
  </si>
  <si>
    <t>2.74 Si oui, dans quel domaine/Formation du personnel</t>
  </si>
  <si>
    <t>2.74 Si oui, dans quel domaine/Renforcement avec plus de personnel</t>
  </si>
  <si>
    <t>2.74 Si oui, dans quel domaine/Autre (préciser)</t>
  </si>
  <si>
    <t>2.75.a si autre, precisez</t>
  </si>
  <si>
    <t>2.76.1.Depuis quand votre structure reçoit-elle de l'aide extérieure?</t>
  </si>
  <si>
    <t>2.76.2. De quel ONG / Organisme (s) s'agit-il?</t>
  </si>
  <si>
    <t>2.77 Combien de patients en moyenne viennent au niveau de cette case de santé par jour?</t>
  </si>
  <si>
    <t>2.78 Combien de patients en moyenne viennent au niveau de cette case de santé par semaine?</t>
  </si>
  <si>
    <t>2.79 Combien de patients en moyenne sont venus au niveau de cette case de santé hier?</t>
  </si>
  <si>
    <t>2.80 Combien de patients en moyenne sont venus au niveau de cette case de santé  la semaine précédente?</t>
  </si>
  <si>
    <t>2.81 Combien de patients en moyenne viennent au niveau de ce CSI par jour?</t>
  </si>
  <si>
    <t>2.82 Combien de patients en moyenne viennent au niveau de ce CSI par semaine?</t>
  </si>
  <si>
    <t>2.83 Combien de patients en moyenne sont venus au niveau de ce CSI hier?</t>
  </si>
  <si>
    <t>2.84 Combien de patients en moyenne sont venus au niveau de ce CSI  la semaine précédente?</t>
  </si>
  <si>
    <t>2.85 Combien de patients en moyenne viennent au niveau de ce CSI par jour?</t>
  </si>
  <si>
    <t>2. 86 Combien de patients en moyenne viennent au niveau de ce CSI par semaine?</t>
  </si>
  <si>
    <t>2.87 Combien de patients en moyenne sont venus au niveau de ce CSI hier?</t>
  </si>
  <si>
    <t>2.88 Combien de patients en moyenne sont venus au niveau de ce CSI  la semaine précédente?</t>
  </si>
  <si>
    <t>Nous aimerions maintenant avoir votre point de vue sur l'évolution de la demande de soins depuis le début de la crise en 2015</t>
  </si>
  <si>
    <t>2.89 Depuis la crise de 2015 et l’apparition de mouvements de populations / camps de déplacés dans la zone, le nombre de consultation a-t-il changé ?</t>
  </si>
  <si>
    <t>2.90 Quelle est la raison principale selon vous?</t>
  </si>
  <si>
    <t>2.90.a si autre, precisez</t>
  </si>
  <si>
    <t>2.91 Quelle est la raison principale selon vous?</t>
  </si>
  <si>
    <t>2.91.a si autre, precisez</t>
  </si>
  <si>
    <t>2.92 Selon vous, votre service peut-il absorber une demande plus importante à l’avenir ?</t>
  </si>
  <si>
    <t>2.93. Quelle serait les 2 priorités pour renforcer le fonctionnement de ce service?</t>
  </si>
  <si>
    <t>2.93. Quelle serait les 2 priorités pour renforcer le fonctionnement de ce service?/Ameliorer les infrastructures existantes (réhabilitations, réparations, etc)</t>
  </si>
  <si>
    <t>2.93. Quelle serait les 2 priorités pour renforcer le fonctionnement de ce service?/Construire de nouveaux bâtiments</t>
  </si>
  <si>
    <t>2.93. Quelle serait les 2 priorités pour renforcer le fonctionnement de ce service?/Renforcer l'équipe soignante</t>
  </si>
  <si>
    <t>2.93. Quelle serait les 2 priorités pour renforcer le fonctionnement de ce service?/Former l'équipe soignante</t>
  </si>
  <si>
    <t>2.93. Quelle serait les 2 priorités pour renforcer le fonctionnement de ce service?/Assurer la sécurité des patients et des soignants</t>
  </si>
  <si>
    <t>2.93. Quelle serait les 2 priorités pour renforcer le fonctionnement de ce service?/Améliorer les équipements</t>
  </si>
  <si>
    <t>2.93. Quelle serait les 2 priorités pour renforcer le fonctionnement de ce service?/Améliorer l'approvisionnement en médicaments</t>
  </si>
  <si>
    <t>2.93. Quelle serait les 2 priorités pour renforcer le fonctionnement de ce service?/Ameliorer les capacités / compétences de gestion</t>
  </si>
  <si>
    <t>2.93. Quelle serait les 2 priorités pour renforcer le fonctionnement de ce service?/Autre - préciser</t>
  </si>
  <si>
    <t>2.293.a. Autre, préciser</t>
  </si>
  <si>
    <t>3.1 De quel type d’infrastructure s’agit-il ?</t>
  </si>
  <si>
    <t>3.1.a si autre, precisez</t>
  </si>
  <si>
    <t>3.2 Quel est le profil du répondant</t>
  </si>
  <si>
    <t>3.2.a si autre, precisez</t>
  </si>
  <si>
    <t>3.3 Quand cette infrastructure a-t-elle été crée ?</t>
  </si>
  <si>
    <t>3.4 Par qui cette infrastructure a-t-elle été créé ?</t>
  </si>
  <si>
    <t>3.4.a si autre, precisez</t>
  </si>
  <si>
    <t>Les questions suivantes vont porter sur le type de point d'eau</t>
  </si>
  <si>
    <t>3.5 Cette source d’eau est-elle permanente ou temporaire</t>
  </si>
  <si>
    <t>3.6 Cette infrastructure d’accès à l’eau est-elle opérationnelle ?</t>
  </si>
  <si>
    <t>3.7 De quel type de point d’eau s’agit-il ?</t>
  </si>
  <si>
    <t>3.7.a si autre, precisez</t>
  </si>
  <si>
    <t>3.8 L’eau est-elle potable ?</t>
  </si>
  <si>
    <t>3.9 Le service est-il gratuit pour les usagers ?</t>
  </si>
  <si>
    <t>3.10 De quel type de point d’eau s’agit-il ?</t>
  </si>
  <si>
    <t>3.10.a si autre, precisez</t>
  </si>
  <si>
    <t>3.11 Quel est l’unité de paiement ?</t>
  </si>
  <si>
    <t>3.12 Quelle est la devise de paiement ?</t>
  </si>
  <si>
    <t>3.12a Si autre, précisez</t>
  </si>
  <si>
    <t>3.13 Quel est le cout par unité?</t>
  </si>
  <si>
    <t>3.14 Selon vous, environ combien de ménages utilisent ce point d’accès à l’eau pour leurs besoins quotidiens ?</t>
  </si>
  <si>
    <t>Les questions suivantes vont porter sur le type de latrine</t>
  </si>
  <si>
    <t>3.15 De quel type de latrines s’agit-il ?</t>
  </si>
  <si>
    <t>3.15.a. Autre - préciser</t>
  </si>
  <si>
    <t>3.16 Combien y-a-t-il de cabines?</t>
  </si>
  <si>
    <t>3.17 Les latrines sont-elles séparées entre les hommes et les femmes?</t>
  </si>
  <si>
    <t>3.18 Combien pour les femmes ?</t>
  </si>
  <si>
    <t>3.19 Combien pour les hommes ?</t>
  </si>
  <si>
    <t>total_latrines_genre</t>
  </si>
  <si>
    <t>Vous m'avez dit que vous disposez de ${nb_cabines} cabines de latrines fonctionnelles. Or la somme des latrines pour les femmes et les hommes est égale à ${total_latrines_genre}. Vérifiez s'il vous plait</t>
  </si>
  <si>
    <t>3.20  Les latrines ferment-elles à clef ?</t>
  </si>
  <si>
    <t>3.21 Les latrines sont-elles accessibles la nuit ?</t>
  </si>
  <si>
    <t>3.22 Les latrines sont-elles éclairées la nuit ?</t>
  </si>
  <si>
    <t>3.23 L’accès aux latrines est-il payant ?</t>
  </si>
  <si>
    <t>3.24 Si oui, combien de XAF pour chaque utlisation ?</t>
  </si>
  <si>
    <t>3.25 Ces latrines disposent-elles d’un comité de gestion ?</t>
  </si>
  <si>
    <t>3.26 Les latrines disposent-elles d’un accès à l’eau?</t>
  </si>
  <si>
    <t>3.27 Les latrines disposent-elles d’un point de lavage des mains?</t>
  </si>
  <si>
    <t>3.28 Selon vous, combien de ménages utilisent ces latrines pour leurs besoins quotidiens ?</t>
  </si>
  <si>
    <t>Les questions qui suivent portent sur le fonctionnement du marché</t>
  </si>
  <si>
    <t>4.1 De quel type de marché s’agit-il ?</t>
  </si>
  <si>
    <t>4.1.a si autre, precisez</t>
  </si>
  <si>
    <t>4.2 Qui est le répondant ?</t>
  </si>
  <si>
    <t>4.2.a si autre, precisez</t>
  </si>
  <si>
    <t>4.5 Structure du bâtiment</t>
  </si>
  <si>
    <t>Les questions suivantes portent sur les infrastructures d'eau et d'assainissement et d'électricité du marché</t>
  </si>
  <si>
    <t>4.6 La structure dispose-t-elle de latrines fonctionnelles ?</t>
  </si>
  <si>
    <t>4.7 Nombre total de latrines fonctionnelles</t>
  </si>
  <si>
    <t>4.8 Les latrines sont-elles séparées pour les femmes et les hommes ?</t>
  </si>
  <si>
    <t>4.9 Combien pour les femmes ?</t>
  </si>
  <si>
    <t>4.10 Combien pour les hommes ?</t>
  </si>
  <si>
    <t>4.11 Y a-t-il des latrines dédiées pour les vendeurs ?</t>
  </si>
  <si>
    <t>4.12. Combien pour les vendeurs?</t>
  </si>
  <si>
    <t>total_latrines_groupes_marche</t>
  </si>
  <si>
    <t>total_latrines_marche</t>
  </si>
  <si>
    <t>Vous m'avez dit que votre marché disposait de ${nb_latrine_marche} latrines fonctionnelles. Or la somme des latrines pour les femmes, les hommes et le personnel est égale à ${total_latrines_groupes_marche}. Vérifiez s'il vous plait</t>
  </si>
  <si>
    <t>4.13 Le marché dispose-t-il d’un accès dédié à l’eau ?</t>
  </si>
  <si>
    <t>4.14 De quel type d’accès ?</t>
  </si>
  <si>
    <t>4.14 De quel type d’accès ?/Borne fontaine</t>
  </si>
  <si>
    <t>4.14 De quel type d’accès ?/Forage</t>
  </si>
  <si>
    <t>4.14 De quel type d’accès ?/Forage motricité humaine</t>
  </si>
  <si>
    <t>4.14 De quel type d’accès ?/Forage solaire</t>
  </si>
  <si>
    <t>4.14 De quel type d’accès ?/Puits cimenté</t>
  </si>
  <si>
    <t>4.14 De quel type d’accès ?/Puits traditionnel</t>
  </si>
  <si>
    <t>4.14 De quel type d’accès ?/Château d’eau</t>
  </si>
  <si>
    <t>4.14 De quel type d’accès ?/Connection au réseau AEP</t>
  </si>
  <si>
    <t>4.14 De quel type d’accès ?/Bladder</t>
  </si>
  <si>
    <t>4.14 De quel type d’accès ?/Autre (préciser)</t>
  </si>
  <si>
    <t>4.14.a si autres, précisez</t>
  </si>
  <si>
    <t>4.15 Si le marche est raccordée au réseau, combien dispose-t-elle de robinets ?</t>
  </si>
  <si>
    <t>4.16 Le marché dispose-t-il d’un accès à l’électricité ?</t>
  </si>
  <si>
    <t>4.17 De quel type d’accès à l'électricité ?</t>
  </si>
  <si>
    <t>4.17 De quel type d’accès à l'électricité ?/Raccordement au réseau électrique municipal</t>
  </si>
  <si>
    <t>4.17 De quel type d’accès à l'électricité ?/Générateur</t>
  </si>
  <si>
    <t>4.17 De quel type d’accès à l'électricité ?/Panneaux solaires</t>
  </si>
  <si>
    <t>4.17 De quel type d’accès à l'électricité ?/Autre (préciser)</t>
  </si>
  <si>
    <t>4.17.a si autres, précisez</t>
  </si>
  <si>
    <t>4.18 Depuis le début de l'année 2020, le marché est-il fonctionnel ?</t>
  </si>
  <si>
    <t>4.19 Nombre approximatif de vendeurs qui vendaient régulièrement au marché le mois dernier</t>
  </si>
  <si>
    <t>4.20 Depuis la crise de 2015 et l’apparition de mouvements de populations / camps de déplacés dans la zone, le nombre de vendeurs a-t-il évolué ?</t>
  </si>
  <si>
    <t>4.21 Quelle est la raison principale selon vous?</t>
  </si>
  <si>
    <t>4.21.a si autre, precisez</t>
  </si>
  <si>
    <t>4.22 Quelle est la raison principale selon vous?</t>
  </si>
  <si>
    <t>4.22.a si autre, precisez</t>
  </si>
  <si>
    <t>4.23 Les vendeurs sont-ils organisés en coopératives et groupements ?</t>
  </si>
  <si>
    <t>4.24 Les coopératives et groupements ont-ils changé depuis la crise ?</t>
  </si>
  <si>
    <t>4.25 Depuis la crise de 2015 et l’apparition de mouvements de populations / camps de déplacés dans la zone, comment a évolué la fréquentation du marché (clients)?</t>
  </si>
  <si>
    <t>4.26 Quelle est la raison principale selon vous?</t>
  </si>
  <si>
    <t>4.26.a si autre, precisez</t>
  </si>
  <si>
    <t>4.27 Quelle est la raison principale selon vous?</t>
  </si>
  <si>
    <t>4.27.a si autre, precisez</t>
  </si>
  <si>
    <t>4.28 Selon vous, votre service peut-il absorber une demande plus importante à l’avenir ?</t>
  </si>
  <si>
    <t>4.29. Quelles sont les actions que vous jugez prioritaires pour améliorer le fonctionnement du marché?</t>
  </si>
  <si>
    <t>4.29. Quelles sont les actions que vous jugez prioritaires pour améliorer le fonctionnement du marché?/Réhabiliattion de bâtiments</t>
  </si>
  <si>
    <t>4.29. Quelles sont les actions que vous jugez prioritaires pour améliorer le fonctionnement du marché?/Construction de nouveaux bâtiments</t>
  </si>
  <si>
    <t>4.29. Quelles sont les actions que vous jugez prioritaires pour améliorer le fonctionnement du marché?/Infrastructures sanitaires (eau et latrines)</t>
  </si>
  <si>
    <t>4.29. Quelles sont les actions que vous jugez prioritaires pour améliorer le fonctionnement du marché?/Levée de l'état d'urgence</t>
  </si>
  <si>
    <t>4.29. Quelles sont les actions que vous jugez prioritaires pour améliorer le fonctionnement du marché?/Plus de sécurité</t>
  </si>
  <si>
    <t>4.29. Quelles sont les actions que vous jugez prioritaires pour améliorer le fonctionnement du marché?/Encadrement des prix</t>
  </si>
  <si>
    <t>4.29. Quelles sont les actions que vous jugez prioritaires pour améliorer le fonctionnement du marché?/Soutien à la production des agriculteurs et éleveurs</t>
  </si>
  <si>
    <t>4.29. Quelles sont les actions que vous jugez prioritaires pour améliorer le fonctionnement du marché?/Améliorer les voies d'accès (routes)</t>
  </si>
  <si>
    <t>4.29. Quelles sont les actions que vous jugez prioritaires pour améliorer le fonctionnement du marché?/Autre</t>
  </si>
  <si>
    <t>4.29.a. Si autre, précisez</t>
  </si>
  <si>
    <t>Laisser en commentaire tout ce qui vous semble pertinent SVP!</t>
  </si>
  <si>
    <t>MERCI POUR VOTRE COLLABORATION!</t>
  </si>
  <si>
    <t>_id</t>
  </si>
  <si>
    <t>_uuid</t>
  </si>
  <si>
    <t>_submission_time</t>
  </si>
  <si>
    <t>_validation_status</t>
  </si>
  <si>
    <t>_index</t>
  </si>
  <si>
    <t>Temporaire</t>
  </si>
  <si>
    <t>Oui</t>
  </si>
  <si>
    <t>Non</t>
  </si>
  <si>
    <t>100</t>
  </si>
  <si>
    <t>Santé</t>
  </si>
  <si>
    <t>Infirmier ou infirmière</t>
  </si>
  <si>
    <t>2</t>
  </si>
  <si>
    <t>4</t>
  </si>
  <si>
    <t>Permanent</t>
  </si>
  <si>
    <t>Adam Kondo</t>
  </si>
  <si>
    <t>Education</t>
  </si>
  <si>
    <t>primaire,</t>
  </si>
  <si>
    <t>Public</t>
  </si>
  <si>
    <t>Site propre</t>
  </si>
  <si>
    <t>Flux unique</t>
  </si>
  <si>
    <t>10</t>
  </si>
  <si>
    <t>Augmenté</t>
  </si>
  <si>
    <t>Oui, les enseignants ont les compétences requises pour remplir leur mission</t>
  </si>
  <si>
    <t>Pas d’enjeux particuliers</t>
  </si>
  <si>
    <t>ONG</t>
  </si>
  <si>
    <t>Gasso Abdourrahamane</t>
  </si>
  <si>
    <t>Directeur/directrice</t>
  </si>
  <si>
    <t>Fermeture pour raison de sécurité</t>
  </si>
  <si>
    <t>6</t>
  </si>
  <si>
    <t>Eau et assainissement</t>
  </si>
  <si>
    <t>Point d’eau</t>
  </si>
  <si>
    <t>Gestionnaire de l’infrastructure</t>
  </si>
  <si>
    <t>Permanente</t>
  </si>
  <si>
    <t>Usager</t>
  </si>
  <si>
    <t>Lawan Cherif el Moustapha</t>
  </si>
  <si>
    <t>Gueskerou</t>
  </si>
  <si>
    <t>2017-01-01</t>
  </si>
  <si>
    <t>2016-01-01</t>
  </si>
  <si>
    <t>Fermeture pour raison de sécurité Vol d’équipements</t>
  </si>
  <si>
    <t>Sensiblement le même</t>
  </si>
  <si>
    <t>2020-03-16T11:03:13.579+01</t>
  </si>
  <si>
    <t>2020-03-16T11:08:35.401+01</t>
  </si>
  <si>
    <t>2020-03-16</t>
  </si>
  <si>
    <t>Gaptia Abdou</t>
  </si>
  <si>
    <t>2015-01-01</t>
  </si>
  <si>
    <t>PMH</t>
  </si>
  <si>
    <t>9787920e-953e-49a3-aed4-f2e682bb2b20</t>
  </si>
  <si>
    <t>2020-03-16T14:43:07</t>
  </si>
  <si>
    <t>2020-03-16T11:11:28.828+01</t>
  </si>
  <si>
    <t>2020-03-16T11:22:18.092+01</t>
  </si>
  <si>
    <t>Ari Abba Gana</t>
  </si>
  <si>
    <t>Structure d’assainissement partagé</t>
  </si>
  <si>
    <t>Latrines communautaires</t>
  </si>
  <si>
    <t>OK</t>
  </si>
  <si>
    <t>24fd3273-90b6-493e-8639-b24d666b007c</t>
  </si>
  <si>
    <t>2020-03-16T14:55:04</t>
  </si>
  <si>
    <t>2020-03-16T10:58:43.036+01</t>
  </si>
  <si>
    <t>2020-03-16T11:24:43.985+01</t>
  </si>
  <si>
    <t>Maidawa Mahaman Lawali</t>
  </si>
  <si>
    <t>CSI 1</t>
  </si>
  <si>
    <t>CSI Assaga</t>
  </si>
  <si>
    <t>Forage motricité humaine</t>
  </si>
  <si>
    <t>Incinérateur</t>
  </si>
  <si>
    <t>Un hall d’attente / tri Une salle de consultation curative et d’injection Une salle de pansement et petite chirurgie</t>
  </si>
  <si>
    <t>Un hall d’attente / tri ; Une salle de CPNR/CPoN/PTME et  PF ; Une salle de CN et vaccination ; Une Salle pour la chaine de froid ; Une salle d’accouchement Une salle pour les suites de couches; Un bureau du major ; Salle pour pharmacie (bureau du Percepteur); Un magasin</t>
  </si>
  <si>
    <t>Une clôture</t>
  </si>
  <si>
    <t>Il n'y a pas de manque de personnel Difficultés pour recruter</t>
  </si>
  <si>
    <t>Prendre en charge les affections aigues et chroniques  et référer les urgences Dépister, notifier et  prendre  en charge  les épidémies Dispenser les soins obstétricaux et néonataux d’urgences Prendre en charge les troubles mentaux neurologiques et ceux liés à l’utilisation des substances psycho actives.</t>
  </si>
  <si>
    <t>Détecter et référer les troubles de développement psychomoteur chez l’enfant offrir en permanence : l’administration d’ocytociques, de sédatifs et d’anticonvulsivants par voie parentérale, l’extraction manuelle du placenta, la révision utérine, l’aspiration manuelle intra utérine et l’accouchement assisté par voie basse Mener les actions de lutte contre la fistule obstétricale</t>
  </si>
  <si>
    <t>Immuno hématologie (GS/Rh) Bactériologie (examen de crachat BK, Bacille de Hansen)</t>
  </si>
  <si>
    <t>Promouvoir la santé sexuelle et reproductive des jeunes et adolescents Promouvoir les activités d’appui au développement communautaire</t>
  </si>
  <si>
    <t>Effectuer les activités d’éducation sanitaire des cases de santé (Education Communication pour le Changement de Comportement) Renforcer les relations avec les relais locaux ou agents de santé communautaire.</t>
  </si>
  <si>
    <t>Coordonner les activités des comités de santé Elaborer le micro plan Participer à la formation et à l’encadrement des stagiaires</t>
  </si>
  <si>
    <t>Manque de médicament Absence / manque de personnel qualifié Manque d’infrastructures adéquates</t>
  </si>
  <si>
    <t>Oui, le nombre de consultations a plutôt baissé</t>
  </si>
  <si>
    <t>Le personnel a été réduit avec la crise</t>
  </si>
  <si>
    <t>Oui, nous avons de la capacité</t>
  </si>
  <si>
    <t>La question 2-84 relative au nombre des patients  consultés hier. C'était un dimanche le week-end généralement ya moins des patients.</t>
  </si>
  <si>
    <t>92f276c5-84d7-4fde-a911-e6afa87f356d</t>
  </si>
  <si>
    <t>2020-03-16T15:13:13</t>
  </si>
  <si>
    <t>2018-01-01</t>
  </si>
  <si>
    <t>2020-03-16T14:37:52.555+01</t>
  </si>
  <si>
    <t>2020-03-16T14:40:45.629+01</t>
  </si>
  <si>
    <t>cb0d74a3-033d-4979-843c-f8cca969a279</t>
  </si>
  <si>
    <t>2020-03-16T15:16:03</t>
  </si>
  <si>
    <t>2020-03-16T11:12:12.490+01</t>
  </si>
  <si>
    <t>2020-03-16T13:32:35.928+01</t>
  </si>
  <si>
    <t>cdecdd08-0d76-4f22-a997-fa852169f0bc</t>
  </si>
  <si>
    <t>2020-03-16T15:33:28</t>
  </si>
  <si>
    <t>2020-03-16T14:59:06.263+01</t>
  </si>
  <si>
    <t>2020-03-16T15:02:51.894+01</t>
  </si>
  <si>
    <t>Balkissa Hassan</t>
  </si>
  <si>
    <t>fbceca37-717c-4144-bec2-34cbf3c29c2d</t>
  </si>
  <si>
    <t>2020-03-16T15:40:09</t>
  </si>
  <si>
    <t>Hassan Abdoul Ganim</t>
  </si>
  <si>
    <t>2014-01-01</t>
  </si>
  <si>
    <t>2020-03-16T11:34:14.644+01</t>
  </si>
  <si>
    <t>2020-03-16T11:38:28.726+01</t>
  </si>
  <si>
    <t>7011378b-88a8-42b5-892e-de719122ca59</t>
  </si>
  <si>
    <t>2020-03-16T15:42:12</t>
  </si>
  <si>
    <t>Adamou Nomao Mamane Lamine</t>
  </si>
  <si>
    <t>Forage solaire</t>
  </si>
  <si>
    <t>2020-03-16T12:47:54.727+01</t>
  </si>
  <si>
    <t>2020-03-16T12:51:59.330+01</t>
  </si>
  <si>
    <t>c0a80038-d0d5-42bc-9b8a-2ff85b003b23</t>
  </si>
  <si>
    <t>2020-03-16T15:43:37</t>
  </si>
  <si>
    <t>2020-03-16T11:20:41.961+01</t>
  </si>
  <si>
    <t>2020-03-16T11:44:26.513+01</t>
  </si>
  <si>
    <t>Ecole primaire de  Assaga</t>
  </si>
  <si>
    <t>Permanent (construction en dur) Semi-permanent (une partie en dur, une partie non-durable) Non durable</t>
  </si>
  <si>
    <t>L’effectif est trop important par rapport au manque de matériel d’enseignement Fort absentéisme des élèves</t>
  </si>
  <si>
    <t>Absentéisme des enseignants</t>
  </si>
  <si>
    <t>Manque de matériel d’enseignement et d’équipements dédiés Manque d'accès aux services de base</t>
  </si>
  <si>
    <t>Appui sur les infrastructures (bâtiments) Dotation en matériel d’enseignement (manuels scolaires par exemple) Formation et accompagnement des enseignants</t>
  </si>
  <si>
    <t>af982f3f-1ac6-43f6-9f86-3c0cce6f409d</t>
  </si>
  <si>
    <t>2020-03-16T15:50:30</t>
  </si>
  <si>
    <t>2020-03-16T11:44:37.677+01</t>
  </si>
  <si>
    <t>2020-03-16T11:59:21.787+01</t>
  </si>
  <si>
    <t>Préscolaire</t>
  </si>
  <si>
    <t>Jardin d"enfant d'assaga</t>
  </si>
  <si>
    <t>Non durable</t>
  </si>
  <si>
    <t>L’effectif est trop important par rapport au nombre de salles de classes L’effectif est trop important par rapport au nombre d’enseignants L’effectif est trop important par rapport au manque de matériel d’enseignement Fort absentéisme des élèves</t>
  </si>
  <si>
    <t>Manque de salles de classes Vétusté des bâtiments et infrastructures</t>
  </si>
  <si>
    <t>Appui en équipements (tables bancs, tableaux, etc…) Appui sur les infrastructures (bâtiments) Dotation en matériel d’enseignement (manuels scolaires par exemple)</t>
  </si>
  <si>
    <t>a5225d99-22c4-40d2-a4d4-98a6cbb02321</t>
  </si>
  <si>
    <t>2020-03-16T15:50:32</t>
  </si>
  <si>
    <t>2020-03-16T12:00:00.765+01</t>
  </si>
  <si>
    <t>2020-03-16T12:09:16.034+01</t>
  </si>
  <si>
    <t>Autre (préciser)</t>
  </si>
  <si>
    <t>Ecole Passerelle de Assaga</t>
  </si>
  <si>
    <t>Semi-permanent (une partie en dur, une partie non-durable)</t>
  </si>
  <si>
    <t>2019-01-01</t>
  </si>
  <si>
    <t>Fort absentéisme des élèves</t>
  </si>
  <si>
    <t>3a231fff-363d-42ca-b03a-f34d5debbdc7</t>
  </si>
  <si>
    <t>2020-03-16T15:50:34</t>
  </si>
  <si>
    <t>PMH Djalori Kori</t>
  </si>
  <si>
    <t>PMH Baana N'di</t>
  </si>
  <si>
    <t>Forage Ousman</t>
  </si>
  <si>
    <t>PMH Tchari Kori ou Elh Ari Wanzamby</t>
  </si>
  <si>
    <t>PMH Abounou Aboucar</t>
  </si>
  <si>
    <t>PMH Abba Kourou Bindi</t>
  </si>
  <si>
    <t>PMH Atcha Kaltoum</t>
  </si>
  <si>
    <t>PMH Bounou Hassan</t>
  </si>
  <si>
    <t>Eau</t>
  </si>
  <si>
    <t>Latrine Ousseini N'Gouma</t>
  </si>
  <si>
    <t>T2</t>
  </si>
  <si>
    <t>T1</t>
  </si>
  <si>
    <t>Temps mis par entretien</t>
  </si>
  <si>
    <t>Site</t>
  </si>
  <si>
    <t>Assaga</t>
  </si>
  <si>
    <t>2020-03-19T11:49:11.736+01</t>
  </si>
  <si>
    <t>2020-03-19T12:08:11.840+01</t>
  </si>
  <si>
    <t>2020-03-19</t>
  </si>
  <si>
    <t>Kabalewa</t>
  </si>
  <si>
    <t>2001-01-01</t>
  </si>
  <si>
    <t>Commune</t>
  </si>
  <si>
    <t>Autre</t>
  </si>
  <si>
    <t xml:space="preserve">Forage/borne fontaine Harouna Maigari/Maigari. Le gestionnaire présent s'appel Maigari, Harouna a laissé la gestion il ya plus d'un ans </t>
  </si>
  <si>
    <t>8a03982a-1c16-4da1-8f0b-b3dbf6603c3e</t>
  </si>
  <si>
    <t>2020-03-19T14:34:58</t>
  </si>
  <si>
    <t>2020-03-19T11:51:43.716+01</t>
  </si>
  <si>
    <t>2020-03-19T12:18:41.275+01</t>
  </si>
  <si>
    <t>enseignement technique EFP,</t>
  </si>
  <si>
    <t>Centre de Formation au Metier (CFM)</t>
  </si>
  <si>
    <t>Centre de Formation Professionnelle et Technique(CFPT)</t>
  </si>
  <si>
    <t>Permanent (construction en dur)</t>
  </si>
  <si>
    <t>Panneaux solaires</t>
  </si>
  <si>
    <t>Metiers du bâtiment et manuels Metiers du commerce Métiers de tailleur, coiffure</t>
  </si>
  <si>
    <t>Oui, mais seulement une partie de l’équipement technique</t>
  </si>
  <si>
    <t>La plupart des jeunes diplômés se lancent dans l’auto-entreprenariat L’insertion sur le marché du travail est difficile</t>
  </si>
  <si>
    <t>L’effectif est trop important par rapport au nombre d’enseignants</t>
  </si>
  <si>
    <t>Manque d’enseignants en nombre</t>
  </si>
  <si>
    <t>Manque de matériel d’enseignement et d’équipements dédiés</t>
  </si>
  <si>
    <t>Appui en équipements (tables bancs, tableaux, etc…) Appui sur les infrastructures (bâtiments)</t>
  </si>
  <si>
    <t>f0a4d041-6dab-4102-aa97-c2f47b1b7fa2</t>
  </si>
  <si>
    <t>2020-03-19T14:33:56</t>
  </si>
  <si>
    <t>2020-03-19T12:05:16.338+01</t>
  </si>
  <si>
    <t>2020-03-19T12:37:32.697+01</t>
  </si>
  <si>
    <t>CSI Kablewa</t>
  </si>
  <si>
    <t>Semi permanent</t>
  </si>
  <si>
    <t>Un hall d’attente / tri ; Une salle de CPNR/CPoN/PTME et  PF ; Une salle de CN et vaccination ; Une Salle pour la chaine de froid ; Une salle d’accouchement Une salle pour les suites de couches; Salle pour pharmacie (bureau du Percepteur);</t>
  </si>
  <si>
    <t>Manque de moyens financiers pour les salaires Difficultés pour recruter</t>
  </si>
  <si>
    <t>Aucune</t>
  </si>
  <si>
    <t>Faire la consultation nourrisson y compris la détection et la prévention des troubles de croissance offrir en permanence : l’administration d’ocytociques, de sédatifs et d’anticonvulsivants par voie parentérale, l’extraction manuelle du placenta, la révision utérine, l’aspiration manuelle intra utérine et l’accouchement assisté par voie basse</t>
  </si>
  <si>
    <t>Parasitologie. (examens d’urine  de selles et du sang) Hématologie (Test d’hémoglobine, vs, numération blanche) Biochimie (CRP, glycémie ; albumine ; sucre) Immuno hématologie (GS/Rh)</t>
  </si>
  <si>
    <t>Promouvoir  l’hygiène et l’assainissement du milieu</t>
  </si>
  <si>
    <t>Effectuer les activités d’éducation sanitaire des cases de santé (Education Communication pour le Changement de Comportement) Faire le suivi nutritionnel  et la vaccination Promouvoir les activités de planification familiale des cases de santé Renforcer les relations avec les relais locaux ou agents de santé communautaire.</t>
  </si>
  <si>
    <t>Elaborer le micro plan Participer à l’élaboration du plan de développement communal Participer  aux réunions des organes de participation communautaire et veiller à l’élaboration des PV Superviser   les activités des cases de santé Participer à la formation et à l’encadrement des stagiaires</t>
  </si>
  <si>
    <t>Absence / manque de personnel qualifié Trop de demandes de soin Manque d’équipements médicaux adéquats Manque d’infrastructures adéquates</t>
  </si>
  <si>
    <t>Activités promotionelles Formation du personnel</t>
  </si>
  <si>
    <t>2018-10-01</t>
  </si>
  <si>
    <t>ACF</t>
  </si>
  <si>
    <t>Le nombre de consultations a plutôt augmenté</t>
  </si>
  <si>
    <t>La zone est plus peuplée avec les déplacés</t>
  </si>
  <si>
    <t>Oui, mais nous avons besoin de renforcement</t>
  </si>
  <si>
    <t>Renforcer l'équipe soignante Améliorer l'approvisionnement en médicaments</t>
  </si>
  <si>
    <t xml:space="preserve">Il faut noter que le CSI de Kablewa soins les habitants  de deux CSI qui sont non opérationnels à séjour celui Ngalewa et Arikoukouri. </t>
  </si>
  <si>
    <t>db1f4164-1ad0-43f2-a346-ce75df046073</t>
  </si>
  <si>
    <t>2020-03-19T14:36:42</t>
  </si>
  <si>
    <t>2020-03-19T11:46:10.549+01</t>
  </si>
  <si>
    <t>2020-03-19T11:58:13.221+01</t>
  </si>
  <si>
    <t>Forage</t>
  </si>
  <si>
    <t>Par bidon</t>
  </si>
  <si>
    <t>Naira</t>
  </si>
  <si>
    <t>elhadji</t>
  </si>
  <si>
    <t>61ccfee9-3ecf-4053-8feb-a529b68fb9ba</t>
  </si>
  <si>
    <t>2020-03-19T14:38:31</t>
  </si>
  <si>
    <t>2020-03-19T12:03:06.554+01</t>
  </si>
  <si>
    <t>2020-03-19T12:12:17.806+01</t>
  </si>
  <si>
    <t>2012-01-01</t>
  </si>
  <si>
    <t>Acteur privé</t>
  </si>
  <si>
    <t>Borne fontaine</t>
  </si>
  <si>
    <t>Borne fontaine Aida Ari</t>
  </si>
  <si>
    <t>dde00e63-c461-49e9-9b46-e10cac5cdfbf</t>
  </si>
  <si>
    <t>2020-03-19T14:41:53</t>
  </si>
  <si>
    <t>2020-03-19T11:48:28.536+01</t>
  </si>
  <si>
    <t>2020-03-19T13:37:33.165+01</t>
  </si>
  <si>
    <t>Siraji Ali Ousmane</t>
  </si>
  <si>
    <t>1949-01-01</t>
  </si>
  <si>
    <t>Forage goni/Djardin goni</t>
  </si>
  <si>
    <t>a8bda77d-f1a0-4228-8ef8-bcc211d8948d</t>
  </si>
  <si>
    <t>2020-03-19T14:42:55</t>
  </si>
  <si>
    <t>2020-03-19T12:12:42.019+01</t>
  </si>
  <si>
    <t>2020-03-19T12:18:15.957+01</t>
  </si>
  <si>
    <t>2010-01-01</t>
  </si>
  <si>
    <t>Borne Fontaine Ka Zeinab</t>
  </si>
  <si>
    <t>46cf4688-7a2c-4d01-afb4-d110cfcc0f2b</t>
  </si>
  <si>
    <t>2020-03-19T14:44:50</t>
  </si>
  <si>
    <t>2020-03-19T11:42:43.060+01</t>
  </si>
  <si>
    <t>2020-03-19T12:09:51.114+01</t>
  </si>
  <si>
    <t>Economie (marchés)</t>
  </si>
  <si>
    <t>Marché mixte</t>
  </si>
  <si>
    <t>Gestionnaire du marché</t>
  </si>
  <si>
    <t>Bâti permanent couvert</t>
  </si>
  <si>
    <t>Raccordement au réseau électrique municipal</t>
  </si>
  <si>
    <t>Oui, le nombre de vendeurs a plutôt baissé</t>
  </si>
  <si>
    <t>La structure a fermé à cause de l’insécurité / état d’urgence</t>
  </si>
  <si>
    <t>Non, les groupements et coopératives sont actives comme avant</t>
  </si>
  <si>
    <t>Moins de clients</t>
  </si>
  <si>
    <t>Le pouvoir d’achat a baissé</t>
  </si>
  <si>
    <t>Réhabiliattion de bâtiments Soutien à la production des agriculteurs et éleveurs</t>
  </si>
  <si>
    <t>Marché mixte kablewa</t>
  </si>
  <si>
    <t>25cca39a-3124-4003-9bab-77da21cfab50</t>
  </si>
  <si>
    <t>2020-03-19T14:46:01</t>
  </si>
  <si>
    <t>2020-03-19T11:45:14.435+01</t>
  </si>
  <si>
    <t>2020-03-19T12:20:03.669+01</t>
  </si>
  <si>
    <t>Permanent (construction en dur) Non durable</t>
  </si>
  <si>
    <t>1975-01-01</t>
  </si>
  <si>
    <t>Service public</t>
  </si>
  <si>
    <t>Vétusté des bâtiments et infrastructures Manque de matériel d’enseignement et d’équipements dédiés</t>
  </si>
  <si>
    <t>Appui en équipements (tables bancs, tableaux, etc…) Appui sur les infrastructures (bâtiments) Appui sur infrastructures sanitaires (accès à l’eau, assainissement) Dotation en matériel d’enseignement (manuels scolaires par exemple) Formation et accompagnement des enseignants</t>
  </si>
  <si>
    <t>Partenaires: COOPI, PLAN NIGER. 
Ecole Primaire Taditionnelle Kablewa.</t>
  </si>
  <si>
    <t>113a310b-a3e6-4939-9f8d-ab1362504d1c</t>
  </si>
  <si>
    <t>2020-03-19T14:47:31</t>
  </si>
  <si>
    <t>2020-03-19T12:20:09.364+01</t>
  </si>
  <si>
    <t>2020-03-19T12:29:11.388+01</t>
  </si>
  <si>
    <t xml:space="preserve">Jardin d'enfants </t>
  </si>
  <si>
    <t>2011-01-01</t>
  </si>
  <si>
    <t>Manque de salles de classes</t>
  </si>
  <si>
    <t>Appui en équipements (tables bancs, tableaux, etc…) Appui sur infrastructures sanitaires (accès à l’eau, assainissement) Dotation en matériel d’enseignement (manuels scolaires par exemple) Formation et accompagnement des enseignants</t>
  </si>
  <si>
    <t>c390082f-df65-4dbe-aa8f-d0c19a646c7d</t>
  </si>
  <si>
    <t>2020-03-19T14:47:33</t>
  </si>
  <si>
    <t>2020-03-19T12:10:23.065+01</t>
  </si>
  <si>
    <t>2020-03-19T15:49:12.654+01</t>
  </si>
  <si>
    <t>Marché bétail</t>
  </si>
  <si>
    <t>Borne fontaine Château d’eau</t>
  </si>
  <si>
    <t>Le nombre de vendeurs est resté stable</t>
  </si>
  <si>
    <t>Certains sur des types de produits précis</t>
  </si>
  <si>
    <t>Oui, de nouveaux sont apparus</t>
  </si>
  <si>
    <t>Plus de clients</t>
  </si>
  <si>
    <t>Les ONG sont de nouveaux clients</t>
  </si>
  <si>
    <t>Ce le jour de marché seulement que les gens vienne  epuit ils on un problème de  l'eau  dans le marché mais ya de bornes fontaine</t>
  </si>
  <si>
    <t>085c9e4f-65bc-459b-95dd-b3d52a6af995</t>
  </si>
  <si>
    <t>2020-03-19T14:56:32</t>
  </si>
  <si>
    <t>2020-03-20T10:50:48.907+01</t>
  </si>
  <si>
    <t>2020-03-20T10:57:17.311+01</t>
  </si>
  <si>
    <t>2020-03-20</t>
  </si>
  <si>
    <t>Borne Fontaine Atta Kariga</t>
  </si>
  <si>
    <t>b0bb5966-2bee-4b1a-8836-d7d9cb2b787a</t>
  </si>
  <si>
    <t>2020-03-20T14:52:17</t>
  </si>
  <si>
    <t>2020-03-20T11:22:29.210+01</t>
  </si>
  <si>
    <t>2020-03-20T11:28:22.901+01</t>
  </si>
  <si>
    <t>la borne fontaine est utiliser uniquement par les agents de la mairie (borne fontaine mairie)</t>
  </si>
  <si>
    <t>d7bdb310-56a5-4c67-a88f-cc19a9421b5f</t>
  </si>
  <si>
    <t>2020-03-20T14:54:23</t>
  </si>
  <si>
    <t>Château d’eau</t>
  </si>
  <si>
    <t>2020-03-20T10:56:55.863+01</t>
  </si>
  <si>
    <t>2020-03-20T11:04:06.884+01</t>
  </si>
  <si>
    <t>Forage Hamadou Goli (care)</t>
  </si>
  <si>
    <t>6bb1e823-76d7-4cfc-9835-423634f4ace8</t>
  </si>
  <si>
    <t>2020-03-20T15:00:21</t>
  </si>
  <si>
    <t>2020-03-20T11:17:47.696+01</t>
  </si>
  <si>
    <t>2020-03-20T11:26:19.927+01</t>
  </si>
  <si>
    <t>FCFA</t>
  </si>
  <si>
    <t>Borne FatimaKielle</t>
  </si>
  <si>
    <t>6efcf744-e43c-40d4-b189-a3d9e9d58c2a</t>
  </si>
  <si>
    <t>2020-03-20T15:01:23</t>
  </si>
  <si>
    <t>2020-03-20T10:51:58.879+01</t>
  </si>
  <si>
    <t>2020-03-20T11:14:35.108+01</t>
  </si>
  <si>
    <t xml:space="preserve">Borne Fonde Assabé Hassan,nous confrontons à un problème d'insuffisance d'eau,parce que l'eau est parfois temporaire,et il fait pas gérer notre communauté. </t>
  </si>
  <si>
    <t>8b843a16-4c94-4981-b959-7a25ba3ac680</t>
  </si>
  <si>
    <t>2020-03-20T15:03:46</t>
  </si>
  <si>
    <t>Kablewa</t>
  </si>
  <si>
    <t>Marché bétail Kablewa</t>
  </si>
  <si>
    <t>Marché mixte Kablewa</t>
  </si>
  <si>
    <t>Forage Goni/Djadin Goni</t>
  </si>
  <si>
    <t>Foraga Elhadji</t>
  </si>
  <si>
    <t>Borne fontaine Bintou Elh Ibrahim</t>
  </si>
  <si>
    <t>Forage Boudouma (ACF)</t>
  </si>
  <si>
    <t>Forage Yaou</t>
  </si>
  <si>
    <t>Borne fontaine Fati kiellé</t>
  </si>
  <si>
    <t>Borne fontaine Ka Zeinab</t>
  </si>
  <si>
    <t>Borne fontaine Atta Kariga</t>
  </si>
  <si>
    <t>Borne fontaine Assabé Hassan</t>
  </si>
  <si>
    <t>Borne fontaine Baba Sa'a</t>
  </si>
  <si>
    <t>Borne fontaine de Mairie</t>
  </si>
  <si>
    <t>Latrine privée</t>
  </si>
  <si>
    <t>Nom du marché</t>
  </si>
  <si>
    <t>Nom infrastructure WASH</t>
  </si>
  <si>
    <t>PMH Ousseini Elh Adam/Ya ousseini</t>
  </si>
  <si>
    <t>Ecole primaire Kablewa Traditionnelle</t>
  </si>
  <si>
    <t>Borne fontaine Maigari</t>
  </si>
  <si>
    <t>2020-03-23T10:00:24.538+01</t>
  </si>
  <si>
    <t>2020-03-23T10:24:39.674+01</t>
  </si>
  <si>
    <t>2020-03-23</t>
  </si>
  <si>
    <t>École primaire Medersa de Assaga</t>
  </si>
  <si>
    <t xml:space="preserve">Dans le terrain de l'école primaire traditionnelle </t>
  </si>
  <si>
    <t>Communauté</t>
  </si>
  <si>
    <t>L’effectif est trop important par rapport au nombre de salles de classes L’effectif est trop important par rapport au manque de matériel d’enseignement Fort absentéisme des élèves</t>
  </si>
  <si>
    <t>Manque de salles de classes Manque de matériel d’enseignement et d’équipements dédiés Manque d'accès aux services de base</t>
  </si>
  <si>
    <t>ONG Des membres de la communauté</t>
  </si>
  <si>
    <t>Partiellement</t>
  </si>
  <si>
    <t>d0a50b78-b440-4dc0-b7e9-ad646f96a519</t>
  </si>
  <si>
    <t>2020-03-23T15:14:29</t>
  </si>
  <si>
    <t>2020-03-23T11:27:59.689+01</t>
  </si>
  <si>
    <t>2020-03-23T11:40:55.894+01</t>
  </si>
  <si>
    <t>1973-01-01</t>
  </si>
  <si>
    <t xml:space="preserve">Le Forage Yaou est un point de distribution d'eau à environ 19 Bornes Fontaines par conséquent ces usagers sont ceux des différents Borne Fontaines </t>
  </si>
  <si>
    <t>03c0f1e0-7d18-45ff-b1f5-b5d078e9f5be</t>
  </si>
  <si>
    <t>2020-03-23T15:20:19</t>
  </si>
  <si>
    <t>2020-03-23T11:48:56.028+01</t>
  </si>
  <si>
    <t>2020-03-23T11:57:18.014+01</t>
  </si>
  <si>
    <t>ae29e5df-6222-485b-8ce8-dda8782147f7</t>
  </si>
  <si>
    <t>2020-03-23T15:22:05</t>
  </si>
  <si>
    <t>2020-03-23T11:57:56.354+01</t>
  </si>
  <si>
    <t>2020-03-23T12:04:24.396+01</t>
  </si>
  <si>
    <t>60971cff-f1d7-4676-abba-ccc840c6acba</t>
  </si>
  <si>
    <t>2020-03-23T15:25:18</t>
  </si>
  <si>
    <t>2020-03-23T09:46:05.308+01</t>
  </si>
  <si>
    <t>2020-03-23T09:55:19.648+01</t>
  </si>
  <si>
    <t xml:space="preserve">Forage  . Abounou      boubakar    
</t>
  </si>
  <si>
    <t>786dbede-6552-4cac-81f4-6d21c0ce62b0</t>
  </si>
  <si>
    <t>2020-03-23T15:26:54</t>
  </si>
  <si>
    <t>2020-03-23T11:38:52.477+01</t>
  </si>
  <si>
    <t>2020-03-23T11:44:27.048+01</t>
  </si>
  <si>
    <t>2008-01-01</t>
  </si>
  <si>
    <t>Borne Fontaine Baba sa'a</t>
  </si>
  <si>
    <t>43437a5b-b6c0-4fe1-a708-3489c0a7ca36</t>
  </si>
  <si>
    <t>2020-03-23T15:29:29</t>
  </si>
  <si>
    <t>2020-03-23T11:41:21.424+01</t>
  </si>
  <si>
    <t>2020-03-23T11:47:05.995+01</t>
  </si>
  <si>
    <t>2013-01-01</t>
  </si>
  <si>
    <t>Forage Boudouma ACF</t>
  </si>
  <si>
    <t>9f176887-7d0a-4afd-ba7e-358837a8983c</t>
  </si>
  <si>
    <t>2020-03-23T15:30:50</t>
  </si>
  <si>
    <t>2020-03-23T11:22:29.206+01</t>
  </si>
  <si>
    <t>2020-03-23T11:33:25.332+01</t>
  </si>
  <si>
    <t>2009-01-01</t>
  </si>
  <si>
    <t xml:space="preserve">Borne fontaine Bintou Elh Ibrahim </t>
  </si>
  <si>
    <t>6db83949-0fbe-4db7-8630-00010eb42bab</t>
  </si>
  <si>
    <t>2020-03-23T15:34:27</t>
  </si>
  <si>
    <t>n/a</t>
  </si>
  <si>
    <t>11:08:35</t>
  </si>
  <si>
    <t>11:03:13</t>
  </si>
  <si>
    <t>0:05:22</t>
  </si>
  <si>
    <t>14:40:45</t>
  </si>
  <si>
    <t>14:37:52</t>
  </si>
  <si>
    <t>0:02:53</t>
  </si>
  <si>
    <t>13:32:35</t>
  </si>
  <si>
    <t>11:12:12</t>
  </si>
  <si>
    <t>2:20:23</t>
  </si>
  <si>
    <t>15:02:51</t>
  </si>
  <si>
    <t>14:59:06</t>
  </si>
  <si>
    <t>0:03:45</t>
  </si>
  <si>
    <t>11:38:28</t>
  </si>
  <si>
    <t>11:34:14</t>
  </si>
  <si>
    <t>0:04:14</t>
  </si>
  <si>
    <t>12:51:59</t>
  </si>
  <si>
    <t>12:47:54</t>
  </si>
  <si>
    <t>0:04:05</t>
  </si>
  <si>
    <t>12:08:11</t>
  </si>
  <si>
    <t>11:49:11</t>
  </si>
  <si>
    <t>0:19:00</t>
  </si>
  <si>
    <t>11:58:13</t>
  </si>
  <si>
    <t>11:46:10</t>
  </si>
  <si>
    <t>0:12:03</t>
  </si>
  <si>
    <t>12:12:17</t>
  </si>
  <si>
    <t>12:03:06</t>
  </si>
  <si>
    <t>0:09:11</t>
  </si>
  <si>
    <t>13:37:33</t>
  </si>
  <si>
    <t>11:48:28</t>
  </si>
  <si>
    <t>1:49:05</t>
  </si>
  <si>
    <t>12:18:15</t>
  </si>
  <si>
    <t>12:12:42</t>
  </si>
  <si>
    <t>0:05:33</t>
  </si>
  <si>
    <t>10:57:17</t>
  </si>
  <si>
    <t>10:50:48</t>
  </si>
  <si>
    <t>0:06:29</t>
  </si>
  <si>
    <t>11:28:22</t>
  </si>
  <si>
    <t>11:22:29</t>
  </si>
  <si>
    <t>0:05:53</t>
  </si>
  <si>
    <t>11:04:06</t>
  </si>
  <si>
    <t>10:56:55</t>
  </si>
  <si>
    <t>0:07:11</t>
  </si>
  <si>
    <t>11:26:19</t>
  </si>
  <si>
    <t>11:17:47</t>
  </si>
  <si>
    <t>0:08:32</t>
  </si>
  <si>
    <t>11:14:35</t>
  </si>
  <si>
    <t>10:51:58</t>
  </si>
  <si>
    <t>0:22:37</t>
  </si>
  <si>
    <t>11:40:55</t>
  </si>
  <si>
    <t>11:27:59</t>
  </si>
  <si>
    <t>0:12:56</t>
  </si>
  <si>
    <t>11:57:18</t>
  </si>
  <si>
    <t>11:48:56</t>
  </si>
  <si>
    <t>0:08:22</t>
  </si>
  <si>
    <t>12:04:24</t>
  </si>
  <si>
    <t>11:57:56</t>
  </si>
  <si>
    <t>0:06:28</t>
  </si>
  <si>
    <t>09:55:19</t>
  </si>
  <si>
    <t>09:46:05</t>
  </si>
  <si>
    <t>0:09:14</t>
  </si>
  <si>
    <t>11:44:27</t>
  </si>
  <si>
    <t>11:38:52</t>
  </si>
  <si>
    <t>0:05:35</t>
  </si>
  <si>
    <t>11:47:05</t>
  </si>
  <si>
    <t>11:41:21</t>
  </si>
  <si>
    <t>0:05:44</t>
  </si>
  <si>
    <t>11:33:25</t>
  </si>
  <si>
    <t>0:10:56</t>
  </si>
  <si>
    <t>Points d’eau</t>
  </si>
  <si>
    <t>Indicateur de fonctionnalité</t>
  </si>
  <si>
    <r>
      <t>Questions d’entretien</t>
    </r>
    <r>
      <rPr>
        <sz val="11"/>
        <color rgb="FF000000"/>
        <rFont val="Arial Narrow"/>
        <family val="2"/>
      </rPr>
      <t xml:space="preserve"> </t>
    </r>
  </si>
  <si>
    <t>Réponse qualifiant le déficit de fonctionnalité</t>
  </si>
  <si>
    <t>Scoring et ponderation</t>
  </si>
  <si>
    <t>0 = en decà des normes</t>
  </si>
  <si>
    <t>1 = aux normes</t>
  </si>
  <si>
    <t>Fonctionnalité</t>
  </si>
  <si>
    <t>Statut opérationnel</t>
  </si>
  <si>
    <t>Cette infrastructure d’accès à l’eau est-elle opérationnelle ?</t>
  </si>
  <si>
    <t>Non fonctionnel</t>
  </si>
  <si>
    <t>Oui = 1</t>
  </si>
  <si>
    <t>Non = -1</t>
  </si>
  <si>
    <t>WF1</t>
  </si>
  <si>
    <t>Durabilité</t>
  </si>
  <si>
    <t>Cette source d’eau est-elle permanente ou temporaire ?</t>
  </si>
  <si>
    <t>Source non permanente ou non protégée</t>
  </si>
  <si>
    <t>Non permanente ou protégée = 0</t>
  </si>
  <si>
    <t>Permanente ou protégée = 1</t>
  </si>
  <si>
    <t>WF2</t>
  </si>
  <si>
    <t>Hygiène</t>
  </si>
  <si>
    <t>L’eau est-elle potable</t>
  </si>
  <si>
    <t>Non = 0 / Oui = 1</t>
  </si>
  <si>
    <t>WF3</t>
  </si>
  <si>
    <t>Gratuité</t>
  </si>
  <si>
    <t>Le service est-il payant</t>
  </si>
  <si>
    <t>Oui = 0 / Non = 1</t>
  </si>
  <si>
    <t>WF4</t>
  </si>
  <si>
    <t>SOUS - TOTAL</t>
  </si>
  <si>
    <t>X/4</t>
  </si>
  <si>
    <t>Accessibilité</t>
  </si>
  <si>
    <t>Fréquentation</t>
  </si>
  <si>
    <t>Environ combien de ménages utilisent ce point d’accès à l’eau pour leurs besoins quotidiens ?</t>
  </si>
  <si>
    <t>Plus de 500 personnes = 65 ménages</t>
  </si>
  <si>
    <t>Plus de 130 ménages = -1</t>
  </si>
  <si>
    <t>Plus de 65 ménages = 0</t>
  </si>
  <si>
    <t>Moins de 65 ménages = 1</t>
  </si>
  <si>
    <t>WA1</t>
  </si>
  <si>
    <t xml:space="preserve">Consommation d’eau </t>
  </si>
  <si>
    <t>Nombre moyen de litres d’eau par jour et par personne tirés de ce point d’eau</t>
  </si>
  <si>
    <t>Sous les standards SPHERE</t>
  </si>
  <si>
    <t>Sous les standards  nationaux</t>
  </si>
  <si>
    <t>Entre 0 et 15L = 0</t>
  </si>
  <si>
    <t>Entre 16 et 30 L = 0,20</t>
  </si>
  <si>
    <t>Entre 31 et 45L= 0,4</t>
  </si>
  <si>
    <t>Entre 46 et 60L = 0,6</t>
  </si>
  <si>
    <t>Entre 60L et 75L = 0,8</t>
  </si>
  <si>
    <t>Plus de 75L = 1</t>
  </si>
  <si>
    <t>WA2</t>
  </si>
  <si>
    <t>Temps de parcours</t>
  </si>
  <si>
    <t>Plus de 30minutes Aller-retour</t>
  </si>
  <si>
    <t>Majorité de « Plus de 15 minutes pour venir au point d’eau » = 0</t>
  </si>
  <si>
    <t>Majorité de « Entre 11 et 15 minutes pour venir au point d’eau» ou « Entre 6 et 10 minutes » = 0,5</t>
  </si>
  <si>
    <t xml:space="preserve">Moins de 5 minutes aller – retour = 1 </t>
  </si>
  <si>
    <t>WA3</t>
  </si>
  <si>
    <t>SE</t>
  </si>
  <si>
    <t>Education – enseignement pré-scolaire</t>
  </si>
  <si>
    <t>Référence Indicateur</t>
  </si>
  <si>
    <t>Locaux</t>
  </si>
  <si>
    <t>Nombre de salles de classe</t>
  </si>
  <si>
    <t>Quel est le nombre total de salles de classe dans la structure?</t>
  </si>
  <si>
    <t>Nombre =&lt; 1</t>
  </si>
  <si>
    <t>Nombre &gt; 3</t>
  </si>
  <si>
    <t>Nombre &gt; 3 = 0</t>
  </si>
  <si>
    <t>Nombre &lt;=3 = 1</t>
  </si>
  <si>
    <t>EL1</t>
  </si>
  <si>
    <t>Superficie des salles de classe en dessous de la norme</t>
  </si>
  <si>
    <t>Quelle est la superficie des salles de classe, moyenne, en mètres carré ?</t>
  </si>
  <si>
    <t>Superficie salle de classe &lt; 80m2</t>
  </si>
  <si>
    <t>Superficie &lt; 80m2 = 0</t>
  </si>
  <si>
    <t>Superficie &gt;=80m2 = 1</t>
  </si>
  <si>
    <t>EL2</t>
  </si>
  <si>
    <t>Surface / élève / classe</t>
  </si>
  <si>
    <t>Calcul à effectuer entre</t>
  </si>
  <si>
    <r>
      <t>-</t>
    </r>
    <r>
      <rPr>
        <sz val="7"/>
        <color rgb="FF000000"/>
        <rFont val="Times New Roman"/>
        <family val="1"/>
      </rPr>
      <t xml:space="preserve">          </t>
    </r>
    <r>
      <rPr>
        <sz val="11"/>
        <color rgb="FF000000"/>
        <rFont val="Arial Narrow"/>
        <family val="2"/>
      </rPr>
      <t>Quel est le nombre total de salles de classe dans la structure?</t>
    </r>
  </si>
  <si>
    <r>
      <t>-</t>
    </r>
    <r>
      <rPr>
        <sz val="7"/>
        <color rgb="FF000000"/>
        <rFont val="Times New Roman"/>
        <family val="1"/>
      </rPr>
      <t xml:space="preserve">          </t>
    </r>
    <r>
      <rPr>
        <sz val="11"/>
        <color rgb="FF000000"/>
        <rFont val="Arial Narrow"/>
        <family val="2"/>
      </rPr>
      <t>Quelle est la superficie des salles de classe, moyenne, en mètres carré ?</t>
    </r>
  </si>
  <si>
    <r>
      <t>-</t>
    </r>
    <r>
      <rPr>
        <sz val="7"/>
        <color rgb="FF000000"/>
        <rFont val="Times New Roman"/>
        <family val="1"/>
      </rPr>
      <t xml:space="preserve">          </t>
    </r>
    <r>
      <rPr>
        <sz val="11"/>
        <color rgb="FF000000"/>
        <rFont val="Arial Narrow"/>
        <family val="2"/>
      </rPr>
      <t>Quel est le nombre total d’élèves scolarisés dans cette école pre-scolaire?</t>
    </r>
  </si>
  <si>
    <t>Superficie / élève &lt; 2m2</t>
  </si>
  <si>
    <t>Superficie / élève &gt;= 2m2 = 1</t>
  </si>
  <si>
    <t>Superficie / élève &lt; 2m2 = 0</t>
  </si>
  <si>
    <t>EL3</t>
  </si>
  <si>
    <t>Aire de jeu</t>
  </si>
  <si>
    <t>L'école pré-scolaire dispose-t-elle d’une aire de jeux ?</t>
  </si>
  <si>
    <t>Non = 0</t>
  </si>
  <si>
    <t>EL4</t>
  </si>
  <si>
    <t>Dispose d’une cloture</t>
  </si>
  <si>
    <t>Le bâtiment est-il cloturé ?</t>
  </si>
  <si>
    <t>EL5</t>
  </si>
  <si>
    <t>A été endommagé par la crise</t>
  </si>
  <si>
    <t>Depuis le début de la crise à Diffa, la structure a-t-elle été affectées / subi des dommages ?</t>
  </si>
  <si>
    <t>Non = 1</t>
  </si>
  <si>
    <t>Oui = 0</t>
  </si>
  <si>
    <t>EL6</t>
  </si>
  <si>
    <t>Difficultés infrastructure</t>
  </si>
  <si>
    <t>Avez-vous des difficultés particulière concernant la gestion des infrastructures et équipements de l’école ?</t>
  </si>
  <si>
    <t xml:space="preserve"> Sélection de   « Manque de salles de classes »</t>
  </si>
  <si>
    <t xml:space="preserve"> </t>
  </si>
  <si>
    <t>BONUS</t>
  </si>
  <si>
    <r>
      <t xml:space="preserve">« Manque de salles de classes » </t>
    </r>
    <r>
      <rPr>
        <i/>
        <sz val="11"/>
        <color rgb="FF000000"/>
        <rFont val="Arial Narrow"/>
        <family val="2"/>
      </rPr>
      <t>-10%</t>
    </r>
  </si>
  <si>
    <r>
      <t xml:space="preserve"> </t>
    </r>
    <r>
      <rPr>
        <i/>
        <sz val="10"/>
        <color rgb="FF000000"/>
        <rFont val="Arial Narrow"/>
        <family val="2"/>
      </rPr>
      <t>« Vétusté des bâtiments et infrastructures » - 10%</t>
    </r>
  </si>
  <si>
    <t>« Pas d’enjeu particulier » +10%</t>
  </si>
  <si>
    <t>EL7</t>
  </si>
  <si>
    <t>Sélection de  « Vétusté des bâtiments et infrastructures »</t>
  </si>
  <si>
    <t>Bâtiment non durable</t>
  </si>
  <si>
    <t xml:space="preserve">Le bâtiment est-il permanent, semi-permanent ou non durable ? </t>
  </si>
  <si>
    <t>Sélection «Non durable » uniquement = -10%</t>
  </si>
  <si>
    <t>EL10</t>
  </si>
  <si>
    <t>X/6</t>
  </si>
  <si>
    <t>EL</t>
  </si>
  <si>
    <t>Equipement</t>
  </si>
  <si>
    <t>Dispose de latrines</t>
  </si>
  <si>
    <t>La structure dispose-t-elle de latrines fonctionnelles ?</t>
  </si>
  <si>
    <t>Oui = 0.25</t>
  </si>
  <si>
    <t>EE1A</t>
  </si>
  <si>
    <t>Les latrines sont-elles séparées pour les filles et les garcons ?</t>
  </si>
  <si>
    <t>EE1B</t>
  </si>
  <si>
    <t>EE1</t>
  </si>
  <si>
    <t>Y a-t-il des latrines dédiées pour le personnel ?</t>
  </si>
  <si>
    <t xml:space="preserve">Non </t>
  </si>
  <si>
    <t>EE1C</t>
  </si>
  <si>
    <t>Calcul :</t>
  </si>
  <si>
    <r>
      <t>Nombre total de cabines fonctionnelles – Combien pour le personnel</t>
    </r>
    <r>
      <rPr>
        <sz val="8"/>
        <color theme="1"/>
        <rFont val="Arial Narrow"/>
        <family val="2"/>
      </rPr>
      <t xml:space="preserve"> </t>
    </r>
  </si>
  <si>
    <t xml:space="preserve">Nombre de WC par classe &lt; 2 </t>
  </si>
  <si>
    <t>Nombre de WC par classe &gt;= 2 = 0.25</t>
  </si>
  <si>
    <t>Nombre de WC par classe &lt; 2 = 0</t>
  </si>
  <si>
    <t>EE1D</t>
  </si>
  <si>
    <t>Dispose d’un accès à l’eau</t>
  </si>
  <si>
    <t>La structure dispose-t-elle d’un accès dédié à l’eau ?</t>
  </si>
  <si>
    <t>EE2</t>
  </si>
  <si>
    <t>Dispose d’un accès à l’électricité</t>
  </si>
  <si>
    <t>La structure dispose-t-elle d’un accès à l’électricité ?</t>
  </si>
  <si>
    <t>EE3</t>
  </si>
  <si>
    <t>Dispose d’une cantine scolaire</t>
  </si>
  <si>
    <t>L'école dispose-t-elle d'une cantine scolaire?</t>
  </si>
  <si>
    <t>EE4</t>
  </si>
  <si>
    <t>Table-bancs</t>
  </si>
  <si>
    <t>Y a-t-il des tables bancs pour les élèves?</t>
  </si>
  <si>
    <t>En moyenne, combien d’élèves partagent une table banc ?</t>
  </si>
  <si>
    <t>Nombre élèves / table banc &gt;= 3</t>
  </si>
  <si>
    <t>Nb élèves / table banc &gt; 4 = 0.25</t>
  </si>
  <si>
    <t>Nb élèves / table banc=4 = 0.5</t>
  </si>
  <si>
    <t>Nb élèves / table banc &lt;=3 = 1</t>
  </si>
  <si>
    <t>EE5</t>
  </si>
  <si>
    <t>Difficultés équipements</t>
  </si>
  <si>
    <t>Sélection de   « Manque de matériel d’enseignement et d’équipements dédiés »</t>
  </si>
  <si>
    <r>
      <t>« Manque de matériel d’enseignement et d’équipements dédiés »</t>
    </r>
    <r>
      <rPr>
        <i/>
        <sz val="11"/>
        <color rgb="FF000000"/>
        <rFont val="Arial Narrow"/>
        <family val="2"/>
      </rPr>
      <t xml:space="preserve"> -10%</t>
    </r>
  </si>
  <si>
    <t>« Difficulté à payer les frais de gestion  » -10%</t>
  </si>
  <si>
    <t xml:space="preserve"> « Manque d'accès aux services de base» -10%</t>
  </si>
  <si>
    <t xml:space="preserve"> « Pas d’enjeux particulier » +10% </t>
  </si>
  <si>
    <t>EE6</t>
  </si>
  <si>
    <t>Sélection de   « Difficulté à payer les frais de gestion (eau, électricité) »</t>
  </si>
  <si>
    <t>Sélection de « Manque d'accès aux services de base»</t>
  </si>
  <si>
    <t>X/5</t>
  </si>
  <si>
    <t>EE</t>
  </si>
  <si>
    <t>Environnement pédagogique</t>
  </si>
  <si>
    <t>Nombre d’élèves par salle de classe</t>
  </si>
  <si>
    <t>En moyenne, combien y-a-il d’élève par salle de classe ?</t>
  </si>
  <si>
    <t xml:space="preserve">A trianguler avec : </t>
  </si>
  <si>
    <t>&gt; 42 élèves = maximum</t>
  </si>
  <si>
    <t>Nombre élèves / classes &lt;= 42 = 1</t>
  </si>
  <si>
    <r>
      <t>42 &lt; Nombre élèves / case = 0</t>
    </r>
    <r>
      <rPr>
        <sz val="11"/>
        <color rgb="FF000000"/>
        <rFont val="Arial Narrow"/>
        <family val="2"/>
      </rPr>
      <t xml:space="preserve">  </t>
    </r>
  </si>
  <si>
    <t>EN1</t>
  </si>
  <si>
    <t xml:space="preserve">Nombre de professeurs ou éducateurs / élèves </t>
  </si>
  <si>
    <t>A calculer avec</t>
  </si>
  <si>
    <r>
      <t>-</t>
    </r>
    <r>
      <rPr>
        <sz val="7"/>
        <color rgb="FF000000"/>
        <rFont val="Times New Roman"/>
        <family val="1"/>
      </rPr>
      <t xml:space="preserve">          </t>
    </r>
    <r>
      <rPr>
        <sz val="11"/>
        <color rgb="FF000000"/>
        <rFont val="Arial Narrow"/>
        <family val="2"/>
      </rPr>
      <t>Combien d'enseignants travaillent dans votre école ?</t>
    </r>
  </si>
  <si>
    <t>&gt;1 pour 42</t>
  </si>
  <si>
    <t>Nb d’élèves / éducateurs &gt; 42 = 0</t>
  </si>
  <si>
    <t>Nb d’élèves / éducateurs &lt;=42 = 1</t>
  </si>
  <si>
    <t>EN2</t>
  </si>
  <si>
    <t>Difficultés formation corps enseignant</t>
  </si>
  <si>
    <t>Selon vous les enseignants sont-ils suffisamment bien formés ?</t>
  </si>
  <si>
    <t>Oui mais = 0.5</t>
  </si>
  <si>
    <t>EN3</t>
  </si>
  <si>
    <t>Difficultés effectif corps enseignant</t>
  </si>
  <si>
    <t>Avez-vous des difficultés particulières concernant la gestion de l’effectif des enseignants ?</t>
  </si>
  <si>
    <t>Sélection de « Manque d’enseignants en nombre»</t>
  </si>
  <si>
    <t>« Manque d’enseignants en nombre» -10%</t>
  </si>
  <si>
    <t xml:space="preserve"> « Absentéisme des enseignants» -10%</t>
  </si>
  <si>
    <t xml:space="preserve"> « Pas d’enjeux particulier » +10%</t>
  </si>
  <si>
    <t>EN4</t>
  </si>
  <si>
    <t>Sélecti</t>
  </si>
  <si>
    <t>on de « Absentéisme des enseignants»</t>
  </si>
  <si>
    <t>SOUS TOTAL</t>
  </si>
  <si>
    <t>X/3</t>
  </si>
  <si>
    <t>EN</t>
  </si>
  <si>
    <t>Evolution de l’effectif</t>
  </si>
  <si>
    <t>L'effectif des élèves a-t-il évolué depuis la crise de 2015 ?</t>
  </si>
  <si>
    <t>Diminué</t>
  </si>
  <si>
    <t>Stable = 1</t>
  </si>
  <si>
    <t>Diminué = 0.5</t>
  </si>
  <si>
    <t>Augmenté = 0</t>
  </si>
  <si>
    <t>EF1</t>
  </si>
  <si>
    <t>Capacité absorption</t>
  </si>
  <si>
    <t>Cette structure a-t-elle la capacité d’accueillir plus d’élèves aujourd’hui?</t>
  </si>
  <si>
    <t>EF2</t>
  </si>
  <si>
    <t>Distance usagers</t>
  </si>
  <si>
    <t>Combien de minutes en moyenne les élèves mettent pour venir au niveau de cette école?</t>
  </si>
  <si>
    <t xml:space="preserve">Durée parcours &gt; 10mn </t>
  </si>
  <si>
    <t>Durée parcours &gt; 10mn = 0</t>
  </si>
  <si>
    <t xml:space="preserve">Durée parcours &lt;= 10mn = 1 </t>
  </si>
  <si>
    <t>EF3</t>
  </si>
  <si>
    <t>Difficultés effectif élèves</t>
  </si>
  <si>
    <t>Avez-vous des difficultés particulières concernant la gestion de l’effectif des élèves ?</t>
  </si>
  <si>
    <t>Sélection de   « L’effectif est trop important par rapport au nombre de salles de classes»</t>
  </si>
  <si>
    <t>« L’effectif est trop important par rapport au nombre de salles de classes» -10%</t>
  </si>
  <si>
    <t>« L’effectif est trop important par rapport au nombre d’enseignants» -10%</t>
  </si>
  <si>
    <t>« L’effectif est trop important par rapport au manque de matériel d’enseignement» -10%</t>
  </si>
  <si>
    <t>« Fort absentéisme des élèves» -10%</t>
  </si>
  <si>
    <t>« Pas d’enjeux particuliers » +10%</t>
  </si>
  <si>
    <t>EF4</t>
  </si>
  <si>
    <t>Sélection de   « L’effectif est trop important par rapport au nombre d’enseignants»</t>
  </si>
  <si>
    <t>Sélection de   « L’effectif est trop important par rapport au manque de matériel d’enseignement»</t>
  </si>
  <si>
    <t>Sélection de   « Fort absentéisme des élèves»</t>
  </si>
  <si>
    <t>EF</t>
  </si>
  <si>
    <t>Education – enseignement primaire</t>
  </si>
  <si>
    <r>
      <t xml:space="preserve"> </t>
    </r>
    <r>
      <rPr>
        <b/>
        <i/>
        <sz val="11"/>
        <color rgb="FFFFFFFF"/>
        <rFont val="Arial Narrow"/>
        <family val="2"/>
      </rPr>
      <t>Locaux</t>
    </r>
  </si>
  <si>
    <t>Nombre total salles de classe &gt; 14</t>
  </si>
  <si>
    <t>Nombre &gt; 7 = 1</t>
  </si>
  <si>
    <t xml:space="preserve">Nombre = 8 </t>
  </si>
  <si>
    <t>Nombre &lt;=14 = 0.5</t>
  </si>
  <si>
    <t>Nombre &gt; 14 = 0</t>
  </si>
  <si>
    <t xml:space="preserve"> Superficie des salles de classe en dessous de la norme</t>
  </si>
  <si>
    <t>Superficie salle de classe &lt; 63m2</t>
  </si>
  <si>
    <t>Superficie salle de classe &gt;= 63m2 = 1</t>
  </si>
  <si>
    <t>Superficie salle de classe &lt; 63m2 = 0</t>
  </si>
  <si>
    <r>
      <t>-</t>
    </r>
    <r>
      <rPr>
        <sz val="7"/>
        <color rgb="FF000000"/>
        <rFont val="Times New Roman"/>
        <family val="1"/>
      </rPr>
      <t xml:space="preserve">          </t>
    </r>
    <r>
      <rPr>
        <sz val="11"/>
        <color rgb="FF000000"/>
        <rFont val="Arial Narrow"/>
        <family val="2"/>
      </rPr>
      <t>Quel est le nombre total d’élèves scolarisés dans cette école primaire ?</t>
    </r>
  </si>
  <si>
    <t>Superficie / élève &lt; 1.26m2</t>
  </si>
  <si>
    <t>Superficie / élève &gt;= 1.26m2 = 1</t>
  </si>
  <si>
    <t>Superficie / élève &lt; 1.26m2 = 0</t>
  </si>
  <si>
    <t xml:space="preserve"> Sélection de   « Manque de salles de classes » </t>
  </si>
  <si>
    <t>Sélection «Non durable » = -10%</t>
  </si>
  <si>
    <t>X/5 + BONUS</t>
  </si>
  <si>
    <t>La structure dispose-t-ell e de latrines fonctionnelles ?</t>
  </si>
  <si>
    <t xml:space="preserve">Y a-t-il des latrines dédiées pour le personnel ? </t>
  </si>
  <si>
    <t>Nombre total de cabines fonctionnelles – Combien pour le personnel</t>
  </si>
  <si>
    <t>Nombre de WC par classe &lt; 1 = 0</t>
  </si>
  <si>
    <t xml:space="preserve">Sinon 0.25 </t>
  </si>
  <si>
    <t>Nombre de WC par classe &gt;= 1 = 0.25</t>
  </si>
  <si>
    <t xml:space="preserve">Nombre élèves / table banc &gt;=2 </t>
  </si>
  <si>
    <t>Nb élèves / table banc &gt;=4 = 0.25</t>
  </si>
  <si>
    <t>Nb élèves / table banc=3 = 0.5</t>
  </si>
  <si>
    <t>Nb élèves / table banc&lt;=2 = 1</t>
  </si>
  <si>
    <t>Avez-vous des difficultés particulières concernant la gestion des infrastructures et équipements de l’école ?</t>
  </si>
  <si>
    <t>X/5+BONUS</t>
  </si>
  <si>
    <t>45 élèves = maximum</t>
  </si>
  <si>
    <t>Nombre élèves / classe &lt;=45 = 1</t>
  </si>
  <si>
    <t>Nombre élèves / classe &gt; 45 = 0</t>
  </si>
  <si>
    <t xml:space="preserve">  </t>
  </si>
  <si>
    <t>1 pour 45</t>
  </si>
  <si>
    <t>Nb d’élèves / éducateurs &gt; 45 = 0</t>
  </si>
  <si>
    <t>Nb d’élèves / éducateurs &lt;=45 = 1</t>
  </si>
  <si>
    <t>Sélection de « Absentéisme des enseignants»</t>
  </si>
  <si>
    <t>X/4+BONUS</t>
  </si>
  <si>
    <t xml:space="preserve">Durée parcours &gt; 15mn </t>
  </si>
  <si>
    <t>Durée parcours &gt; 15mn = 0</t>
  </si>
  <si>
    <t xml:space="preserve">Durée parcours &lt;= 15mn = 1 </t>
  </si>
  <si>
    <t>SOUS-TOTAL</t>
  </si>
  <si>
    <t>Education – enseignement secondaire</t>
  </si>
  <si>
    <t>&gt; 25 classes</t>
  </si>
  <si>
    <t>Nb classes &gt;25 = 0</t>
  </si>
  <si>
    <t>Nb classes &lt;=25 = 1</t>
  </si>
  <si>
    <r>
      <t>-</t>
    </r>
    <r>
      <rPr>
        <sz val="7"/>
        <color rgb="FF000000"/>
        <rFont val="Times New Roman"/>
        <family val="1"/>
      </rPr>
      <t xml:space="preserve">          </t>
    </r>
    <r>
      <rPr>
        <sz val="11"/>
        <color rgb="FF000000"/>
        <rFont val="Arial Narrow"/>
        <family val="2"/>
      </rPr>
      <t>Quel est le nombre total d’élèves scolarisés dans cette école secondaire ?</t>
    </r>
  </si>
  <si>
    <t xml:space="preserve">Bibliothèque </t>
  </si>
  <si>
    <t>L'école secondaire dispose-t-elle d’une bibliothèque ou salle de lecture ?</t>
  </si>
  <si>
    <t>EL8</t>
  </si>
  <si>
    <t xml:space="preserve">Sélection de   « Manque de salles de classes » </t>
  </si>
  <si>
    <t xml:space="preserve">Nombre de WC pour 40 élèves &lt; 1 </t>
  </si>
  <si>
    <t>Nombre de WC pour 40 élèves &gt;= 1 = 0.25</t>
  </si>
  <si>
    <t>Nombre de WC pour 40 élèves&lt; 1 = 0</t>
  </si>
  <si>
    <t>Nombre élèves / table banc &gt;= 2</t>
  </si>
  <si>
    <r>
      <t>« Manque de matériel d’enseignement et d’équipements dédiés »</t>
    </r>
    <r>
      <rPr>
        <i/>
        <sz val="11"/>
        <color rgb="FF000000"/>
        <rFont val="Arial Narrow"/>
        <family val="2"/>
      </rPr>
      <t xml:space="preserve"> -10% </t>
    </r>
  </si>
  <si>
    <t xml:space="preserve">A tringuler avec : </t>
  </si>
  <si>
    <r>
      <t>-</t>
    </r>
    <r>
      <rPr>
        <sz val="7"/>
        <color rgb="FF000000"/>
        <rFont val="Times New Roman"/>
        <family val="1"/>
      </rPr>
      <t xml:space="preserve">          </t>
    </r>
    <r>
      <rPr>
        <sz val="11"/>
        <color rgb="FF000000"/>
        <rFont val="Arial Narrow"/>
        <family val="2"/>
      </rPr>
      <t>Quel est le nombre total d’élèves scolarisés dans cette école secondaire?</t>
    </r>
  </si>
  <si>
    <t>&gt; 50 élèves = maximum</t>
  </si>
  <si>
    <t>50 &lt; Nombre élèves / classe = 0</t>
  </si>
  <si>
    <r>
      <t>50=&gt; Nombre élèves / classe =</t>
    </r>
    <r>
      <rPr>
        <sz val="11"/>
        <color rgb="FF000000"/>
        <rFont val="Arial Narrow"/>
        <family val="2"/>
      </rPr>
      <t xml:space="preserve"> </t>
    </r>
    <r>
      <rPr>
        <i/>
        <sz val="11"/>
        <color rgb="FF000000"/>
        <rFont val="Arial Narrow"/>
        <family val="2"/>
      </rPr>
      <t>1</t>
    </r>
    <r>
      <rPr>
        <sz val="11"/>
        <color rgb="FF000000"/>
        <rFont val="Arial Narrow"/>
        <family val="2"/>
      </rPr>
      <t xml:space="preserve">  </t>
    </r>
  </si>
  <si>
    <t>1 pour 50</t>
  </si>
  <si>
    <t>Nb d’élèves / éducateurs &gt; 50 = 0</t>
  </si>
  <si>
    <t>Nb d’élèves / éducateurs &lt;=50 = 1</t>
  </si>
  <si>
    <t xml:space="preserve">Durée parcours &gt; 20mn </t>
  </si>
  <si>
    <t>Durée parcours &gt; 20mn = 0</t>
  </si>
  <si>
    <t xml:space="preserve">Durée parcours &lt;= 20mn = 1 </t>
  </si>
  <si>
    <t xml:space="preserve">EF        </t>
  </si>
  <si>
    <t>Education – enseignement technique</t>
  </si>
  <si>
    <t>Espace nécessaire</t>
  </si>
  <si>
    <t>L’établissement dispose-t-il de l’espace nécessaire à la formation ?</t>
  </si>
  <si>
    <t>Partiellement = 0.5</t>
  </si>
  <si>
    <t>EL9</t>
  </si>
  <si>
    <t>Y a-t-il des latrines dédiées pour le personnel </t>
  </si>
  <si>
    <t>Nombre total de cabines fonctionnelles – Combien pour le personnel?</t>
  </si>
  <si>
    <t>Nb élèves / table banc&gt;=2 = 1</t>
  </si>
  <si>
    <t>Equipement technique</t>
  </si>
  <si>
    <t xml:space="preserve">L’établissement dispose-t-il de l’équipement technique nécessaire à la formation ? </t>
  </si>
  <si>
    <t>Oui =1</t>
  </si>
  <si>
    <t>EE7</t>
  </si>
  <si>
    <t>&gt; 36 élèves = maximum</t>
  </si>
  <si>
    <t>36 &lt; Nombre élèves / classe = 0</t>
  </si>
  <si>
    <r>
      <t>36 &gt;= Nombre d’élèves par classe = 1</t>
    </r>
    <r>
      <rPr>
        <sz val="11"/>
        <color rgb="FF000000"/>
        <rFont val="Arial Narrow"/>
        <family val="2"/>
      </rPr>
      <t xml:space="preserve">  </t>
    </r>
  </si>
  <si>
    <r>
      <t>-</t>
    </r>
    <r>
      <rPr>
        <sz val="7"/>
        <color rgb="FF000000"/>
        <rFont val="Times New Roman"/>
        <family val="1"/>
      </rPr>
      <t xml:space="preserve">          </t>
    </r>
    <r>
      <rPr>
        <sz val="11"/>
        <color rgb="FF000000"/>
        <rFont val="Arial Narrow"/>
        <family val="2"/>
      </rPr>
      <t>Quel est le nombre total d’élèves scolarisés dans cet établissement d’enseignement technique ?</t>
    </r>
  </si>
  <si>
    <t>1 pour 36</t>
  </si>
  <si>
    <t>36 &lt; Nombre d’élèves / enseignant =0</t>
  </si>
  <si>
    <t>36 &gt;= Nombre d’élèves / enseignant = 1</t>
  </si>
  <si>
    <t>Combien de minutes en moyenne les élèves mettent pour venir au niveau de cette structure?</t>
  </si>
  <si>
    <t xml:space="preserve">Durée parcours moyenne &gt; 20mn </t>
  </si>
  <si>
    <t>SANTE</t>
  </si>
  <si>
    <t>Santé – CSI 2</t>
  </si>
  <si>
    <t>#IND</t>
  </si>
  <si>
    <t>Infrastructures</t>
  </si>
  <si>
    <t xml:space="preserve">Le CSI 2 dispose-t-elle des salles et annexes suivantes pour les soins curatifs ? </t>
  </si>
  <si>
    <t>Nombre d’options sélectionnées</t>
  </si>
  <si>
    <t>Nombre de réponses non sélectionnées / 9</t>
  </si>
  <si>
    <t>SL1</t>
  </si>
  <si>
    <t>Le CSI 2 dispose-t-elle des salles et annexes suivantes pour les soins préventifs ?</t>
  </si>
  <si>
    <t>Nombre de réponses non sélectionnées / 8 </t>
  </si>
  <si>
    <t>SL2</t>
  </si>
  <si>
    <t>Le CSI 2 dispose-t-elle des salles et annexes suivantes pour le service de maternité?</t>
  </si>
  <si>
    <t>Nombre de réponses non sélectionnées / 9 </t>
  </si>
  <si>
    <t>SL3</t>
  </si>
  <si>
    <t>Le CSI 2 dispose-t-il des salles et annexes suivantes pour le service de laboratoire?</t>
  </si>
  <si>
    <t>Nombre de réponses non sélectionnées / 2</t>
  </si>
  <si>
    <t>SL4</t>
  </si>
  <si>
    <t>Le CSI 2 dispose-t-il d’une salle pour le pharmacie ?</t>
  </si>
  <si>
    <t>Non =0</t>
  </si>
  <si>
    <t>Oui  = 1</t>
  </si>
  <si>
    <t>SL5</t>
  </si>
  <si>
    <t>Le CSI 2 dispose-t-il des salles et annexes suivantes pour les services administratifs?</t>
  </si>
  <si>
    <t>Nombre de réponses non sélectionnées / 5</t>
  </si>
  <si>
    <t>SL6</t>
  </si>
  <si>
    <t>promotion de la Santé des Adolescents et des Jeunes</t>
  </si>
  <si>
    <t>SL7</t>
  </si>
  <si>
    <t>Le CSI 2 dispose-t-il des annexes suivantes ?</t>
  </si>
  <si>
    <t>Nombre de réponses non sélectionnées / 3</t>
  </si>
  <si>
    <t>SL8</t>
  </si>
  <si>
    <t>Difficultés locaux et infrastructures</t>
  </si>
  <si>
    <t>Si certaines des activités prévues au titre du paquet minimum d’activité sont difficiles à exécuter, pouvez vous nous dire pourquoi </t>
  </si>
  <si>
    <t xml:space="preserve"> « Manque d’infrastructures adéquates» </t>
  </si>
  <si>
    <t>Sélection  de « Manque d’infrastructures adéquates» = -10% sous-total</t>
  </si>
  <si>
    <t>SL9</t>
  </si>
  <si>
    <t>X/38</t>
  </si>
  <si>
    <t>SL</t>
  </si>
  <si>
    <t>Equipements sanitaires</t>
  </si>
  <si>
    <t>Non = 0 / Oui = 0,25</t>
  </si>
  <si>
    <t>SE1A</t>
  </si>
  <si>
    <t>Les latrines sont-elles séparées pour les hommes et les femmes ?</t>
  </si>
  <si>
    <t>SE1B</t>
  </si>
  <si>
    <t>SE1C</t>
  </si>
  <si>
    <t>A calculer : le CSI dispose-t-il d’au moins 6 latrines pour les patients ?</t>
  </si>
  <si>
    <t>SE1D</t>
  </si>
  <si>
    <t>Situation assainissement de base optimale</t>
  </si>
  <si>
    <t>Nombre de « Non » / 4</t>
  </si>
  <si>
    <t>X/1</t>
  </si>
  <si>
    <t>SE1</t>
  </si>
  <si>
    <t xml:space="preserve">Non = 0 </t>
  </si>
  <si>
    <t>SE2</t>
  </si>
  <si>
    <t>SE3</t>
  </si>
  <si>
    <t>Dispose d’un système de gestion des déchets</t>
  </si>
  <si>
    <t>La structure de santé dispose-elle d’un accès à la gestion des déchets ?</t>
  </si>
  <si>
    <t>Non  ou Pas d’incinérateur ou de trou à ordures = 0</t>
  </si>
  <si>
    <t>SE4</t>
  </si>
  <si>
    <t>Quels systèmes de gestion des déchets utilisez vous?</t>
  </si>
  <si>
    <t>Personnel</t>
  </si>
  <si>
    <t>Pas de médecin généraliste</t>
  </si>
  <si>
    <t>1 médecin généraliste</t>
  </si>
  <si>
    <t>SP1</t>
  </si>
  <si>
    <t>Moins de 2 infirmiers diplômés d’Etat</t>
  </si>
  <si>
    <t>2 infirmiers diplômés d’Etat</t>
  </si>
  <si>
    <t>1 = 0,5</t>
  </si>
  <si>
    <t>SP2</t>
  </si>
  <si>
    <t>Pas de infirmiers certifiés ASB</t>
  </si>
  <si>
    <t>2 infirmiers certifiés ASB</t>
  </si>
  <si>
    <t>1=0,5</t>
  </si>
  <si>
    <t>SP3</t>
  </si>
  <si>
    <t>Moins de sages  femme</t>
  </si>
  <si>
    <t>2 sages  femme</t>
  </si>
  <si>
    <t>1= 0,5</t>
  </si>
  <si>
    <t>SP4</t>
  </si>
  <si>
    <t>Dispose du personnel adéquat</t>
  </si>
  <si>
    <t>Le CSI 2 dispose-t-il de …..</t>
  </si>
  <si>
    <t>Pas de technicien de laboratoire</t>
  </si>
  <si>
    <t>technicien de laboratoire</t>
  </si>
  <si>
    <t>Oui = 0,5</t>
  </si>
  <si>
    <t>SP5</t>
  </si>
  <si>
    <t>Pas de technicien de développement social</t>
  </si>
  <si>
    <t>technicien de développement social</t>
  </si>
  <si>
    <t>SP6</t>
  </si>
  <si>
    <t>Pas de technicien d’hygiène et d’assainissement</t>
  </si>
  <si>
    <t>technicien d’hygiène et d’assainissement</t>
  </si>
  <si>
    <t>SP7</t>
  </si>
  <si>
    <t>Pas de manœuvre</t>
  </si>
  <si>
    <t>Manœuvre</t>
  </si>
  <si>
    <t>Oui= 0,25</t>
  </si>
  <si>
    <t>SP8</t>
  </si>
  <si>
    <t>Pas de gardien</t>
  </si>
  <si>
    <t>Gardien</t>
  </si>
  <si>
    <t>SP9</t>
  </si>
  <si>
    <t>S’il y a un manque de personnel, quelles sont les raisons principales</t>
  </si>
  <si>
    <t>Nombre de raisons évoquées</t>
  </si>
  <si>
    <r>
      <t>« </t>
    </r>
    <r>
      <rPr>
        <i/>
        <sz val="10"/>
        <color rgb="FF000000"/>
        <rFont val="Arial Narrow"/>
        <family val="2"/>
      </rPr>
      <t>pas de problème » = 1</t>
    </r>
  </si>
  <si>
    <t>Options sélectionnées = -0,25 / option</t>
  </si>
  <si>
    <t>SP10</t>
  </si>
  <si>
    <t>Difficultés RH</t>
  </si>
  <si>
    <t>Si certaines des activités prévues au titre du paquet minimum d’activité sont difficiles à exécuter, pouvez vous nous dire pourquoi ?</t>
  </si>
  <si>
    <t>Manque de personnel qualifié</t>
  </si>
  <si>
    <t>Bonus :</t>
  </si>
  <si>
    <r>
      <t>« </t>
    </r>
    <r>
      <rPr>
        <i/>
        <sz val="10"/>
        <color rgb="FF000000"/>
        <rFont val="Arial Narrow"/>
        <family val="2"/>
      </rPr>
      <t>pas de problème » = +10% du sous-total</t>
    </r>
  </si>
  <si>
    <t>« Manque de personnel qualifié » = -10% du total</t>
  </si>
  <si>
    <t>SP11</t>
  </si>
  <si>
    <t>Qualité du personnel soignant</t>
  </si>
  <si>
    <t>Quelle est la raison principale pour laquelle vous choisissez d'aller à ce centre de santé plutôt qu'un autre?</t>
  </si>
  <si>
    <t>Indicateur de fonctionnalité : Options reflétant la confiance dans le personnel comme motivation principale des usagers </t>
  </si>
  <si>
    <r>
      <t>Bonus</t>
    </r>
    <r>
      <rPr>
        <i/>
        <sz val="10"/>
        <color rgb="FF000000"/>
        <rFont val="Arial Narrow"/>
        <family val="2"/>
      </rPr>
      <t xml:space="preserve"> </t>
    </r>
  </si>
  <si>
    <r>
      <t xml:space="preserve">Plus de la moitié de « J'ai confiance en le personnel de santé de ce centre » = + 10% du sous-total </t>
    </r>
    <r>
      <rPr>
        <sz val="11"/>
        <color rgb="FF000000"/>
        <rFont val="Arial Narrow"/>
        <family val="2"/>
      </rPr>
      <t xml:space="preserve"> </t>
    </r>
  </si>
  <si>
    <t>SP12</t>
  </si>
  <si>
    <t>X/7</t>
  </si>
  <si>
    <t>SP</t>
  </si>
  <si>
    <t>Paquet minimum d’activités</t>
  </si>
  <si>
    <t>Capacité à remplir le paquet minimum d’activités</t>
  </si>
  <si>
    <t>Voici la liste des activités de SOINS CURATIFS du paquet minimum d'une case de santé. Lesquelles sont particulièrement difficiles à exécuter</t>
  </si>
  <si>
    <t>Nombre d’options sélectionnées sur les 6</t>
  </si>
  <si>
    <t>SPMA1</t>
  </si>
  <si>
    <t>Voici la liste des activités des SOINS PREVENTIFS du paquet minimum d'une case de santé. Lesquelles sont particulièrement difficiles à exécuter</t>
  </si>
  <si>
    <t>Nombre d’options sélectionnées sur les 9</t>
  </si>
  <si>
    <t>SPMA2</t>
  </si>
  <si>
    <t>Voici la liste des activités de LABORATOIRE  du paquet minimum d'une case de santé. Lesquelles sont particulièrement difficiles à exécuter</t>
  </si>
  <si>
    <t>Nombre d’options sélectionnées sur les 7</t>
  </si>
  <si>
    <t>SPMA3</t>
  </si>
  <si>
    <t>Voici la liste des activités de ACTIVITE PROMOTINNELLES du paquet minimum d'une case de santé. Lesquelles sont particulièrement difficiles à exécuter</t>
  </si>
  <si>
    <t>Nombre d’options sélectionnées sur les 8</t>
  </si>
  <si>
    <t>SPMA4</t>
  </si>
  <si>
    <t>Voici la liste des activités de STRATEGIE FORAINE du paquet minimum d'une case de santé. Lesquelles sont particulièrement difficiles à exécuter</t>
  </si>
  <si>
    <t>Nombre d’options non sélectionnées sur les 5</t>
  </si>
  <si>
    <t>SPMA5</t>
  </si>
  <si>
    <t xml:space="preserve">Voici la liste des activités de GESTION du paquet minimum d'une case de santé. Lesquelles sont particulièrement difficiles à exécuter </t>
  </si>
  <si>
    <t>Nombre d’options sélectionnées sur les 13</t>
  </si>
  <si>
    <t>SPMA6</t>
  </si>
  <si>
    <t>Difficultés à remplir le paquet minimum d’activités</t>
  </si>
  <si>
    <t>Si certaines des activités prévues au titre du paquet minimum d’activité sont difficiles à exécuter, pouvez vous nous dire pourquoi ? </t>
  </si>
  <si>
    <t>Nombre d’options sélectionnées = -10% du sous-total par option</t>
  </si>
  <si>
    <t>Bonus</t>
  </si>
  <si>
    <t xml:space="preserve">Sélection  de « Trop de demandes de soin », de « Manque d’équipements médicaux adéquats », de « Manque de supervision de la part du CSI / district », de de « Manque de médicament» = -10% du sous-total par option sélectionnée, </t>
  </si>
  <si>
    <t>SPMA7</t>
  </si>
  <si>
    <t>Qualité du paquet minimum d’activité</t>
  </si>
  <si>
    <t>Quelle est la raison principale pour laquelle vous choisissez d'aller dans ce centre plutôt qu'un autre?</t>
  </si>
  <si>
    <t>Indicateur de fonctionnalité : Options reflétant la qualité des soins comme motivation principale des usagers </t>
  </si>
  <si>
    <t>Majorité de « Ce centre de santé offre les soins dont j'ai besoin même s'il n'est pas le plus proche », ou « Les soins sont gratuits ou peu onéreux » = +10% du sous total</t>
  </si>
  <si>
    <t>SPMA8</t>
  </si>
  <si>
    <t>X/48</t>
  </si>
  <si>
    <t>SPMA</t>
  </si>
  <si>
    <t>Evolution de la fréquentation</t>
  </si>
  <si>
    <t>Depuis la crise de 2015 et l’apparition de mouvements de populations / camps de déplacés dans la zone, le nombre de consultation a-t-il changé ?</t>
  </si>
  <si>
    <t xml:space="preserve">Sélection de « resté stable » = 1, points Sélection de « Oui, le nombre de consultations a plutôt baissé » = 0,5 points </t>
  </si>
  <si>
    <t xml:space="preserve"> « Le nombre de consultations a plutôt augmenté » = 0 points</t>
  </si>
  <si>
    <t>SF1</t>
  </si>
  <si>
    <t>Capacité d’absorption</t>
  </si>
  <si>
    <t>Selon vous, votre service peut-il absorber une demande plus importante à l’avenir ?</t>
  </si>
  <si>
    <t>Oui mais = 0.5Oui = 1</t>
  </si>
  <si>
    <t>SF2</t>
  </si>
  <si>
    <t>Zone achalandage</t>
  </si>
  <si>
    <t>Combien de temps mettez-vous pour venir ici en minutes depuis votre domicile?</t>
  </si>
  <si>
    <t>Majorité de Durée parcours &gt; 15mn = 0</t>
  </si>
  <si>
    <t xml:space="preserve">Majorité de Durée parcours &lt;= 15mn = 1 </t>
  </si>
  <si>
    <t>SF3</t>
  </si>
  <si>
    <t>Proximité</t>
  </si>
  <si>
    <t>Quelle est la raison principale pour laquelle vous choisissez d'aller à cette école plutôt qu'une autre?</t>
  </si>
  <si>
    <t>Aspects qualitatifs</t>
  </si>
  <si>
    <t xml:space="preserve">Bonus </t>
  </si>
  <si>
    <t xml:space="preserve">Majorité de « C'est le seul accessible »  = -10% du sous total </t>
  </si>
  <si>
    <t>Majorité de «L'accès à cette structure de santé est sécurisé»  = + 10% du sous total</t>
  </si>
  <si>
    <t>SF4</t>
  </si>
  <si>
    <t>Santé – CSI 1</t>
  </si>
  <si>
    <t xml:space="preserve">Le CSI 1 dispose-t-elle des salles et suivantes pour les soins curatifs ? </t>
  </si>
  <si>
    <t>Nombre de réponses sélectionnées / 3</t>
  </si>
  <si>
    <t>Le CSI 1 dispose-t-elle des salles et suivantes pour les soins préventifs ?</t>
  </si>
  <si>
    <t>Nombre de réponses sélectionnées / 10</t>
  </si>
  <si>
    <t>Le CSI 1 dispose-t-il des annexes suivantes ?</t>
  </si>
  <si>
    <t>Sélection  de « Manque d’infrastructures adéquates»</t>
  </si>
  <si>
    <t>« Manque d’infrastructures adéquates»= -10% du sous-total</t>
  </si>
  <si>
    <t>X/16</t>
  </si>
  <si>
    <t>Non ou système existant pas adapté</t>
  </si>
  <si>
    <t xml:space="preserve"> 2 infirmiers diplômés d’Etat Oui = 1</t>
  </si>
  <si>
    <t>Moins de 2 infirmiers certifiés ASB</t>
  </si>
  <si>
    <t>Pas de technicien d’hygiène et assainissement</t>
  </si>
  <si>
    <t>Technicien d’hygiène et assainissement</t>
  </si>
  <si>
    <t>Oui = 0.5</t>
  </si>
  <si>
    <t>Oui =0.25</t>
  </si>
  <si>
    <t>Sélection  de « Absence / manque de personnel qualifié»</t>
  </si>
  <si>
    <t>Sélection  de « Absence / manque de personnel qualifié» = -10% du sous-total</t>
  </si>
  <si>
    <t>Quelle est la raison principale pour laquelle vous choisissez d'aller dans ce centre de santé plutôt qu'un autre?</t>
  </si>
  <si>
    <t>Majorité de « J'ai confiance en le personnel de santé de ce centre » + 0,5 points</t>
  </si>
  <si>
    <t>Majorité de « J'ai confiance en le personnel de santé de ce centre » + 10% du sous-total</t>
  </si>
  <si>
    <t>Voici la liste des activités de ACTIVITE PROMOTIONNELLES du paquet minimum d'une case de santé. Lesquelles sont particulièrement difficiles à exécuter</t>
  </si>
  <si>
    <r>
      <t>bonus</t>
    </r>
    <r>
      <rPr>
        <i/>
        <sz val="10"/>
        <color rgb="FF000000"/>
        <rFont val="Arial Narrow"/>
        <family val="2"/>
      </rPr>
      <t xml:space="preserve"> </t>
    </r>
  </si>
  <si>
    <t>Majorité de « Ce centre de santé offre les soins dont j'ai besoin même s'il n'est pas le plus proche », ou « Les soins sont gratuits ou peu onéreux » = +10% du sous-total </t>
  </si>
  <si>
    <t>X/41</t>
  </si>
  <si>
    <t xml:space="preserve">Sélection de « resté stable » = 1 point Sélection de « Oui, le nombre de consultations a plutôt baissé » = 0,5 points </t>
  </si>
  <si>
    <t xml:space="preserve">Durée moyenne parcours &gt; 15mn </t>
  </si>
  <si>
    <t>Majorité de « C'est le seul accessible »  = -10% du sous-total</t>
  </si>
  <si>
    <t>Majorité de «L'accès à cette structure de santé est sécurisé»  = + 10% du sous-total</t>
  </si>
  <si>
    <t>SF</t>
  </si>
  <si>
    <t>Santé – case de santé</t>
  </si>
  <si>
    <t>La case de santé dispose-t-elle des salles et annexes suivantes</t>
  </si>
  <si>
    <t>Pas de salle de consultation et d’injection</t>
  </si>
  <si>
    <t>SL10</t>
  </si>
  <si>
    <t>Pas de salle de pansement</t>
  </si>
  <si>
    <t>SL11</t>
  </si>
  <si>
    <t>Pas de salle d’accouchement</t>
  </si>
  <si>
    <t>SL12</t>
  </si>
  <si>
    <t>Pas de hangar d’attente</t>
  </si>
  <si>
    <t>SL13</t>
  </si>
  <si>
    <t>Pas de hangar amélioré pour les suites de couches</t>
  </si>
  <si>
    <t>SL14</t>
  </si>
  <si>
    <t>Cloture</t>
  </si>
  <si>
    <t>Cette case de santé dispose-t-elle d’une cloture?</t>
  </si>
  <si>
    <t>Pas de clôture</t>
  </si>
  <si>
    <t>SL15</t>
  </si>
  <si>
    <t>Détériorations crise</t>
  </si>
  <si>
    <t>SL16</t>
  </si>
  <si>
    <t>Sélection  de « Manque d’infrastructures adéquates»= -10% du sous-total</t>
  </si>
  <si>
    <t>La case de santé dispose-t-elle de …..</t>
  </si>
  <si>
    <t>Pas d’infirmier certifié/ASB (responsable de la case de santé</t>
  </si>
  <si>
    <t xml:space="preserve"> Oui = 1</t>
  </si>
  <si>
    <t>Pas d’agent de santé communautaire</t>
  </si>
  <si>
    <t>SP14</t>
  </si>
  <si>
    <t>Moins de 2 matronnes</t>
  </si>
  <si>
    <t>1 matrone = 0,5</t>
  </si>
  <si>
    <t>SP15</t>
  </si>
  <si>
    <t>Manoeuvre</t>
  </si>
  <si>
    <t>Sélection de 0 à 5 options = -0.25 hors « pas de problème »</t>
  </si>
  <si>
    <t>Quelle est la raison principale pour laquelle vous choissez d'aller à cette école plutôt qu'une autre?</t>
  </si>
  <si>
    <r>
      <t>Bonus</t>
    </r>
    <r>
      <rPr>
        <i/>
        <sz val="10"/>
        <color rgb="FF000000"/>
        <rFont val="Arial Narrow"/>
        <family val="2"/>
      </rPr>
      <t xml:space="preserve"> Majorité de « J'ai confiance en le personnel de santé de ce centre » + 10% du sous total</t>
    </r>
  </si>
  <si>
    <t>Capacité à rmplir le paquet minimum d’activités</t>
  </si>
  <si>
    <t>Nombre d’options non-sélectionnées sur les 6</t>
  </si>
  <si>
    <t>/1</t>
  </si>
  <si>
    <t>Nombre d’options sélectionnées sur les 10</t>
  </si>
  <si>
    <t>oici la liste des activités des SOINS PREVENTIFS du paquet minimum d'une case de santé. Lesquelles sont particulièrement difficiles à exécuter</t>
  </si>
  <si>
    <t>Nombre d’options sélectionnées sur les 3</t>
  </si>
  <si>
    <t>SMPA2</t>
  </si>
  <si>
    <t>Voici la liste des activités de GESTION du paquet minimum d'une case de santé. Lesquelles sont particulièrement difficiles à exécuter pour</t>
  </si>
  <si>
    <t>Si certaines des activités prévues au titre du paquet minimum d’activité sont difficiles à exécuter, pouvez- vous nous dire pourquoi </t>
  </si>
  <si>
    <t xml:space="preserve">Nombre d’options sélectionnées relatives au PMA </t>
  </si>
  <si>
    <t>Sélection de « Oui, le nombre de consultations a plutôt baissé » ou « Le nombre de consultations a plutôt augmenté »</t>
  </si>
  <si>
    <t xml:space="preserve"> « Oui, le nombre de consultations a plutôt baissé » =0,5 </t>
  </si>
  <si>
    <t>« Le nombre de consultations a plutôt augmenté » = 0</t>
  </si>
  <si>
    <t>« Le nombre est resté stable » = 1</t>
  </si>
  <si>
    <t>Oui mais = 0,5</t>
  </si>
  <si>
    <t>Plus de la moitié des répondants : « C'est le seul accessible »  = -10% du sous-total</t>
  </si>
  <si>
    <t xml:space="preserve">Plus de la moitié des répondants : «L'accès à cette structure de santé est sécurisé»  = +10% du sous total </t>
  </si>
  <si>
    <t>Points d'eau</t>
  </si>
  <si>
    <t>11:44:26</t>
  </si>
  <si>
    <t>11:20:41</t>
  </si>
  <si>
    <t>0:23:45</t>
  </si>
  <si>
    <t>11:59:21</t>
  </si>
  <si>
    <t>11:44:37</t>
  </si>
  <si>
    <t>0:14:44</t>
  </si>
  <si>
    <t>12:09:16</t>
  </si>
  <si>
    <t>12:00:00</t>
  </si>
  <si>
    <t>0:09:16</t>
  </si>
  <si>
    <t>12:18:41</t>
  </si>
  <si>
    <t>11:51:43</t>
  </si>
  <si>
    <t>0:26:58</t>
  </si>
  <si>
    <t>12:20:03</t>
  </si>
  <si>
    <t>11:45:14</t>
  </si>
  <si>
    <t>0:34:49</t>
  </si>
  <si>
    <t>12:29:11</t>
  </si>
  <si>
    <t>12:20:09</t>
  </si>
  <si>
    <t>0:09:02</t>
  </si>
  <si>
    <t>10:24:39</t>
  </si>
  <si>
    <t>10:00:24</t>
  </si>
  <si>
    <t>0:24:15</t>
  </si>
  <si>
    <t>Superficie total (superficie moyenne*nombre de salles de classe)</t>
  </si>
  <si>
    <t>Superficie/élève</t>
  </si>
  <si>
    <t>Nombre WC/classe</t>
  </si>
  <si>
    <t>Nombre WC/40 élèves</t>
  </si>
  <si>
    <t>Environnement Pedagogique</t>
  </si>
  <si>
    <t>Frequentation</t>
  </si>
  <si>
    <t>Score Total</t>
  </si>
  <si>
    <t>NB Eleve/Educateur</t>
  </si>
  <si>
    <t>11:24:43</t>
  </si>
  <si>
    <t>10:58:43</t>
  </si>
  <si>
    <t>0:26:00</t>
  </si>
  <si>
    <t>12:37:32</t>
  </si>
  <si>
    <t>12:05:16</t>
  </si>
  <si>
    <t>0:32:16</t>
  </si>
  <si>
    <t>Latrines patients</t>
  </si>
  <si>
    <t>Paquet minimum d'activités</t>
  </si>
  <si>
    <t>Scores Education</t>
  </si>
  <si>
    <t>Scores Eau</t>
  </si>
  <si>
    <t>Type d’infrastructure éducative</t>
  </si>
  <si>
    <t>Type d’infrastructure Eau</t>
  </si>
  <si>
    <t>Type d’infrastructure Santé</t>
  </si>
  <si>
    <t>latitude</t>
  </si>
  <si>
    <t>longitude</t>
  </si>
  <si>
    <t>Nom de la structure</t>
  </si>
  <si>
    <t>CSI1</t>
  </si>
  <si>
    <t>0 à 0,20</t>
  </si>
  <si>
    <t>Très mauvais</t>
  </si>
  <si>
    <t>0,21 à 0,40</t>
  </si>
  <si>
    <t>Mauvais</t>
  </si>
  <si>
    <t>0,41 à 0,60</t>
  </si>
  <si>
    <t>Moyen</t>
  </si>
  <si>
    <t>0,61 à 0,80</t>
  </si>
  <si>
    <t>Correct</t>
  </si>
  <si>
    <t>0,81 à 1</t>
  </si>
  <si>
    <t>Bon</t>
  </si>
  <si>
    <t>Légende Scores</t>
  </si>
  <si>
    <t>Scores Santé</t>
  </si>
  <si>
    <t>13.976278076944789</t>
  </si>
  <si>
    <t>12.968624968812914</t>
  </si>
  <si>
    <t>13.977993081287467</t>
  </si>
  <si>
    <t>12.975834758332141</t>
  </si>
  <si>
    <t>13.980175280183117</t>
  </si>
  <si>
    <t>12.980695692720737</t>
  </si>
  <si>
    <t>13.980876323172872</t>
  </si>
  <si>
    <t>12.981056895227406</t>
  </si>
  <si>
    <t>13.976223046173716</t>
  </si>
  <si>
    <t>12.97869916868769</t>
  </si>
  <si>
    <t>13.981158891333164</t>
  </si>
  <si>
    <t>12.98201452784217</t>
  </si>
  <si>
    <t>13.977125974254484</t>
  </si>
  <si>
    <t>12.976972490751207</t>
  </si>
  <si>
    <t>13.977712339038959</t>
  </si>
  <si>
    <t>12.978965134237535</t>
  </si>
  <si>
    <t>13.977401474845445</t>
  </si>
  <si>
    <t>12.974656345229965</t>
  </si>
  <si>
    <t>13.981433209199663</t>
  </si>
  <si>
    <t>12.976727159499772</t>
  </si>
  <si>
    <t>13.975603097271959</t>
  </si>
  <si>
    <t>12.977444921164276</t>
  </si>
  <si>
    <t>13.974676207263302</t>
  </si>
  <si>
    <t>12.979475966031359</t>
  </si>
  <si>
    <t>13.980515558158991</t>
  </si>
  <si>
    <t>12.980728639908405</t>
  </si>
  <si>
    <t>13.979335961082489</t>
  </si>
  <si>
    <t>12.97736830895388</t>
  </si>
  <si>
    <t>13.984531367034377</t>
  </si>
  <si>
    <t>12.981336801756653</t>
  </si>
  <si>
    <t>13.978307338105902</t>
  </si>
  <si>
    <t>12.981078459444575</t>
  </si>
  <si>
    <t>13.97493602302234</t>
  </si>
  <si>
    <t>12.975673719775747</t>
  </si>
  <si>
    <t>13.376234820735272</t>
  </si>
  <si>
    <t>12.688628596021475</t>
  </si>
  <si>
    <t>13.375986448000244</t>
  </si>
  <si>
    <t>12.688705491306472</t>
  </si>
  <si>
    <t>13.375836528424308</t>
  </si>
  <si>
    <t>12.689049180568167</t>
  </si>
  <si>
    <t>13.378217571210724</t>
  </si>
  <si>
    <t>12.687484479261023</t>
  </si>
  <si>
    <t>13.3771989633256</t>
  </si>
  <si>
    <t>12.68569092728203</t>
  </si>
  <si>
    <t>13.378343655847626</t>
  </si>
  <si>
    <t>12.69339642000474</t>
  </si>
  <si>
    <t>13.379968221429685</t>
  </si>
  <si>
    <t>12.688002038865827</t>
  </si>
  <si>
    <t>13.377311578111904</t>
  </si>
  <si>
    <t>12.688121388908721</t>
  </si>
  <si>
    <t>13.383025731693811</t>
  </si>
  <si>
    <t>12.71040096928228</t>
  </si>
  <si>
    <t>13.377779714429444</t>
  </si>
  <si>
    <t>12.690448218084528</t>
  </si>
  <si>
    <t>13.377683756931257</t>
  </si>
  <si>
    <t>12.69093920050326</t>
  </si>
  <si>
    <t>13.375180118092217</t>
  </si>
  <si>
    <t>12.687763438293867</t>
  </si>
  <si>
    <t>13.377100250429628</t>
  </si>
  <si>
    <t>12.687135498958632</t>
  </si>
  <si>
    <t>Objets</t>
  </si>
  <si>
    <t>Description</t>
  </si>
  <si>
    <t>Période de la collecte des données primaires</t>
  </si>
  <si>
    <t>Couverture géographique de la collecte</t>
  </si>
  <si>
    <t>Nombre total des localités visitées</t>
  </si>
  <si>
    <t xml:space="preserve">Nombre total d'IC interrogés </t>
  </si>
  <si>
    <t>Contacts</t>
  </si>
  <si>
    <t>Feuilles</t>
  </si>
  <si>
    <t>Legende Education</t>
  </si>
  <si>
    <t>Base de données informateurs clés enquête services</t>
  </si>
  <si>
    <t>primaire</t>
  </si>
  <si>
    <t>Case de santé</t>
  </si>
  <si>
    <t>Base de données Education: c'est à ce niveau que tous les calculs des differents indicateurs relatifs à l'éducation sont effectués. A chaque type d'infrastructures  éducatives spécifiques une couleur spécifique comme le montre la legende.</t>
  </si>
  <si>
    <t>CSI 2</t>
  </si>
  <si>
    <t>Matrice de scores</t>
  </si>
  <si>
    <t>Matrice de score utilisée dans le cadre du calcul des indicateurs</t>
  </si>
  <si>
    <t>Version ODK du questionnaire utilisé pour la collecte des données informateurs clés services</t>
  </si>
  <si>
    <t xml:space="preserve">Choix de la version ODK du questionnaire </t>
  </si>
  <si>
    <t>La recherchev nous a permi d'extraire les resultats spécifiques à chaque type de service pour la localité de Ngarwa.</t>
  </si>
  <si>
    <t>La recherchev nous a permi d'extraire les resultats spécifiques à chaque type de service pour la localité d'Issari.</t>
  </si>
  <si>
    <r>
      <t xml:space="preserve">AGORA Niger </t>
    </r>
    <r>
      <rPr>
        <b/>
        <sz val="11"/>
        <color rgb="FF000000"/>
        <rFont val="Calibri"/>
        <family val="2"/>
      </rPr>
      <t>|</t>
    </r>
    <r>
      <rPr>
        <b/>
        <sz val="11"/>
        <color rgb="FF000000"/>
        <rFont val="Arial Narrow"/>
        <family val="2"/>
      </rPr>
      <t>Informer les interventions prioritaires de viabilisation de 2 sites urbanisés des communes Kablewa et Gueskérou, au Niger. Mars,2020</t>
    </r>
  </si>
  <si>
    <t>La phase de collecte de données s'est déroulée entre le 16 et 30 mars 2020.</t>
  </si>
  <si>
    <t>cecile.avena@reach-initiative.org et diffa.database@reach-initiative.org</t>
  </si>
  <si>
    <t>Base de données de santé: c'est à ce niveau que tous les calculs des differents indicateurs relatifs à la santé sont effectués.</t>
  </si>
  <si>
    <t>type</t>
  </si>
  <si>
    <t>name</t>
  </si>
  <si>
    <t>label</t>
  </si>
  <si>
    <t>hint</t>
  </si>
  <si>
    <t>relevant</t>
  </si>
  <si>
    <t>constraint</t>
  </si>
  <si>
    <t>choice_filter</t>
  </si>
  <si>
    <t>constraint_message</t>
  </si>
  <si>
    <t>appearance</t>
  </si>
  <si>
    <t>required</t>
  </si>
  <si>
    <t>default</t>
  </si>
  <si>
    <t>readonly</t>
  </si>
  <si>
    <t>calculation</t>
  </si>
  <si>
    <t>repeat_count</t>
  </si>
  <si>
    <t>start</t>
  </si>
  <si>
    <t>end</t>
  </si>
  <si>
    <t>today</t>
  </si>
  <si>
    <t>audit</t>
  </si>
  <si>
    <t>note</t>
  </si>
  <si>
    <t>titre_entretien</t>
  </si>
  <si>
    <t>select_one enqueteur</t>
  </si>
  <si>
    <t>enqueteur</t>
  </si>
  <si>
    <t xml:space="preserve">01. Nom de l'Enqueteur </t>
  </si>
  <si>
    <t>choisir un choix</t>
  </si>
  <si>
    <t>yes</t>
  </si>
  <si>
    <t>text</t>
  </si>
  <si>
    <t>enqueteur_autre</t>
  </si>
  <si>
    <t>Texte</t>
  </si>
  <si>
    <t>${enqueteur}='autre'</t>
  </si>
  <si>
    <t>select_one communes</t>
  </si>
  <si>
    <t>communes</t>
  </si>
  <si>
    <t>select_one types_infras</t>
  </si>
  <si>
    <t>type_infras</t>
  </si>
  <si>
    <t>03. De quel type d’infrastructure s’agit-il ?</t>
  </si>
  <si>
    <t>geopoint</t>
  </si>
  <si>
    <t xml:space="preserve">04. Prenez le point GPS </t>
  </si>
  <si>
    <t>Attendez que le niveau de fiabilite soit à 10m ou moins.</t>
  </si>
  <si>
    <t>Presentation_enquteur0</t>
  </si>
  <si>
    <t>Presentation_enquteur1</t>
  </si>
  <si>
    <t>not (selected(${enqueteur}, 'autre'))</t>
  </si>
  <si>
    <t>begin group</t>
  </si>
  <si>
    <t>education</t>
  </si>
  <si>
    <t>1. Education</t>
  </si>
  <si>
    <t>${type_infras}='education'</t>
  </si>
  <si>
    <t>education_intro</t>
  </si>
  <si>
    <t>1.A. Informations générales</t>
  </si>
  <si>
    <t>Presentation_enquteur</t>
  </si>
  <si>
    <t>select_one oui_non</t>
  </si>
  <si>
    <t>consentement</t>
  </si>
  <si>
    <t>1.1. Acceptez-vous de participer à l’entretien ? Celui-ci prendra au plus 20 min.</t>
  </si>
  <si>
    <t xml:space="preserve">selected(.,'oui') </t>
  </si>
  <si>
    <t>L'enquêté n'a pas donné son consentement.</t>
  </si>
  <si>
    <t>consentement_oui</t>
  </si>
  <si>
    <t>nom_prenom</t>
  </si>
  <si>
    <t>1.2. Pour commencer, Quelle est votre identité (nom et prénom)?</t>
  </si>
  <si>
    <t>integer</t>
  </si>
  <si>
    <t>telephone</t>
  </si>
  <si>
    <t>1.3.1.  Quel est votre numéro de téléphone ?</t>
  </si>
  <si>
    <t>Merci de relire à haute vois pour faire vérifiez le numéro de téléphone. S'il y a une faute de frappe, celui-ci est inutilisable. Si pas de numéro de téléphone, entrez 999.</t>
  </si>
  <si>
    <t>regex(., '^+[0-9]{8}$') or regex(., '^+[9]{3}$')</t>
  </si>
  <si>
    <t>Entrer un numero de telephone valide - si pas de telephone entrer 999</t>
  </si>
  <si>
    <t>telephone2</t>
  </si>
  <si>
    <t>1.3.2. Quel est votre deuxième numéro de téléphone ?</t>
  </si>
  <si>
    <t>no</t>
  </si>
  <si>
    <t>select_one role_enquete_edu</t>
  </si>
  <si>
    <t>role_enquete_edu</t>
  </si>
  <si>
    <t>1.4 Quel est votre rôle par rapport à cette école ?</t>
  </si>
  <si>
    <t>role_enquete_edu_autre</t>
  </si>
  <si>
    <t>${role_enquete_edu}='autre'</t>
  </si>
  <si>
    <t>select_multiple infras_educative</t>
  </si>
  <si>
    <t>infras_educative</t>
  </si>
  <si>
    <t>1.5 De quel type d’infrastructure éducative s’agit-il ? </t>
  </si>
  <si>
    <t>certaines structure sont à la fois primaire et jardin d’enfant, par exemple</t>
  </si>
  <si>
    <t>infras_educative_autre</t>
  </si>
  <si>
    <t>selected(${infras_educative}, 'autre')</t>
  </si>
  <si>
    <t>nom_structure</t>
  </si>
  <si>
    <t>select_one type_enseignement</t>
  </si>
  <si>
    <t>type_enseignement</t>
  </si>
  <si>
    <t>1.7 De quel type de centre d’enseignement technique s’agit-il ?</t>
  </si>
  <si>
    <t>selected(${infras_educative}, 'enseignement_technique')</t>
  </si>
  <si>
    <t>type_enseignement_autre</t>
  </si>
  <si>
    <t>${type_enseignement}='autre'</t>
  </si>
  <si>
    <t>select_one mode_gestion</t>
  </si>
  <si>
    <t>mode_gestion</t>
  </si>
  <si>
    <r>
      <t>1.8 Quel es</t>
    </r>
    <r>
      <rPr>
        <b/>
        <sz val="12"/>
        <color indexed="10"/>
        <rFont val="Arial Narrow"/>
        <family val="2"/>
      </rPr>
      <t>t</t>
    </r>
    <r>
      <rPr>
        <sz val="12"/>
        <color indexed="8"/>
        <rFont val="Arial Narrow"/>
        <family val="2"/>
      </rPr>
      <t xml:space="preserve"> le mode de gestion de cette structure ?</t>
    </r>
  </si>
  <si>
    <t>mode_gestion_autre</t>
  </si>
  <si>
    <t>${mode_gestion}='autre'</t>
  </si>
  <si>
    <t>select_one type_terrain</t>
  </si>
  <si>
    <t>type_terrain</t>
  </si>
  <si>
    <t>1.9 Sur quel type de terrain cette structure est-elle installée ?</t>
  </si>
  <si>
    <t>type_terrain_autre</t>
  </si>
  <si>
    <t>${type_terrain}='autre'</t>
  </si>
  <si>
    <t>select_multiple batiment</t>
  </si>
  <si>
    <t>batiment</t>
  </si>
  <si>
    <t>1.10 Le bâtiment est-il ?</t>
  </si>
  <si>
    <t>Choisir tout ce qui s'applique</t>
  </si>
  <si>
    <t>batiment_autre</t>
  </si>
  <si>
    <t>selected(${batiment}, 'autre')</t>
  </si>
  <si>
    <t>cloture_batiment</t>
  </si>
  <si>
    <t>1.11. Le bâtiment est-il cloturé ?</t>
  </si>
  <si>
    <t>date</t>
  </si>
  <si>
    <t>date_mise_en_service</t>
  </si>
  <si>
    <t>1.12. Quelle est la date de mise en service de cette structure ?</t>
  </si>
  <si>
    <t>year</t>
  </si>
  <si>
    <t>reponse_crise</t>
  </si>
  <si>
    <t>1.13 Cette structure a-t-elle été mise en service pour répondre à la crise de déplacements de 2015 ?</t>
  </si>
  <si>
    <t>select_multiple constructeur_structure</t>
  </si>
  <si>
    <t>constructeur_structure</t>
  </si>
  <si>
    <t>Sélectionner plusieurs seulement si plusieurs acteurs ont contribué à la construction</t>
  </si>
  <si>
    <t>precision_prive</t>
  </si>
  <si>
    <t>selected(${constructeur_structure},'Prive')</t>
  </si>
  <si>
    <t>precision_organiation_rel</t>
  </si>
  <si>
    <t>selected(${constructeur_structure}, 'Organisation_religieuse')</t>
  </si>
  <si>
    <t>dommages_structures</t>
  </si>
  <si>
    <t>1.15 Depuis le début de la crise à Diffa, la structure a-t-elle été affectées / subi des dommages ?</t>
  </si>
  <si>
    <t>select_multiple quel_ordre</t>
  </si>
  <si>
    <t>quel_ordre</t>
  </si>
  <si>
    <t>1.16 De quel ordre ?</t>
  </si>
  <si>
    <t>${dommages_structures}='oui'</t>
  </si>
  <si>
    <t>quel_ordre_autre</t>
  </si>
  <si>
    <t xml:space="preserve">selected(${quel_ordre}, 'autre') </t>
  </si>
  <si>
    <t>end group</t>
  </si>
  <si>
    <t>equipement_base</t>
  </si>
  <si>
    <t xml:space="preserve">Equipements de base </t>
  </si>
  <si>
    <t>intro_equipement_base</t>
  </si>
  <si>
    <t>salles_classe</t>
  </si>
  <si>
    <t>Salles de classe</t>
  </si>
  <si>
    <t>nombre_classe</t>
  </si>
  <si>
    <t>1.18 Quel est le nombre total de salles de classe dans la structure?</t>
  </si>
  <si>
    <t>Chiffre</t>
  </si>
  <si>
    <t xml:space="preserve">.&gt;=1 </t>
  </si>
  <si>
    <t>superficie_classes</t>
  </si>
  <si>
    <t>1.19 Quelle est la superficie des salles de classe, moyenne, en mètres carré ?</t>
  </si>
  <si>
    <t>.&gt;=20 and .&lt;=100</t>
  </si>
  <si>
    <t>La superficie des salles de classe, moyenne, en mètres carré doit être comprises entre 20 et 100.</t>
  </si>
  <si>
    <t>aire_jeux</t>
  </si>
  <si>
    <t>1.20 L'école ${nom_structure} dispose-t-elle d’une aire de jeux ?</t>
  </si>
  <si>
    <t xml:space="preserve">selected(${infras_educative}, 'Prescolaire') or selected(${infras_educative}, 'Espace_Ami_Enfants') </t>
  </si>
  <si>
    <t>bibliotheque_salle</t>
  </si>
  <si>
    <t>1.21 L’école ${nom_structure} dispose-t-elle d’une bibliothèque ou salle de lecture ?</t>
  </si>
  <si>
    <t>selected(${infras_educative}, 'secondaire')</t>
  </si>
  <si>
    <t>equipement_sanitaire</t>
  </si>
  <si>
    <t>Equipements sanitaires (eau, assainissement, électricité)</t>
  </si>
  <si>
    <t>latrine_structure</t>
  </si>
  <si>
    <t>1.22 La structure dispose-t-elle de latrines fonctionnelles ?</t>
  </si>
  <si>
    <t>On cherche le nombre de cabines de latrines fonctionnelles</t>
  </si>
  <si>
    <t>nb_latrine</t>
  </si>
  <si>
    <t xml:space="preserve">${latrine_structure}='oui' </t>
  </si>
  <si>
    <t>latrine_separee</t>
  </si>
  <si>
    <t>1.24 Les latrines sont-elles séparées pour les filles et les garcons ?</t>
  </si>
  <si>
    <t>latrine_fille</t>
  </si>
  <si>
    <t>1.25 Combien pour les filles ?</t>
  </si>
  <si>
    <t xml:space="preserve">${latrine_separee}='oui' </t>
  </si>
  <si>
    <t>.&lt;=${nb_latrine}</t>
  </si>
  <si>
    <t>Nombre de latrines pour les filles suppérieur au nombre total des latrines.</t>
  </si>
  <si>
    <t>latrine_garcon</t>
  </si>
  <si>
    <t>1.26 Combien pour les garcons ?</t>
  </si>
  <si>
    <t>Nombre de latrines pour les garçons suppérieur au nombre total des latrines.</t>
  </si>
  <si>
    <t>latrines_dediees</t>
  </si>
  <si>
    <t>1.27 Y a-t-il des latrines dédiées pour le personnel ?</t>
  </si>
  <si>
    <t>latrine_personnel</t>
  </si>
  <si>
    <t>${latrines_dediees}='oui'</t>
  </si>
  <si>
    <t>Nombre de latrines pour les personnels suppérieur au nombre total des latrines.</t>
  </si>
  <si>
    <t>calculate</t>
  </si>
  <si>
    <t xml:space="preserve">if(string-length(${latrine_fille}) = 0, "0", ${latrine_fille}) + if(string-length(${latrine_garcon}) = 0, "0", ${latrine_garcon}) + if(string-length(${latrine_personnel}) = 0, "0", ${latrine_personnel}) </t>
  </si>
  <si>
    <t>${latrine_fille}+${latrine_garcon}+${latrine_personnel}</t>
  </si>
  <si>
    <t>acknowledge</t>
  </si>
  <si>
    <t>nb_latrines_inegal</t>
  </si>
  <si>
    <r>
      <t>Vous m'avez dit que votre école disposait de ${nb_latrine}</t>
    </r>
    <r>
      <rPr>
        <sz val="12"/>
        <color indexed="10"/>
        <rFont val="Arial Narrow"/>
        <family val="2"/>
      </rPr>
      <t xml:space="preserve"> latrines</t>
    </r>
    <r>
      <rPr>
        <sz val="12"/>
        <color indexed="8"/>
        <rFont val="Arial Narrow"/>
        <family val="2"/>
      </rPr>
      <t xml:space="preserve"> fonctionnelles. Or la somme des latrines pour les filles, les garçons et le personnel est égale à ${total_latrines_groupes}. Vérifiez s'il vous plait</t>
    </r>
  </si>
  <si>
    <t>Revenez en arrière pour corriger les réponses aux questions précédentes</t>
  </si>
  <si>
    <t>not (${nb_latrine} = ${total_latrines_groupes}) and ${latrines_dediees}='oui' and ${latrine_separee}='oui'</t>
  </si>
  <si>
    <t>acces_eau</t>
  </si>
  <si>
    <t>1.28 La structure dispose-t-elle d’un accès dédié à l’eau ?</t>
  </si>
  <si>
    <t>select_multiple types_acces</t>
  </si>
  <si>
    <t>types_acces</t>
  </si>
  <si>
    <t>1.29 De quel type d’accès ?</t>
  </si>
  <si>
    <t xml:space="preserve">${acces_eau}='oui' </t>
  </si>
  <si>
    <t>types_acces_autre</t>
  </si>
  <si>
    <t>selected(${types_acces}, 'autre')</t>
  </si>
  <si>
    <t>nb_robinet</t>
  </si>
  <si>
    <t>1.30 Si la structure est raccordée au réseau, combien dispose-t-elle de robinets ?</t>
  </si>
  <si>
    <t>Il s'agit du nombre de robinets fonctionnelles</t>
  </si>
  <si>
    <t>selected(${types_acces}, 'Connection_AEP')</t>
  </si>
  <si>
    <t>acces_electricite</t>
  </si>
  <si>
    <t>1.31 La structure dispose-t-elle d’un accès à l’électricité ?</t>
  </si>
  <si>
    <t>select_multiple types_electricite</t>
  </si>
  <si>
    <t>types_electricite</t>
  </si>
  <si>
    <t>1.32 De quel type d’accès à l'électricité ?</t>
  </si>
  <si>
    <t xml:space="preserve">${acces_electricite}='oui' </t>
  </si>
  <si>
    <t>types_electricite_autre</t>
  </si>
  <si>
    <t xml:space="preserve">selected (${types_electricite},'autre') </t>
  </si>
  <si>
    <t>gestion_enseignement</t>
  </si>
  <si>
    <t>Gestion de l’enseignement Pré-scolaire / Primaire / secondaire</t>
  </si>
  <si>
    <t>selected(${infras_educative}, 'Prescolaire') or selected(${infras_educative}, 'primaire') or selected(${infras_educative}, 'secondaire')</t>
  </si>
  <si>
    <t>effectif_Prescolaire</t>
  </si>
  <si>
    <t>Effectif des élèves prescolaire</t>
  </si>
  <si>
    <t>selected(${infras_educative}, 'Prescolaire')</t>
  </si>
  <si>
    <t>intro_effectifs_eleves_presc</t>
  </si>
  <si>
    <t>total_eleves_presc</t>
  </si>
  <si>
    <t>fille_presc</t>
  </si>
  <si>
    <t>1.34 Combien y a-t-il d'élèves filles ?</t>
  </si>
  <si>
    <t>.&lt;=${total_eleves_presc}</t>
  </si>
  <si>
    <t>Nombre d'élèves filles suppérieur au nombre total des élèves.</t>
  </si>
  <si>
    <t>garcon_presc</t>
  </si>
  <si>
    <t>1.38  Combien y a-t-il d'élèves garcons ?</t>
  </si>
  <si>
    <t>Nombre d'élèves garçons suppérieur au nombre total des élèves.</t>
  </si>
  <si>
    <t>${fille_presc}+${garcon_presc}</t>
  </si>
  <si>
    <t>eff_presc_inegal</t>
  </si>
  <si>
    <t>not (${total_eleves_presc} = ${nb_eleve_fg_presc})</t>
  </si>
  <si>
    <t>minimum_eleve_presc</t>
  </si>
  <si>
    <t>1.39 Quel est l’âge minimum des élèves en pre-scolaire ?</t>
  </si>
  <si>
    <t>.&gt;=2 and .&lt;=6</t>
  </si>
  <si>
    <t>L’âge minimum des élèves en pre-scolaire doit être compris entre 2 et 6</t>
  </si>
  <si>
    <t>maximum_eleve_presc</t>
  </si>
  <si>
    <t>1.40 Quel est l’âge maximum des élèves en pre-scolaire?</t>
  </si>
  <si>
    <t>.&gt;=2 and .&lt;=10</t>
  </si>
  <si>
    <t>L’âge maximum des élèves en pre-scolaire doit être compris entre 2 et 10</t>
  </si>
  <si>
    <t>select_one flux</t>
  </si>
  <si>
    <t>flux_enseignement_presc</t>
  </si>
  <si>
    <t>1.41 L’enseignement se fait-il en flux unique ou double flux ?</t>
  </si>
  <si>
    <t>nb_eleve_classe_presc</t>
  </si>
  <si>
    <t>1.42 En moyenne, combien y-a-il d’élève par salle de classe ?</t>
  </si>
  <si>
    <t>Le nombre d'élèves qui assistent à un cours en même temps dans la même salle de classe</t>
  </si>
  <si>
    <t>tables_banc_presc</t>
  </si>
  <si>
    <t>nb_eleve_table_presc</t>
  </si>
  <si>
    <t>1.44 En moyenne, combien d’élèves partagent une table banc ?</t>
  </si>
  <si>
    <t>Le nombre d'élève qui utilisent la même table banc pendant le même cours</t>
  </si>
  <si>
    <t>${tables_banc_presc}='oui'</t>
  </si>
  <si>
    <t>.&gt;=1 and .&lt;=6</t>
  </si>
  <si>
    <t>Le nombre d’élèves qui partagent une table banc doit être compris entre 1 et 6</t>
  </si>
  <si>
    <t>enseigenement_presc_payant</t>
  </si>
  <si>
    <t>1.45 Cet enseignement est-il payant ?</t>
  </si>
  <si>
    <t>select_one devise</t>
  </si>
  <si>
    <t>devise_prec</t>
  </si>
  <si>
    <t>1.46 Si oui, quelle est la devise de paiement ?</t>
  </si>
  <si>
    <t xml:space="preserve">${enseigenement_presc_payant}='oui' </t>
  </si>
  <si>
    <t>devise_prec_autre</t>
  </si>
  <si>
    <t xml:space="preserve">${devise_prec}='autre' </t>
  </si>
  <si>
    <t>frais_scolarite_presc</t>
  </si>
  <si>
    <t>select_one frequence_frais</t>
  </si>
  <si>
    <t>frequence_frais_presc</t>
  </si>
  <si>
    <r>
      <t xml:space="preserve">1.48 Quelle </t>
    </r>
    <r>
      <rPr>
        <b/>
        <sz val="12"/>
        <color indexed="10"/>
        <rFont val="Arial Narrow"/>
        <family val="2"/>
      </rPr>
      <t>est la</t>
    </r>
    <r>
      <rPr>
        <sz val="12"/>
        <color indexed="8"/>
        <rFont val="Arial Narrow"/>
        <family val="2"/>
      </rPr>
      <t xml:space="preserve"> fréquence des frais de scolarité ?</t>
    </r>
  </si>
  <si>
    <t>verif_frais_presc</t>
  </si>
  <si>
    <t xml:space="preserve">Les frais de scolarité sont de ${frais_scolarite_presc} par ${frequence_frais_presc}. Est-ce exact?
</t>
  </si>
  <si>
    <t>Relire à voix haute pour faire vérifier et corriger si nécessaire</t>
  </si>
  <si>
    <t>temps_precs</t>
  </si>
  <si>
    <t>Distance parcourue</t>
  </si>
  <si>
    <t>intro_temps_presc</t>
  </si>
  <si>
    <t>temps_moyen_prec</t>
  </si>
  <si>
    <t>Si ne sait pas exactement, mettre 999, la question suivante donnera des fourchettes</t>
  </si>
  <si>
    <t>.&gt;0 or .=999</t>
  </si>
  <si>
    <t>select_one temps_mis</t>
  </si>
  <si>
    <t>temps_moy_prec</t>
  </si>
  <si>
    <t>1.50 Si vous ne savez pas exactement, combien de temps en moyenne les élèves mettent pour venir ici en minutes depuis leurs domiciles ?</t>
  </si>
  <si>
    <t>${temps_moyen_prec}=999</t>
  </si>
  <si>
    <t>temps_maxi_prec</t>
  </si>
  <si>
    <t>temps_max_prec</t>
  </si>
  <si>
    <t>1.52 Si vous ne savez pas exactement, combien de temps au maximum les élèves mettent pour venir ici en minutes depuis leurs domiciles ?</t>
  </si>
  <si>
    <t>${temps_maxi_prec}=999</t>
  </si>
  <si>
    <t>effectif_primaire</t>
  </si>
  <si>
    <t>Effectif des élèves primaire</t>
  </si>
  <si>
    <t>selected(${infras_educative}, 'primaire')</t>
  </si>
  <si>
    <t>intro_effectifs_eleves_prim</t>
  </si>
  <si>
    <t>total_eleves_prim</t>
  </si>
  <si>
    <t>fille_prim</t>
  </si>
  <si>
    <t>1.54 Combien y a-t-il d'élèves filles ?</t>
  </si>
  <si>
    <t>.&lt;=${total_eleves_prim}</t>
  </si>
  <si>
    <t>garcon_prim</t>
  </si>
  <si>
    <t>1.55  Combien y a-t-il d'élèves garcons ?</t>
  </si>
  <si>
    <t>${fille_prim}+${garcon_prim}</t>
  </si>
  <si>
    <t>eff_prim_inegal</t>
  </si>
  <si>
    <t>not (${total_eleves_prim} = ${nb_eleve_fg_prim})</t>
  </si>
  <si>
    <t>minimum_eleve_prim</t>
  </si>
  <si>
    <t>1.56 Quel est l’âge minimum des élèves en primaire ?</t>
  </si>
  <si>
    <t>.&gt;=5 and .&lt;=7</t>
  </si>
  <si>
    <t>L’âge minimum des élèves en primaire doit être compris entre 5 et 7</t>
  </si>
  <si>
    <t>maximum_eleve_prim</t>
  </si>
  <si>
    <t>1.57 Quel est l’âge maximum des élèves en primaire?</t>
  </si>
  <si>
    <t>.&gt;=7 and .&lt;=16</t>
  </si>
  <si>
    <t>L’âge maximum des élèves en primaire doit être compris entre 7 et 16</t>
  </si>
  <si>
    <t>flux_enseignement</t>
  </si>
  <si>
    <t>1.58 L’enseignement se fait-il en flux unique ou double flux ?</t>
  </si>
  <si>
    <t>nb_eleve_classe</t>
  </si>
  <si>
    <t>1.59 En moyenne, combien y-a-il d’élève par salle de classe ?</t>
  </si>
  <si>
    <r>
      <t xml:space="preserve">Le nombre </t>
    </r>
    <r>
      <rPr>
        <sz val="12"/>
        <color indexed="10"/>
        <rFont val="Arial Narrow"/>
        <family val="2"/>
      </rPr>
      <t>d'élèves</t>
    </r>
    <r>
      <rPr>
        <sz val="12"/>
        <color indexed="8"/>
        <rFont val="Arial Narrow"/>
        <family val="2"/>
      </rPr>
      <t xml:space="preserve"> qui assistent à un cours en même temps dans la même salle de classe</t>
    </r>
  </si>
  <si>
    <t>tables_banc_prim</t>
  </si>
  <si>
    <t>nb_eleve_table</t>
  </si>
  <si>
    <t>1.61 En moyenne, combien d’élèves partagent une table banc ?</t>
  </si>
  <si>
    <t>${tables_banc_prim}='oui'</t>
  </si>
  <si>
    <t>enseigenement_prim_payant</t>
  </si>
  <si>
    <t>1.62 Cet enseignement est-il payant ?</t>
  </si>
  <si>
    <t>devise_prim</t>
  </si>
  <si>
    <t>1.63 Si oui, quelle est la devise de paiement ?</t>
  </si>
  <si>
    <t xml:space="preserve">${enseigenement_prim_payant}='oui' </t>
  </si>
  <si>
    <t>devise_prim_autre</t>
  </si>
  <si>
    <t xml:space="preserve">${devise_prim}='autre' </t>
  </si>
  <si>
    <t>frais_scolarite</t>
  </si>
  <si>
    <t>1.64 Quels sont les frais de scolarité ?</t>
  </si>
  <si>
    <t>frequence_frais</t>
  </si>
  <si>
    <r>
      <t xml:space="preserve">1.65 Quelle </t>
    </r>
    <r>
      <rPr>
        <b/>
        <sz val="12"/>
        <color indexed="10"/>
        <rFont val="Arial Narrow"/>
        <family val="2"/>
      </rPr>
      <t>est la</t>
    </r>
    <r>
      <rPr>
        <sz val="12"/>
        <color indexed="8"/>
        <rFont val="Arial Narrow"/>
        <family val="2"/>
      </rPr>
      <t xml:space="preserve"> fréquence des frais de scolarité ?</t>
    </r>
  </si>
  <si>
    <t>verif_frais_prim</t>
  </si>
  <si>
    <t xml:space="preserve">Les frais de scolarité sont de ${frais_scolarite} par ${frequence_frais}. Est-ce exact?
</t>
  </si>
  <si>
    <t>temps_prims</t>
  </si>
  <si>
    <t>intro_temps_prim</t>
  </si>
  <si>
    <t>temps_moyen_prim</t>
  </si>
  <si>
    <t>temps_moy_prim</t>
  </si>
  <si>
    <t>1.67 Si vous ne savez pas exactement, combien de temps en moyenne les élèves mettent pour venir ici en minutes depuis leurs domiciles ?</t>
  </si>
  <si>
    <t>${temps_moyen_prim}=999</t>
  </si>
  <si>
    <t>temps_maxi_prim</t>
  </si>
  <si>
    <t>temps_max_prim</t>
  </si>
  <si>
    <t>1.69 Si vous ne savez pas exactement, combien de temps au maximum les élèves mettent pour venir ici en minutes depuis leurs domiciles ?</t>
  </si>
  <si>
    <t>${temps_maxi_prim}=999</t>
  </si>
  <si>
    <t>effectif_secondaire</t>
  </si>
  <si>
    <t>Effectif des élèves secondaire</t>
  </si>
  <si>
    <t>intro_effectifs_eleves_sec</t>
  </si>
  <si>
    <t>total_eleves_sec</t>
  </si>
  <si>
    <t>fille_sec</t>
  </si>
  <si>
    <t>1.71 Combien y a-t-il d'élèves filles ?</t>
  </si>
  <si>
    <t>.&lt;=${total_eleves_sec}</t>
  </si>
  <si>
    <t>garcon_sec</t>
  </si>
  <si>
    <t>1.72  Combien y a-t-il d'élèves garcons ?</t>
  </si>
  <si>
    <t>${fille_sec}+${garcon_sec}</t>
  </si>
  <si>
    <t>eff_sec_inegal</t>
  </si>
  <si>
    <t>not (${total_eleves_sec} = ${nb_eleve_fg_sec})</t>
  </si>
  <si>
    <t>minimum_eleve_sec</t>
  </si>
  <si>
    <t>1.73 Quel est l’âge minimum des élèves en secondaire ?</t>
  </si>
  <si>
    <t>.&gt;=10</t>
  </si>
  <si>
    <t>L’âge minimum des élèves en primaire doit être supérieur ou égal à 10</t>
  </si>
  <si>
    <t>age_minimum_sec</t>
  </si>
  <si>
    <t>1.74 Quel est l’âge maximum des élèves en secondaire?</t>
  </si>
  <si>
    <t>.&gt;=16</t>
  </si>
  <si>
    <t>L’âge minimum des élèves en primaire doit être supérieur ou égal à 16</t>
  </si>
  <si>
    <t>flux_enseignement_sec</t>
  </si>
  <si>
    <t>1.75 L’enseignement se fait-il en flux unique ou double flux ?</t>
  </si>
  <si>
    <t>nb_eleve_classe_sec</t>
  </si>
  <si>
    <t>1.76 En moyenne, combien y-a-il d’élève par salle de classe ?</t>
  </si>
  <si>
    <t>tables_banc_sec</t>
  </si>
  <si>
    <t>nb_eleve_table_sec</t>
  </si>
  <si>
    <t>1.78 En moyenne, combien d’élèves partagent une table banc ?</t>
  </si>
  <si>
    <t>Le nombre d'élèves qui utilisent la même table banc pendant le même cours</t>
  </si>
  <si>
    <t>${tables_banc_sec}='oui'</t>
  </si>
  <si>
    <t>.&gt;=1 and .&lt;=5</t>
  </si>
  <si>
    <t>Le nombre d’élèves qui partagent une table banc doit être compris entre 1 et 5</t>
  </si>
  <si>
    <t>enseigenement_sec_payant</t>
  </si>
  <si>
    <t>1.79 Cet enseignement est-il payant ?</t>
  </si>
  <si>
    <t>devise_sec</t>
  </si>
  <si>
    <t>1.80 Si oui, quelle est la devise de paiement ?</t>
  </si>
  <si>
    <t xml:space="preserve">${enseigenement_sec_payant}='oui' </t>
  </si>
  <si>
    <t>devise_sec_autre</t>
  </si>
  <si>
    <t xml:space="preserve">${devise_sec}='autre' </t>
  </si>
  <si>
    <t>frais_scolarite_sec</t>
  </si>
  <si>
    <t>1.81 Quels sont les frais de scolarité ?</t>
  </si>
  <si>
    <t>frequence_frais_sec</t>
  </si>
  <si>
    <r>
      <t xml:space="preserve">1.82 Quelle </t>
    </r>
    <r>
      <rPr>
        <b/>
        <sz val="12"/>
        <color indexed="10"/>
        <rFont val="Arial Narrow"/>
        <family val="2"/>
      </rPr>
      <t>est la</t>
    </r>
    <r>
      <rPr>
        <sz val="12"/>
        <color indexed="8"/>
        <rFont val="Arial Narrow"/>
        <family val="2"/>
      </rPr>
      <t xml:space="preserve"> fréquence des frais de scolarité ?</t>
    </r>
  </si>
  <si>
    <t>verif_frais_sec</t>
  </si>
  <si>
    <t xml:space="preserve">Les frais de scolarité sont de ${frais_scolarite_sec} par ${frequence_frais_sec}. Est-ce exact?
</t>
  </si>
  <si>
    <t>cantine</t>
  </si>
  <si>
    <t>temps_secs</t>
  </si>
  <si>
    <t>intro_temps_sec</t>
  </si>
  <si>
    <t>temps_moyen_sec</t>
  </si>
  <si>
    <t>temps_moy_sec</t>
  </si>
  <si>
    <t>1.84 Si vous ne savez pas exactement, combien de temps en moyenne les élèves mettent pour venir ici en minutes depuis leurs domiciles ?</t>
  </si>
  <si>
    <t>${temps_moyen_sec}=999</t>
  </si>
  <si>
    <t>temps_maxi_sec</t>
  </si>
  <si>
    <t>temps_max_sec</t>
  </si>
  <si>
    <t>1.86 Si vous ne savez pas exactement, combien de temps au maximum les élèves mettent pour venir ici en minutes depuis leurs domiciles ?</t>
  </si>
  <si>
    <t>${temps_maxi_sec}=999</t>
  </si>
  <si>
    <t>gestion_enseignement_technique</t>
  </si>
  <si>
    <t>Gestion de l’enseignement technique</t>
  </si>
  <si>
    <t>intro_enseignement_technique</t>
  </si>
  <si>
    <t>Formation</t>
  </si>
  <si>
    <t>Formation technique</t>
  </si>
  <si>
    <t>select_multiple type_formation</t>
  </si>
  <si>
    <t>type_formation</t>
  </si>
  <si>
    <t>1.87 Quel est le type de formation offert par ce centre ?</t>
  </si>
  <si>
    <t>type_formation_autre</t>
  </si>
  <si>
    <t>selected(${type_formation},'autre')</t>
  </si>
  <si>
    <t>select_one espace_necessaire</t>
  </si>
  <si>
    <t>espace_necessaire</t>
  </si>
  <si>
    <t>1.88 Ce centre dispose-t-il de l’espace nécessaire pour la formation ?</t>
  </si>
  <si>
    <t>select_one equipement_techniq</t>
  </si>
  <si>
    <t>equipement_techniq</t>
  </si>
  <si>
    <t>1.89 Ce centre dispose-t-il de l’équipement technique nécessaire pour la formation ?</t>
  </si>
  <si>
    <t>effectifs_apprenant</t>
  </si>
  <si>
    <t>Effectif des apprenants</t>
  </si>
  <si>
    <t>intro_apprenants</t>
  </si>
  <si>
    <t>nb_total_eleve_tech</t>
  </si>
  <si>
    <t>fille_tech</t>
  </si>
  <si>
    <t>1.91 Combien y a-t-il d'apprenants filles ?</t>
  </si>
  <si>
    <t>.&lt;=${nb_total_eleve_tech}</t>
  </si>
  <si>
    <t>Nombre des apprenantes filles suppérieur au nombre total des apprenants.</t>
  </si>
  <si>
    <t>garcon_tech</t>
  </si>
  <si>
    <t>1.92 Combien y a-t-il d'apprenants garcons ?</t>
  </si>
  <si>
    <t>Nombre des apprenants garçons suppérieur au nombre total des apprenants.</t>
  </si>
  <si>
    <t>${fille_tech}+${garcon_tech}</t>
  </si>
  <si>
    <t>eff_tech_inegal</t>
  </si>
  <si>
    <t>not (${nb_total_eleve_tech} = ${nb_eleve_fg_tech})</t>
  </si>
  <si>
    <t>age_min_eleve</t>
  </si>
  <si>
    <t>1.93 Quel est l’âge minimum des d'apprenants ?</t>
  </si>
  <si>
    <t>L'âge des apprenants est forcément supérieur à 10</t>
  </si>
  <si>
    <t>age_maxi</t>
  </si>
  <si>
    <t>1.94 Quel est l’âge maximum des d'apprenants ?</t>
  </si>
  <si>
    <t>eleve_salle</t>
  </si>
  <si>
    <t>1.95 En moyenne, combien y-a-il d'apprenants par salle de classe ?</t>
  </si>
  <si>
    <t>tables_banc_tech</t>
  </si>
  <si>
    <t>eleve_bancs</t>
  </si>
  <si>
    <t>1.97 En moyenne, combien d'apprenants partagent une table banc ?</t>
  </si>
  <si>
    <t>${tables_banc_tech}='oui'</t>
  </si>
  <si>
    <t>Le nombre d’apprenants qui partagent une table banc doit être compris entre 1 et 6</t>
  </si>
  <si>
    <t>enseigenement_tech_payant</t>
  </si>
  <si>
    <t>1.98 Cet enseignement est-il payant ?</t>
  </si>
  <si>
    <t>devise_tech</t>
  </si>
  <si>
    <t>1.99 Si oui, quelle est la devise de paiement ?</t>
  </si>
  <si>
    <t xml:space="preserve">${enseigenement_tech_payant}='oui' </t>
  </si>
  <si>
    <t>devise_tech_autre</t>
  </si>
  <si>
    <t xml:space="preserve">${devise_tech}='autre' </t>
  </si>
  <si>
    <t>frais_scolarit</t>
  </si>
  <si>
    <t>1.100 Quels sont les frais de scolarité ?</t>
  </si>
  <si>
    <t>frequence_frai</t>
  </si>
  <si>
    <r>
      <t xml:space="preserve">1.101 Quelle </t>
    </r>
    <r>
      <rPr>
        <b/>
        <sz val="12"/>
        <color indexed="10"/>
        <rFont val="Arial Narrow"/>
        <family val="2"/>
      </rPr>
      <t>est la</t>
    </r>
    <r>
      <rPr>
        <sz val="12"/>
        <color indexed="8"/>
        <rFont val="Arial Narrow"/>
        <family val="2"/>
      </rPr>
      <t xml:space="preserve"> fréquence des frais de scolarité ?</t>
    </r>
  </si>
  <si>
    <t>verif_frais_tech</t>
  </si>
  <si>
    <t xml:space="preserve">Les frais de scolarité sont de ${frais_scolarit} par ${frequence_frai}. Est-ce exact?
</t>
  </si>
  <si>
    <t>select_multiple perspective_insertion</t>
  </si>
  <si>
    <t>perspective_insertion</t>
  </si>
  <si>
    <t>perspective_insertion_autre</t>
  </si>
  <si>
    <t>selected(${perspective_insertion}, 'autre')</t>
  </si>
  <si>
    <t>temps_techs</t>
  </si>
  <si>
    <t>intro_temps_tech</t>
  </si>
  <si>
    <t>temps_moyen_tech</t>
  </si>
  <si>
    <t>temps_moy_tech</t>
  </si>
  <si>
    <t>1.104 Si vous ne savez pas exactement, combien de temps en moyenne les apprenants mettent pour venir ici en minutes depuis leurs domiciles ?</t>
  </si>
  <si>
    <t>${temps_moyen_tech}=999</t>
  </si>
  <si>
    <t>temps_maxi_tech</t>
  </si>
  <si>
    <t>temps_max_tech</t>
  </si>
  <si>
    <t>1.106 Si vous ne savez pas exactement, combien de temps au maximum les apprenants mettent pour venir ici en minutes depuis leurs domiciles ?</t>
  </si>
  <si>
    <t>${temps_maxi_tech}=999</t>
  </si>
  <si>
    <t>gestion_enseignement_religieux</t>
  </si>
  <si>
    <t>Gestion de l’enseignement religieux</t>
  </si>
  <si>
    <t>selected(${infras_educative}, 'ecole_coranique')</t>
  </si>
  <si>
    <t>select_one frequentatio_rel</t>
  </si>
  <si>
    <t>frequentatio_rel</t>
  </si>
  <si>
    <t>effectif_eleves_rel</t>
  </si>
  <si>
    <t>Effectif des élèves</t>
  </si>
  <si>
    <t>intro_effectif_eleves_rel</t>
  </si>
  <si>
    <t>nb_eleve_rel</t>
  </si>
  <si>
    <t>fille_rel</t>
  </si>
  <si>
    <t>.&lt;=${nb_eleve_rel}</t>
  </si>
  <si>
    <t>garcon_rel</t>
  </si>
  <si>
    <t>1.110 Nombes d'élèves garçons ?</t>
  </si>
  <si>
    <t>${fille_rel}+${garcon_rel}</t>
  </si>
  <si>
    <t>eff_rel_inegal</t>
  </si>
  <si>
    <t>not (${nb_eleve_rel} = ${nb_eleve_fg_rel})</t>
  </si>
  <si>
    <t>age_min_rel</t>
  </si>
  <si>
    <t>1.111 Quel est l’âge minimum des élèves ?</t>
  </si>
  <si>
    <t>age_maxi_rel</t>
  </si>
  <si>
    <t>1.112 Quel est l’âge maximum des élèves ?</t>
  </si>
  <si>
    <t>nb_eleve_rel_classe</t>
  </si>
  <si>
    <t>1.113 En moyenne, combien y-a-il d’élève par salle de classe ?</t>
  </si>
  <si>
    <t>tables_banc_rel</t>
  </si>
  <si>
    <t>nb_eleve_rel_bancs</t>
  </si>
  <si>
    <t>1.115 En moyenne, combien d’élèves partagent une table banc ?</t>
  </si>
  <si>
    <t>${tables_banc_rel}='oui'</t>
  </si>
  <si>
    <t>enseigenement_rel_payant</t>
  </si>
  <si>
    <t>1.116 Cet enseignement est-il payant ?</t>
  </si>
  <si>
    <t>devise_rel</t>
  </si>
  <si>
    <t>1.117 Si oui, quelle est la devise de paiement ?</t>
  </si>
  <si>
    <t xml:space="preserve">${enseigenement_rel_payant}='oui' </t>
  </si>
  <si>
    <t>devise_rel_autre</t>
  </si>
  <si>
    <t xml:space="preserve">${devise_rel}='autre' </t>
  </si>
  <si>
    <t>frais_scolarite_rel</t>
  </si>
  <si>
    <t>frequence_frais_rel</t>
  </si>
  <si>
    <t>1.119 Quelle fréquence des frais de scolarité ?</t>
  </si>
  <si>
    <t>verif_frais_rel</t>
  </si>
  <si>
    <t xml:space="preserve">Les frais de scolarité sont de ${frais_scolarite_rel} par ${frequence_frais_rel}. Est-ce exact?
</t>
  </si>
  <si>
    <t>select_one evolution_effect</t>
  </si>
  <si>
    <t>evolution_effect_rel</t>
  </si>
  <si>
    <t>1.120 Effectif des élèves a-t-il évolué depuis la crise de 2015 ?</t>
  </si>
  <si>
    <t>evolution_effect_relig</t>
  </si>
  <si>
    <t>1.121 Effectif des élèves a-t-il évolué depuis ouverture de la structure en ${date_mise_en_service} ?</t>
  </si>
  <si>
    <t>capacite_acceuil_rel</t>
  </si>
  <si>
    <t>1.122 Cette structure a-t-elle la capacité d’accueillir plus d’élèves aujourd’hui?</t>
  </si>
  <si>
    <t>temps_rels</t>
  </si>
  <si>
    <t>intro_temps_rel</t>
  </si>
  <si>
    <t>temps_moyen_rel</t>
  </si>
  <si>
    <t>temps_moy_rel</t>
  </si>
  <si>
    <t>1.124 Si vous ne savez pas exactement, combien de temps en moyenne les élèves mettent pour venir ici en minutes depuis leurs domiciles ?</t>
  </si>
  <si>
    <t>${temps_moyen_rel}=999</t>
  </si>
  <si>
    <t>temps_maxi_rel</t>
  </si>
  <si>
    <t>temps_max_rel</t>
  </si>
  <si>
    <t>1.126 Si vous ne savez pas exactement, combien de temps au maximum les élèves mettent pour venir ici en minutes depuis leurs domiciles ?</t>
  </si>
  <si>
    <t>${temps_maxi_rel}=999</t>
  </si>
  <si>
    <t>gestion_enseignement_alternatif</t>
  </si>
  <si>
    <t>Gestion de l’enseignement alternatif – alphabétisation</t>
  </si>
  <si>
    <t>selected(${infras_educative}, 'alphabetisation_adultes')</t>
  </si>
  <si>
    <t>effectifs_apprenant_alph</t>
  </si>
  <si>
    <t>intro_effectif_eleves_alpha</t>
  </si>
  <si>
    <t>nb_total_eleve_alph</t>
  </si>
  <si>
    <t>fille_alph</t>
  </si>
  <si>
    <t>1.127 Nombre d'apprenants filles / femmes ?</t>
  </si>
  <si>
    <t>.&lt;=${nb_total_eleve_alph}</t>
  </si>
  <si>
    <t>garcon_alph</t>
  </si>
  <si>
    <t>1.128 Nombre d'apprenants garçons / hommes ?</t>
  </si>
  <si>
    <t>${fille_alph}+${garcon_alph}</t>
  </si>
  <si>
    <t>eff_alph_inegal</t>
  </si>
  <si>
    <r>
      <t>Le total des apprenants filles et garçons est différent du nombre total de</t>
    </r>
    <r>
      <rPr>
        <b/>
        <sz val="12"/>
        <color indexed="10"/>
        <rFont val="Arial Narrow"/>
        <family val="2"/>
      </rPr>
      <t xml:space="preserve"> $</t>
    </r>
    <r>
      <rPr>
        <sz val="12"/>
        <color indexed="8"/>
        <rFont val="Arial Narrow"/>
        <family val="2"/>
      </rPr>
      <t>{nb_total_eleve_alph} que vous m'avez annoncé au début. Vérifiez.</t>
    </r>
  </si>
  <si>
    <t>not (${nb_total_eleve_alph} = ${nb_eleve_fg_alph})</t>
  </si>
  <si>
    <t>age_min_eleve_alph</t>
  </si>
  <si>
    <t>1.129 Quel est l’âge minimum des apprenants ?</t>
  </si>
  <si>
    <t>age_maxi_alph</t>
  </si>
  <si>
    <t>1.130 Quel est l’âge maximum des apprenants ?</t>
  </si>
  <si>
    <t>nb_eleve_salle_alph</t>
  </si>
  <si>
    <t>1.131 En moyenne, combien y-a-il d’élève par salle de classe ?</t>
  </si>
  <si>
    <t>tables_banc_alph</t>
  </si>
  <si>
    <t>nb_eleve_table_alph</t>
  </si>
  <si>
    <t>1.133 En moyenne, combien d’apprenants partagent une table banc ?</t>
  </si>
  <si>
    <t>${tables_banc_alph}='oui'</t>
  </si>
  <si>
    <t>enseigenement_alph_payant</t>
  </si>
  <si>
    <t>1.134 Cet enseignement est-il payant ?</t>
  </si>
  <si>
    <t>devise_alph</t>
  </si>
  <si>
    <t>1.135 Si oui, quelle est la devise de paiement ?</t>
  </si>
  <si>
    <t xml:space="preserve">${enseigenement_alph_payant}='oui' </t>
  </si>
  <si>
    <t>devise_alph_autre</t>
  </si>
  <si>
    <t xml:space="preserve">${devise_alph}='autre' </t>
  </si>
  <si>
    <t>frais_scolarite_aplh</t>
  </si>
  <si>
    <t>frequence_frais_aph</t>
  </si>
  <si>
    <t>1.138 Quelle fréquence des frais de scolarité ?</t>
  </si>
  <si>
    <t>verif_frais_alph</t>
  </si>
  <si>
    <t xml:space="preserve">Les frais de scolarité sont de ${frais_scolarite_aplh} par ${frequence_frais_aph}. Est-ce exact?
</t>
  </si>
  <si>
    <t>temps_alphs</t>
  </si>
  <si>
    <t>intro_temps_alph</t>
  </si>
  <si>
    <t>temps_moyen_alph</t>
  </si>
  <si>
    <t>temps_moy_alph</t>
  </si>
  <si>
    <t>1.140 Si vous ne savez pas exactement, combien de temps en moyenne les apprenants mettent pour venir ici en minutes depuis leurs domiciles ?</t>
  </si>
  <si>
    <t>${temps_moyen_alph}=999</t>
  </si>
  <si>
    <t>temps_maxi_alph</t>
  </si>
  <si>
    <t>temps_max_alph</t>
  </si>
  <si>
    <t>1.142. Si vous ne savez pas exactement, combien de temps au maximum les apprenants mettent pour venir ici en minutes depuis leurs domiciles ?</t>
  </si>
  <si>
    <t>${temps_maxi_alph}=999</t>
  </si>
  <si>
    <t>eae</t>
  </si>
  <si>
    <t>Espaces Amis des Enfants</t>
  </si>
  <si>
    <t>selected(${infras_educative}, 'Espace_Ami_Enfants')</t>
  </si>
  <si>
    <t>effectif_apprenant_eae</t>
  </si>
  <si>
    <t>intro_effectif_eleves_eae</t>
  </si>
  <si>
    <t>nb_eleve_eae</t>
  </si>
  <si>
    <t>1.143 Quel est le nombre total d’enfants scolarisés dans cet EAE ?</t>
  </si>
  <si>
    <t>fille_eae</t>
  </si>
  <si>
    <t>1.144 Nombre d'enfants filles ?</t>
  </si>
  <si>
    <t>.&lt;=${nb_eleve_eae}</t>
  </si>
  <si>
    <t>Nombre d'enfants filles suppérieur au nombre total des enfants.</t>
  </si>
  <si>
    <t>garcon_eae</t>
  </si>
  <si>
    <t>1.145 Nombre d'enfants garçons ?</t>
  </si>
  <si>
    <t>Nombre d'enfants garçons suppérieur au nombre total des enfants.</t>
  </si>
  <si>
    <t>${fille_eae}+${garcon_eae}</t>
  </si>
  <si>
    <t>eff_eae_inegal</t>
  </si>
  <si>
    <t>not (${nb_eleve_eae} = ${nb_eleve_fg_eae})</t>
  </si>
  <si>
    <t>age_min_eleve_eae</t>
  </si>
  <si>
    <t>1.146 Quel est l’âge minimum des enfants ?</t>
  </si>
  <si>
    <t>age_maxi_eleve_eae</t>
  </si>
  <si>
    <t>1.147 Quel est l’âge maximum des enfants ?</t>
  </si>
  <si>
    <t>nb_eleve_classe_eae</t>
  </si>
  <si>
    <t>1.148 En moyenne, combien y-a-il d’élève par salle de classe ?</t>
  </si>
  <si>
    <t>tables_banc_eae</t>
  </si>
  <si>
    <t>nb_eleve_table_eae</t>
  </si>
  <si>
    <t>1.150 En moyenne, combien d’enfants partagent une table banc ?</t>
  </si>
  <si>
    <t>${tables_banc_eae}='oui'</t>
  </si>
  <si>
    <t>Le nombre des enfants qui partagent une table banc doit être compris entre 1 et 6</t>
  </si>
  <si>
    <t>enseigenement_eae_payant</t>
  </si>
  <si>
    <t>1.151 Cet enseignement est-il payant ?</t>
  </si>
  <si>
    <t>devise_eae</t>
  </si>
  <si>
    <t>1.152 Si oui, quelle est la devise de paiement ?</t>
  </si>
  <si>
    <t xml:space="preserve">${enseigenement_eae_payant}='oui' </t>
  </si>
  <si>
    <t>devise_eae_autre</t>
  </si>
  <si>
    <t xml:space="preserve">${devise_eae}='autre' </t>
  </si>
  <si>
    <t>frais_sscolarite_eae</t>
  </si>
  <si>
    <t>1.153 Quels sont les frais de scolarité ?</t>
  </si>
  <si>
    <t>frequence_frais_eae</t>
  </si>
  <si>
    <r>
      <t>1.154 Quelle</t>
    </r>
    <r>
      <rPr>
        <b/>
        <sz val="12"/>
        <color indexed="10"/>
        <rFont val="Arial Narrow"/>
        <family val="2"/>
      </rPr>
      <t xml:space="preserve"> est la</t>
    </r>
    <r>
      <rPr>
        <sz val="12"/>
        <color indexed="8"/>
        <rFont val="Arial Narrow"/>
        <family val="2"/>
      </rPr>
      <t xml:space="preserve"> fréquence des frais de scolarité ?</t>
    </r>
  </si>
  <si>
    <t>temps_eaas</t>
  </si>
  <si>
    <t>intro_temps_eae</t>
  </si>
  <si>
    <t>temps_moyen_eaa</t>
  </si>
  <si>
    <t>temps_moy_eaa</t>
  </si>
  <si>
    <t>1.156 Si vous ne savez pas exactement, combien de temps en moyenne les enfants mettent pour venir ici en minutes depuis leurs domiciles ?</t>
  </si>
  <si>
    <t>${temps_moyen_eaa}=999</t>
  </si>
  <si>
    <t>temps_maxi_eaa</t>
  </si>
  <si>
    <t>temps_max_eaa</t>
  </si>
  <si>
    <t>1.158 Si vous ne savez pas exactement, combien de temps au maximum les enfants mettent pour venir ici en minutes depuis leurs domiciles ?</t>
  </si>
  <si>
    <t>${temps_maxi_eaa}=999</t>
  </si>
  <si>
    <t>evolution_effectif_eleve</t>
  </si>
  <si>
    <t>Evolution effectif des élèves  - tous niveaux confondus</t>
  </si>
  <si>
    <t>evolution_efect_eleve_ouverture</t>
  </si>
  <si>
    <t>${date_mise_en_service}&lt;2015</t>
  </si>
  <si>
    <t>evolution_effect_eleve_2015</t>
  </si>
  <si>
    <t>1.160 L'effectif des élèves a-t-il évolué depuis la crise de 2015 ?</t>
  </si>
  <si>
    <t>Ne sélectionnez "Non applicable" que si la structure est trop récente pour que cette question soit pertinente</t>
  </si>
  <si>
    <t>capacite_acceuil</t>
  </si>
  <si>
    <t>1.161 Cette structure a-t-elle la capacité d’accueillir plus d’élèves aujourd’hui?</t>
  </si>
  <si>
    <t>effectifs_enseignant</t>
  </si>
  <si>
    <t>Effectif du corps enseignant</t>
  </si>
  <si>
    <t>intro_effectifs_prof</t>
  </si>
  <si>
    <t>nb_professeur_plein_temps</t>
  </si>
  <si>
    <t>1.162 Combien d'enseignants travaillent dans votre école ?</t>
  </si>
  <si>
    <t>nb_enseignant</t>
  </si>
  <si>
    <t>1.163 Combien d'enseignants Hommes travaillent dans votre école ?</t>
  </si>
  <si>
    <t>nb_enseignante</t>
  </si>
  <si>
    <t>1.164 Combien d’enseignantes femmes travaillent dans votre école ?</t>
  </si>
  <si>
    <t>cumul_total_enseignant</t>
  </si>
  <si>
    <t>${nb_enseignant}+${nb_enseignante}</t>
  </si>
  <si>
    <t>note_verification_cumul</t>
  </si>
  <si>
    <t>not (${cumul_total_enseignant} = ${nb_professeur_plein_temps})</t>
  </si>
  <si>
    <t>enseignant_suppleant</t>
  </si>
  <si>
    <t>1.165 Disposez-vous d’un enseignant suppléant ?</t>
  </si>
  <si>
    <t>Une école qui a plus de 10 classes devrait bénéficier d'un enseignant suppléant selon les normes</t>
  </si>
  <si>
    <t>(selected(${infras_educative}, 'Prescolaire') or selected(${infras_educative}, 'primaire') or selected(${infras_educative}, 'secondaire')) and ${nombre_classe}&gt;10</t>
  </si>
  <si>
    <t>evolution_effect_prof_2015</t>
  </si>
  <si>
    <t>1.166  Effectif de professeurs a-t-il évolué depuis la crise de 2015 ?</t>
  </si>
  <si>
    <t>effectif_evolue_prof_ouverture</t>
  </si>
  <si>
    <t>1.167 Effectif de professeurs a-t-il évolué depuis ouverture de la structure en ${date_mise_en_service} ?</t>
  </si>
  <si>
    <t>select_one enseignant_forme</t>
  </si>
  <si>
    <t>enseignant_forme</t>
  </si>
  <si>
    <t>1.168 Selon vous les enseignants sont-ils suffisamment bien formés ?</t>
  </si>
  <si>
    <t>select_multiple renforcement</t>
  </si>
  <si>
    <t>quel_renforcement_base</t>
  </si>
  <si>
    <t>selected (${enseignant_forme},'oui_mais') or selected (${enseignant_forme}, 'non')</t>
  </si>
  <si>
    <t>quel_renforcement_base_autre</t>
  </si>
  <si>
    <t>selected(${quel_renforcement_base}, 'autre')</t>
  </si>
  <si>
    <t>enjeux_edu</t>
  </si>
  <si>
    <t>Enjeux de la structure éducative</t>
  </si>
  <si>
    <t>intro_enjeu</t>
  </si>
  <si>
    <t>select_multiple difficulte_eleves</t>
  </si>
  <si>
    <t>difficulte_eleves</t>
  </si>
  <si>
    <t>1.170 Avez-vous des difficultés particulière concernant la gestion de l’effectif des élèves ?</t>
  </si>
  <si>
    <t>if((not(selected(.,"pas_enjeux"))),count-selected(.) &gt;0,count-selected(.) &lt;= 1)</t>
  </si>
  <si>
    <t>Impossible de choisir "pas d'enjeux" et une autre réponse en même temps.</t>
  </si>
  <si>
    <t>difficulte_eleves_autre</t>
  </si>
  <si>
    <t>selected(${difficulte_eleves}, 'autre')</t>
  </si>
  <si>
    <t>select_multiple difficulte_enseignant</t>
  </si>
  <si>
    <t>difficulte_enseignant</t>
  </si>
  <si>
    <t>1.171 Avez-vous des difficultés particulière concernant la gestion de l’effectif des enseignants ?</t>
  </si>
  <si>
    <t>difficulte_enseignant_autre</t>
  </si>
  <si>
    <t>selected(${difficulte_enseignant}, 'autre')</t>
  </si>
  <si>
    <t>select_multiple difficulte_infras</t>
  </si>
  <si>
    <t>difficulte_equipement</t>
  </si>
  <si>
    <t>1.172 Avez-vous des difficultés particulière concernant la gestion des infrastructures et équipements de l’école ?</t>
  </si>
  <si>
    <t>difficulte_equipement_autre</t>
  </si>
  <si>
    <t>selected(${difficulte_equipement}, 'autre')</t>
  </si>
  <si>
    <t>appui_ong</t>
  </si>
  <si>
    <t>Appui ONG</t>
  </si>
  <si>
    <t>gestion_ong</t>
  </si>
  <si>
    <t>aide_partenaire</t>
  </si>
  <si>
    <t>1.174 Etablissement reçoit-il de l’aide de partenaires extérieurs (autre que l’Etat)? </t>
  </si>
  <si>
    <t xml:space="preserve">${gestion_ong}='non' </t>
  </si>
  <si>
    <t>select_multiple de_qui</t>
  </si>
  <si>
    <t>de_qui</t>
  </si>
  <si>
    <t>1.175 De qui ?</t>
  </si>
  <si>
    <t xml:space="preserve">${aide_partenaire}='oui' </t>
  </si>
  <si>
    <t>de_qui_autre</t>
  </si>
  <si>
    <t>selected(${de_qui}, 'autre')</t>
  </si>
  <si>
    <t>select_multiple ordre</t>
  </si>
  <si>
    <t>ordre</t>
  </si>
  <si>
    <t>ordre_autre</t>
  </si>
  <si>
    <t>selected(${ordre}, 'autre')</t>
  </si>
  <si>
    <t>select_one appui</t>
  </si>
  <si>
    <t>appui</t>
  </si>
  <si>
    <t>1.177 Cet appui répond-il aux besoins de la structure ?</t>
  </si>
  <si>
    <t>sante</t>
  </si>
  <si>
    <t>2. Santé</t>
  </si>
  <si>
    <t>${type_infras}='sante'</t>
  </si>
  <si>
    <t>sante_enquete</t>
  </si>
  <si>
    <t>2.A. informations sur le répondant</t>
  </si>
  <si>
    <t>Presentation_enqueteur_sant</t>
  </si>
  <si>
    <t>Presentation_enquteur_sante_autre</t>
  </si>
  <si>
    <t>consentement_sante</t>
  </si>
  <si>
    <t>2.01. Acceptez-vous de participer à l’entretien ? Celui-ci prendra au plus 20 min.</t>
  </si>
  <si>
    <t>consentement_oui_sante</t>
  </si>
  <si>
    <t>nom_prenom_sante</t>
  </si>
  <si>
    <t>2.02. Pour commencer, Quelle est votre identité (nom et prénom)?</t>
  </si>
  <si>
    <t>telephone_sante</t>
  </si>
  <si>
    <t>2.03.1 Quel est votre numéro de téléphone ?</t>
  </si>
  <si>
    <t>telephone2_sante</t>
  </si>
  <si>
    <t>2.03.2 Quel est votre deuxième numéro de téléphone ?</t>
  </si>
  <si>
    <t>select_one role_enquete_sante</t>
  </si>
  <si>
    <t>role_enquete_sante</t>
  </si>
  <si>
    <t>role_enquete_sante_autre</t>
  </si>
  <si>
    <t>${role_enquete_sante}='autre'</t>
  </si>
  <si>
    <t>structure_sante</t>
  </si>
  <si>
    <t>Type de structure de santé</t>
  </si>
  <si>
    <t>select_one typologie</t>
  </si>
  <si>
    <t>typologie</t>
  </si>
  <si>
    <t>typologie_autre</t>
  </si>
  <si>
    <t>selected(${typologie}, 'autre')</t>
  </si>
  <si>
    <t>nom</t>
  </si>
  <si>
    <t>Equipements_sanitaires</t>
  </si>
  <si>
    <t>intro_equipements_sanitaires</t>
  </si>
  <si>
    <t>latrine_structure_sante</t>
  </si>
  <si>
    <t>2.4 Cette structure dispose-t-elle de latrines fonctionnelles ?</t>
  </si>
  <si>
    <t>nb_latrine_sante</t>
  </si>
  <si>
    <t xml:space="preserve">${latrine_structure_sante}='oui' </t>
  </si>
  <si>
    <t>latrine_structure_sante_separe</t>
  </si>
  <si>
    <t>2. 6 Les latrines sont-elles séparées pour les hommes et les femmes ?</t>
  </si>
  <si>
    <t>nb_femmes</t>
  </si>
  <si>
    <t>2.7 Combien pour les femmes ?</t>
  </si>
  <si>
    <t xml:space="preserve">${latrine_structure_sante_separe}='oui' </t>
  </si>
  <si>
    <t>nb_hommes</t>
  </si>
  <si>
    <t>2.8 Combien pour les hommes ?</t>
  </si>
  <si>
    <t>latrine_dediees_personnel</t>
  </si>
  <si>
    <t>2. 9 Y a-t-il des latrines dédiées pour le personnel ?</t>
  </si>
  <si>
    <t>nb_personnel</t>
  </si>
  <si>
    <t>${latrine_dediees_personnel}='oui'</t>
  </si>
  <si>
    <t xml:space="preserve">if(string-length(${nb_femmes}) = 0, "0", ${nb_femmes}) + if(string-length(${nb_hommes}) = 0, "0", ${nb_hommes}) + if(string-length(${nb_personnel}) = 0, "0", ${nb_personnel}) </t>
  </si>
  <si>
    <t>${nb_femmes}+${nb_hommes}+${latrine_dediees_personnel}</t>
  </si>
  <si>
    <t>total_latrine_inegal</t>
  </si>
  <si>
    <r>
      <t>Vous m'avez dit que votre</t>
    </r>
    <r>
      <rPr>
        <b/>
        <sz val="12"/>
        <color indexed="10"/>
        <rFont val="Arial Narrow"/>
        <family val="2"/>
      </rPr>
      <t xml:space="preserve"> structure </t>
    </r>
    <r>
      <rPr>
        <sz val="12"/>
        <color indexed="8"/>
        <rFont val="Arial Narrow"/>
        <family val="2"/>
      </rPr>
      <t xml:space="preserve">disposait de ${nb_latrine_sante} </t>
    </r>
    <r>
      <rPr>
        <b/>
        <sz val="12"/>
        <color indexed="10"/>
        <rFont val="Arial Narrow"/>
        <family val="2"/>
      </rPr>
      <t>latrines</t>
    </r>
    <r>
      <rPr>
        <sz val="12"/>
        <color indexed="8"/>
        <rFont val="Arial Narrow"/>
        <family val="2"/>
      </rPr>
      <t xml:space="preserve"> fonctionnelles. Or la somme des latrines pour les filles, les garçons et le personnel est égale à ${total_latrines_sante}. Vérifiez s'il vous plait</t>
    </r>
  </si>
  <si>
    <t>not (${nb_latrine_sante} = ${total_latrines_sante}) and ${latrine_dediees_personnel} ='oui' and ${latrine_structure_sante_separe} ='oui'</t>
  </si>
  <si>
    <t>acces_dedie_eau</t>
  </si>
  <si>
    <t>2.10 La structure dispose-t-elle d’un accès dédié à l’eau ?</t>
  </si>
  <si>
    <t>type_acces_eau_ste</t>
  </si>
  <si>
    <t>2.11 De quel type d’accès ?</t>
  </si>
  <si>
    <t>selected(${acces_dedie_eau}, 'oui')</t>
  </si>
  <si>
    <t>type_acces_eau_ste_autre</t>
  </si>
  <si>
    <t>selected(${type_acces_eau_ste}, 'autre')</t>
  </si>
  <si>
    <t>raccordement_reseau_robinet</t>
  </si>
  <si>
    <t>2.12 Si raccordement au réseau, de combien de robinets dispose le centre de santé ?</t>
  </si>
  <si>
    <t>selected(${type_acces_eau_ste}, 'Connection_AEP')</t>
  </si>
  <si>
    <t>electricite_sante</t>
  </si>
  <si>
    <t>2.13 La structure dispose-t-elle d’un accès à l’électricité ?</t>
  </si>
  <si>
    <t>acces_electricite_sante</t>
  </si>
  <si>
    <t>2.14 De quel type d’accès ?</t>
  </si>
  <si>
    <t xml:space="preserve">${electricite_sante}='oui' </t>
  </si>
  <si>
    <t>acces_electricite_sante_autre</t>
  </si>
  <si>
    <t>selected(${acces_electricite_sante}, 'autre')</t>
  </si>
  <si>
    <t>acces_gestiondechet</t>
  </si>
  <si>
    <r>
      <t xml:space="preserve">2.15 </t>
    </r>
    <r>
      <rPr>
        <b/>
        <sz val="12"/>
        <color indexed="10"/>
        <rFont val="Arial Narrow"/>
        <family val="2"/>
      </rPr>
      <t>La structure de santé</t>
    </r>
    <r>
      <rPr>
        <sz val="12"/>
        <color indexed="8"/>
        <rFont val="Arial Narrow"/>
        <family val="2"/>
      </rPr>
      <t xml:space="preserve"> dispose-elle d’un accès à la gestion des déchets ?</t>
    </r>
  </si>
  <si>
    <t>select_multiple dechet_sante</t>
  </si>
  <si>
    <t>dechet_sante</t>
  </si>
  <si>
    <t xml:space="preserve">${acces_gestiondechet}='oui' </t>
  </si>
  <si>
    <t>dechet_sante_autre</t>
  </si>
  <si>
    <t>selected(${dechet_sante}, 'autre')</t>
  </si>
  <si>
    <t>batiment_case_sante</t>
  </si>
  <si>
    <t>Bâtiments Case de santé</t>
  </si>
  <si>
    <t xml:space="preserve">${typologie}='case_sante' </t>
  </si>
  <si>
    <t>intro_batiments_case_ste</t>
  </si>
  <si>
    <t>nb_batiments</t>
  </si>
  <si>
    <t>2.18 Combien y a-t-il de bâtiments ?</t>
  </si>
  <si>
    <t>.&gt;=0</t>
  </si>
  <si>
    <t>Le nombre doit être positif</t>
  </si>
  <si>
    <t>select_one type_infras_bat</t>
  </si>
  <si>
    <t>type_infras_bat</t>
  </si>
  <si>
    <t>select_multiple salle_case_sante</t>
  </si>
  <si>
    <t>salle_case_sante</t>
  </si>
  <si>
    <t>2.21 Cette case de santé dispose-t-elle des salles suivantes ?</t>
  </si>
  <si>
    <t>Cocher pour chaque salle correspondante existante</t>
  </si>
  <si>
    <t>cloture_case_sante</t>
  </si>
  <si>
    <t>case_sante_affecte</t>
  </si>
  <si>
    <t>2.23 Depuis le début de la crise à Diffa, la structure a-t-elle été affectées / subi des dommages ?</t>
  </si>
  <si>
    <t>select_multiple quel_ordre_ste</t>
  </si>
  <si>
    <t>quel_ordre_ste</t>
  </si>
  <si>
    <t>2.24 De quel ordre ?</t>
  </si>
  <si>
    <t xml:space="preserve">${case_sante_affecte}='oui' </t>
  </si>
  <si>
    <t>quel_ordre_ste_autre</t>
  </si>
  <si>
    <t>selected(${quel_ordre_ste}, 'autre')</t>
  </si>
  <si>
    <t>batiment_csiI</t>
  </si>
  <si>
    <t>Bâtiments CSI de type 1</t>
  </si>
  <si>
    <t xml:space="preserve">${typologie}='csi_un' </t>
  </si>
  <si>
    <t>intro_batiments_csi1</t>
  </si>
  <si>
    <t>nbre_de_batiment_csII</t>
  </si>
  <si>
    <t>2.25 Combien y a-t-il de bâtiments en tout?</t>
  </si>
  <si>
    <t>infras_bat_principal</t>
  </si>
  <si>
    <t>select_multiple type_infras_hang</t>
  </si>
  <si>
    <t>type_infras_hang_csi</t>
  </si>
  <si>
    <t>2.27 Qu'est ce qui décrit les infrastructures des hangars et annexes?</t>
  </si>
  <si>
    <t>if((not(selected(.,"n/a"))),count-selected(.) &gt;0,count-selected(.) &lt;= 1)</t>
  </si>
  <si>
    <t>Impossible de choisir "non applicable" et une autre réponse en même temps.</t>
  </si>
  <si>
    <t>select_multiple salle_csi_prev</t>
  </si>
  <si>
    <t>salle_csi_prev</t>
  </si>
  <si>
    <t>2.28  Le CSI dispose-t-il des salles suivantes pour le service des soins curatifs ?</t>
  </si>
  <si>
    <t>Les soins curatifs recouvrent la consultation, l'observation, et la récupération nutritionnelle.</t>
  </si>
  <si>
    <t>if((not(selected(.,"aucune"))),count-selected(.) &gt;0,count-selected(.) &lt;= 1)</t>
  </si>
  <si>
    <t>Impossible de choisir "aucune" et une autre réponse en même temps.</t>
  </si>
  <si>
    <t>select_multiple salle_csi_cur</t>
  </si>
  <si>
    <t>salle_csi_cur</t>
  </si>
  <si>
    <t>2.29  Le CSI dispose-t-il des salles suivantes pour le service des soins curatifs ?</t>
  </si>
  <si>
    <t>Les soins préventifs recouvrent l'hygiène et assainissement, le suivi des nourrissons, consultations pré-natales et post natales, Planification familiale, et les actions sociales</t>
  </si>
  <si>
    <t>select_multiple annexe_csi</t>
  </si>
  <si>
    <t>annexe_csi</t>
  </si>
  <si>
    <t>2.30 Le CSI dispose-t-il des annexes suivantes ?</t>
  </si>
  <si>
    <t>batiement_csi2</t>
  </si>
  <si>
    <t>Bâtiments CSI de type 2</t>
  </si>
  <si>
    <t xml:space="preserve">${typologie}='csi_deux' </t>
  </si>
  <si>
    <t>nb_batiments_csi2</t>
  </si>
  <si>
    <t>2.31 Combien y a-t-il de bâtiments en tout ?</t>
  </si>
  <si>
    <t>infras_bat_principal_csi2</t>
  </si>
  <si>
    <t>type_infras_hang_csi2</t>
  </si>
  <si>
    <t>2.33 Qu'est ce qui décrit les infrastructures des hangars et annexes?</t>
  </si>
  <si>
    <t>select_multiple salle_csi_cura</t>
  </si>
  <si>
    <t>salle_csi_cura</t>
  </si>
  <si>
    <t>2.34 le CSI dispose-t-il des salles suivantes pour le service des soins curatifs ?</t>
  </si>
  <si>
    <t>select_multiple salle_csi_prevent</t>
  </si>
  <si>
    <t>salle_csi_prevent</t>
  </si>
  <si>
    <r>
      <t xml:space="preserve">2.35 Ce CSI dispose-t-il des salles suivantes pour le service des </t>
    </r>
    <r>
      <rPr>
        <b/>
        <sz val="12"/>
        <color indexed="10"/>
        <rFont val="Arial Narrow"/>
        <family val="2"/>
      </rPr>
      <t>Soins préventifs</t>
    </r>
    <r>
      <rPr>
        <sz val="12"/>
        <color indexed="8"/>
        <rFont val="Arial Narrow"/>
        <family val="2"/>
      </rPr>
      <t xml:space="preserve"> ?</t>
    </r>
  </si>
  <si>
    <t>select_multiple service_labo</t>
  </si>
  <si>
    <t xml:space="preserve"> service_labo</t>
  </si>
  <si>
    <t>2.36  le CSI dispose-t-il des salles suivantes pour le service de laboratoire ?</t>
  </si>
  <si>
    <t>select_multiple service_matermite</t>
  </si>
  <si>
    <t>service_matermite</t>
  </si>
  <si>
    <t>2.37  le CSI dispose-t-il des salles suivantes pour le service de maternité?</t>
  </si>
  <si>
    <t>service_pharmatie</t>
  </si>
  <si>
    <r>
      <t xml:space="preserve">2.38 le CSI dispose-t-il </t>
    </r>
    <r>
      <rPr>
        <sz val="12"/>
        <color indexed="10"/>
        <rFont val="Arial Narrow"/>
        <family val="2"/>
      </rPr>
      <t>d'une</t>
    </r>
    <r>
      <rPr>
        <b/>
        <sz val="12"/>
        <color indexed="10"/>
        <rFont val="Arial Narrow"/>
        <family val="2"/>
      </rPr>
      <t xml:space="preserve"> salle pour pharmacie ?</t>
    </r>
  </si>
  <si>
    <t>select_multiple service_administratif</t>
  </si>
  <si>
    <t>service_administratif</t>
  </si>
  <si>
    <t>2.39 le CSI dispose-t-il des salles suivantes pour le service administratif ?</t>
  </si>
  <si>
    <t>if((not(selected(.,"aucun"))),count-selected(.) &gt;0,count-selected(.) &lt;= 1)</t>
  </si>
  <si>
    <t>Impossible de choisir "Aucun" et une autre réponse en même temps.</t>
  </si>
  <si>
    <t>salle_saj</t>
  </si>
  <si>
    <t xml:space="preserve">2.40 Le CSI dispose-t-il d’une salle  de promotion de la Santé des Adolescents et des Jeunes (SAJ)? </t>
  </si>
  <si>
    <t>select_multiple annexe_csi2</t>
  </si>
  <si>
    <t xml:space="preserve"> annexe_csi2</t>
  </si>
  <si>
    <t>2.41 Le CSI dispose-t-il des annexes suivantes ?</t>
  </si>
  <si>
    <t>personnel</t>
  </si>
  <si>
    <t>case_de_sante</t>
  </si>
  <si>
    <t>intro_rh_case-ste</t>
  </si>
  <si>
    <t>infimier_certifie</t>
  </si>
  <si>
    <t>2.42 La case de santé dispose-t-elle d’un infirmier certifié/ASB (responsable de la case de santé) ?</t>
  </si>
  <si>
    <t>agentde_sante_com</t>
  </si>
  <si>
    <t>2.43 La case de santé dispose-t-elle d’un Agent de santé communautaire ?</t>
  </si>
  <si>
    <t>matrones</t>
  </si>
  <si>
    <t>2.44 La case de santé dispose-t-elle de 2 Matrones ?</t>
  </si>
  <si>
    <t>Si une seule matronne, cocher "non"</t>
  </si>
  <si>
    <t>manoeuvre</t>
  </si>
  <si>
    <t>2.45 La case de santé dispose-t-elle d’un manœuvre ?</t>
  </si>
  <si>
    <t>select_multiple manque_personnel</t>
  </si>
  <si>
    <t>manque_personnel_ste</t>
  </si>
  <si>
    <t>2.46 S’il y a un manque de personnel, quelles sont les raisons principales ?</t>
  </si>
  <si>
    <t>if((not(selected(.,"pas_de_manque"))),count-selected(.) &gt;0,count-selected(.) &lt;= 1)</t>
  </si>
  <si>
    <t>Impossible de choisir "Pas de manque" et une autre réponse en même temps.</t>
  </si>
  <si>
    <t>manque_personnel_autre</t>
  </si>
  <si>
    <t>selected(${manque_personnel_ste}, 'autre')</t>
  </si>
  <si>
    <t>csi</t>
  </si>
  <si>
    <t>CSI</t>
  </si>
  <si>
    <t xml:space="preserve">${typologie}='csi_un' or ${typologie}='csi_deux' </t>
  </si>
  <si>
    <t>intro_rh_csi1</t>
  </si>
  <si>
    <t xml:space="preserve">Nous allons maintenant parler des ressources humaines qui sont affectées à ce centre de santé intégré </t>
  </si>
  <si>
    <t>nb_medcin_gen</t>
  </si>
  <si>
    <t>2.47 Combien de Médecin généraliste* (Chef CSI) travaillent au CSI ?</t>
  </si>
  <si>
    <t>selected(${typologie}, 'csi_deux')</t>
  </si>
  <si>
    <t>.&gt;=0 and .&lt;=5</t>
  </si>
  <si>
    <t>Doit être compris entre 1 et 4</t>
  </si>
  <si>
    <t>nb_infirmiers</t>
  </si>
  <si>
    <t>2.48 Combien de Infirmier diplômé d’Etat travaillent au CSI ?</t>
  </si>
  <si>
    <t>nb_infirmiers_asb</t>
  </si>
  <si>
    <t>2.49 Combien de Infirmier certifié/ASB travaillent au CSI ?</t>
  </si>
  <si>
    <t>nb_sage_femme</t>
  </si>
  <si>
    <t>2.50 Combien de Sage-femme travaillent au CSI ?</t>
  </si>
  <si>
    <t>nb_technicien_labo</t>
  </si>
  <si>
    <t>2.51 Combien de Technicien de laboratoire travaillent au CSI ?</t>
  </si>
  <si>
    <t>nb_technicien_dev</t>
  </si>
  <si>
    <t>2.52 Combien de Technicien de développement social travaillent au CSI ?</t>
  </si>
  <si>
    <t>nb_technicien_hygiene</t>
  </si>
  <si>
    <t>2.53 Combien de Technicien d’hygiène et assainissement  travaillent au CSI ?</t>
  </si>
  <si>
    <t>nb_manoeuvre</t>
  </si>
  <si>
    <t>2.54 Combien de Manœuvre travaillent au CSI ?</t>
  </si>
  <si>
    <t>nb_gardien</t>
  </si>
  <si>
    <t>2.55 Combien de gardiens travaillent au CSI ?</t>
  </si>
  <si>
    <t>manque_personnel_csi</t>
  </si>
  <si>
    <t>2.56 S’il y a un manque de personnel, quelles sont les raisons principales ?</t>
  </si>
  <si>
    <t>manque_personnel_csi_autre</t>
  </si>
  <si>
    <t>selected(${manque_personnel_csi}, 'autre')</t>
  </si>
  <si>
    <t>paquet_activites</t>
  </si>
  <si>
    <r>
      <t>Paquet d’activités</t>
    </r>
    <r>
      <rPr>
        <sz val="8"/>
        <color indexed="8"/>
        <rFont val="Arial Narrow"/>
        <family val="2"/>
      </rPr>
      <t xml:space="preserve"> </t>
    </r>
  </si>
  <si>
    <t>case_sante_activite</t>
  </si>
  <si>
    <t>selected(${typologie}, 'case_sante')</t>
  </si>
  <si>
    <t>intro_paquet_case_ste</t>
  </si>
  <si>
    <t>select_multiple activites_difficiles_cur</t>
  </si>
  <si>
    <t>activites_difficiles_cur</t>
  </si>
  <si>
    <t>Montrer la liste au répondant ou la lui lire. Cocher les cases qui correspondent à des activités DIFFICILES à réaliser selon l'enquêté</t>
  </si>
  <si>
    <t>select_multiple activites_difficiles_pro</t>
  </si>
  <si>
    <t>activites_difficiles_pro</t>
  </si>
  <si>
    <t>select_multiple activites_difficiles_prev</t>
  </si>
  <si>
    <t>activites_difficiles_prev</t>
  </si>
  <si>
    <t>select_multiple activites_difficiles_gestion</t>
  </si>
  <si>
    <t>activites_difficiles_gestion</t>
  </si>
  <si>
    <t>select_multiple raisons_difficultes</t>
  </si>
  <si>
    <t>raisons_difficultes</t>
  </si>
  <si>
    <t>2.61 Si certaines des activités prévues au titre du paquet minimum d’activité sont difficiles à exécuter, pouvez vous nous dire pourquoi ?</t>
  </si>
  <si>
    <t>Si l'enquêté à relevé au moins une activité difficile à réaliser, vous devez décocher "aucune difficulté"</t>
  </si>
  <si>
    <t>if((not(selected(.,"aucune_difficulte"))),count-selected(.) &gt;0,count-selected(.) &lt;= 1)</t>
  </si>
  <si>
    <t>Impossible de choisir "Aucune difficulté" et une autre réponse en même temps.</t>
  </si>
  <si>
    <t>raisons_difficultes_autre</t>
  </si>
  <si>
    <t>selected(${raisons_difficultes}, 'autre')</t>
  </si>
  <si>
    <t>reception_appui</t>
  </si>
  <si>
    <t>2.62 Votre case de santé reçoit-elle de l’appui d’organisations de l’aide ?</t>
  </si>
  <si>
    <t>select_multiple domaines</t>
  </si>
  <si>
    <t>domaines</t>
  </si>
  <si>
    <t xml:space="preserve">${reception_appui}='oui' </t>
  </si>
  <si>
    <t>domaines_autre</t>
  </si>
  <si>
    <t>selected(${domaines}, 'autre')</t>
  </si>
  <si>
    <t>date_aide</t>
  </si>
  <si>
    <t>month-year</t>
  </si>
  <si>
    <t>ong_aide_ste</t>
  </si>
  <si>
    <t>csi_activite</t>
  </si>
  <si>
    <t>intro_paquet_csi</t>
  </si>
  <si>
    <t>select_multiple activites_difficiles_curat</t>
  </si>
  <si>
    <t>activites_difficiles_curat</t>
  </si>
  <si>
    <t>select_multiple activites_difficiles_prevent</t>
  </si>
  <si>
    <t xml:space="preserve"> activites_difficiles_prevent</t>
  </si>
  <si>
    <t>select_multiple  activites_difficiles_labo</t>
  </si>
  <si>
    <t xml:space="preserve"> activites_difficiles_labo</t>
  </si>
  <si>
    <t>select_multiple activites_difficiles_promo</t>
  </si>
  <si>
    <t>activites_difficiles_promo</t>
  </si>
  <si>
    <t>select_multiple activites_difficiles_foraines</t>
  </si>
  <si>
    <t>activites_difficiles_foraines</t>
  </si>
  <si>
    <t>select_multiple gestion_difficiles</t>
  </si>
  <si>
    <t>gestion_difficiles</t>
  </si>
  <si>
    <t>raisons_difficultes_activites</t>
  </si>
  <si>
    <t>2.71 Si certaines des activités prévues au titre du paquet minimum d’activité sont difficiles à exécuter, pouvez vous nous dire pourquoi ?</t>
  </si>
  <si>
    <t>aucune_difficulte</t>
  </si>
  <si>
    <t>selected(${raisons_difficultes_activites},'aucune_difficulte')</t>
  </si>
  <si>
    <t>raisons_difficultes_activites_autre</t>
  </si>
  <si>
    <t>appui_organisations</t>
  </si>
  <si>
    <r>
      <t>2.73 Votre CSI reçoit-</t>
    </r>
    <r>
      <rPr>
        <sz val="12"/>
        <color indexed="10"/>
        <rFont val="Arial Narrow"/>
        <family val="2"/>
      </rPr>
      <t>il</t>
    </r>
    <r>
      <rPr>
        <sz val="12"/>
        <color indexed="8"/>
        <rFont val="Arial Narrow"/>
        <family val="2"/>
      </rPr>
      <t xml:space="preserve"> de l’appui d’organisations de l’aide ?</t>
    </r>
  </si>
  <si>
    <t>quel_domaines</t>
  </si>
  <si>
    <t>selected(${appui_organisations}, 'oui')</t>
  </si>
  <si>
    <t>quel_domaines_autre</t>
  </si>
  <si>
    <t>selected(${quel_domaines}, 'autre')</t>
  </si>
  <si>
    <t>date_aide_csi</t>
  </si>
  <si>
    <t xml:space="preserve">${appui_organisations}='oui' </t>
  </si>
  <si>
    <t>ong_aide_ste_csi</t>
  </si>
  <si>
    <t>fequenation_case_sante</t>
  </si>
  <si>
    <t>Fréquentation des cases de santé</t>
  </si>
  <si>
    <t>nb_patient_case_sante_jour</t>
  </si>
  <si>
    <t>nb_patient_case_sante_semaine</t>
  </si>
  <si>
    <t>nb_patient_case_sante_hier</t>
  </si>
  <si>
    <t>nb_patient_case_sante_semaine_precedente</t>
  </si>
  <si>
    <t>fequenation_csi_un</t>
  </si>
  <si>
    <t>Fréquentation des CSI</t>
  </si>
  <si>
    <t>selected(${typologie}, 'csi_un')</t>
  </si>
  <si>
    <t>nb_patient_csi_un_jour</t>
  </si>
  <si>
    <t>nb_patient_csi_un_semaine</t>
  </si>
  <si>
    <t>nb_patient_csi_un_hier</t>
  </si>
  <si>
    <t>nb_patient_csi_un_semaine_precedente</t>
  </si>
  <si>
    <t>fequenation_csi_deux</t>
  </si>
  <si>
    <t>nb_patient_csi_deux_jour</t>
  </si>
  <si>
    <t>nb_patient_csi_deux_semaine</t>
  </si>
  <si>
    <t>nb_patient_csi_deux_hier</t>
  </si>
  <si>
    <t>nb_patient_csi_deux_semaine_precedente</t>
  </si>
  <si>
    <t>evolution_usager</t>
  </si>
  <si>
    <t>Evolution des usages</t>
  </si>
  <si>
    <t>intro_evol_usager</t>
  </si>
  <si>
    <t>select_one evolution_consultation</t>
  </si>
  <si>
    <t>evolution_consultation</t>
  </si>
  <si>
    <t>2.89 Depuis la crise de 2015 et l’apparition de mouvements de populations / camps de déplacés dans la zone, le nombre de consultation a-t-il changé ?</t>
  </si>
  <si>
    <t>select_one raison_principale</t>
  </si>
  <si>
    <t>raison_principale</t>
  </si>
  <si>
    <t xml:space="preserve">${evolution_consultation}='augmente' </t>
  </si>
  <si>
    <t>raison_principale_autre</t>
  </si>
  <si>
    <t>selected(${raison_principale}, 'autre')</t>
  </si>
  <si>
    <t>select_one raison_diminution</t>
  </si>
  <si>
    <t>raison_diminution</t>
  </si>
  <si>
    <t xml:space="preserve">${evolution_consultation}='oui_baisse' </t>
  </si>
  <si>
    <t>raison_diminution_autre</t>
  </si>
  <si>
    <t xml:space="preserve">${raison_diminution}='autre' </t>
  </si>
  <si>
    <t>select_one absorser_demande</t>
  </si>
  <si>
    <t>absorser_demande</t>
  </si>
  <si>
    <r>
      <t xml:space="preserve">2.92 Selon vous, votre service </t>
    </r>
    <r>
      <rPr>
        <b/>
        <sz val="12"/>
        <color indexed="10"/>
        <rFont val="Arial Narrow"/>
        <family val="2"/>
      </rPr>
      <t>peut-il</t>
    </r>
    <r>
      <rPr>
        <sz val="12"/>
        <color indexed="8"/>
        <rFont val="Arial Narrow"/>
        <family val="2"/>
      </rPr>
      <t xml:space="preserve"> absorber une demande plus importante à l’avenir ?</t>
    </r>
  </si>
  <si>
    <t>select_multiple priorite_ste</t>
  </si>
  <si>
    <t>amelioration_ste</t>
  </si>
  <si>
    <t>selected (${absorser_demande}, 'oui_mais') or selected (${absorser_demande}, 'non')</t>
  </si>
  <si>
    <t>count-selected(.) &lt;= 2</t>
  </si>
  <si>
    <t>Sélectinner maximum 2 options</t>
  </si>
  <si>
    <t>amelioration_ste_autre</t>
  </si>
  <si>
    <t xml:space="preserve">selected (${amelioration_ste}, 'autre') </t>
  </si>
  <si>
    <t>wash</t>
  </si>
  <si>
    <t>3. Eau Hygiène et Assainissement</t>
  </si>
  <si>
    <t>${type_infras}='eau_assainissement'</t>
  </si>
  <si>
    <t>type_infras_eha</t>
  </si>
  <si>
    <t>Type d’infrastructure</t>
  </si>
  <si>
    <t>select_one infras_eha</t>
  </si>
  <si>
    <t>infras_eha</t>
  </si>
  <si>
    <t>3.1 De quel type d’infrastructure s’agit-il ?</t>
  </si>
  <si>
    <t>infras_eha_autre</t>
  </si>
  <si>
    <t>selected(${infras_eha}, 'autre')</t>
  </si>
  <si>
    <t>select_one profil_repondant</t>
  </si>
  <si>
    <t>profil_repondant</t>
  </si>
  <si>
    <t>profil_repondant_autre</t>
  </si>
  <si>
    <t>selected(${profil_repondant}, 'autre')</t>
  </si>
  <si>
    <t>telephone_infra</t>
  </si>
  <si>
    <t>3.2.1. Quel est votre numéro de téléphone ?</t>
  </si>
  <si>
    <t>Merci de relire à haute vois pour faire vérifiez le numéro de téléphone. S'il y a une faute de frappe, celui-ci est inutilisable</t>
  </si>
  <si>
    <t>${profil_repondant}='gestionnaire_infras'</t>
  </si>
  <si>
    <t>telephone_infra2</t>
  </si>
  <si>
    <t>3.2.2. Quel est votre deuxième numéro de téléphone ?</t>
  </si>
  <si>
    <t>date_creation_infra</t>
  </si>
  <si>
    <t>3.3 Quand cette infrastructure a-t-elle été crée ?</t>
  </si>
  <si>
    <t>Si "ne sait pas", sélectionner une date après 2020.</t>
  </si>
  <si>
    <t>select_one createur_infras</t>
  </si>
  <si>
    <t>createur_infras</t>
  </si>
  <si>
    <t>3.4 Par qui cette infrastructure a-t-elle été créé ?</t>
  </si>
  <si>
    <t>createur_infras_autre</t>
  </si>
  <si>
    <t>selected(${createur_infras}, 'autre')</t>
  </si>
  <si>
    <t>type_point_eau_eha</t>
  </si>
  <si>
    <t>Type de point d’eau</t>
  </si>
  <si>
    <t>${infras_eha}='eau_eha'</t>
  </si>
  <si>
    <t>intro_eau</t>
  </si>
  <si>
    <t>select_one source_permanente</t>
  </si>
  <si>
    <t>source_permanente</t>
  </si>
  <si>
    <t>select_one eau_operationnelle</t>
  </si>
  <si>
    <t>eau_operationnelle</t>
  </si>
  <si>
    <t>3.6 Cette infrastructure d’accès à l’eau est-elle opérationnelle ?</t>
  </si>
  <si>
    <t>select_one type_eha</t>
  </si>
  <si>
    <t>type_eha</t>
  </si>
  <si>
    <t>3.7 De quel type de point d’eau s’agit-il ?</t>
  </si>
  <si>
    <t xml:space="preserve">${source_permanente}='Permanente' </t>
  </si>
  <si>
    <t>type_eha_autre</t>
  </si>
  <si>
    <t xml:space="preserve">${type_eha}='autre' </t>
  </si>
  <si>
    <t>select_one eau_potable</t>
  </si>
  <si>
    <t>eau_potable</t>
  </si>
  <si>
    <t>3.8 L’eau est-elle potable ?</t>
  </si>
  <si>
    <t>service_gratuit</t>
  </si>
  <si>
    <t>3.9 Le service est-il gratuit pour les usagers ?</t>
  </si>
  <si>
    <t>select_one eau_temporaire</t>
  </si>
  <si>
    <t>eau_temporaire</t>
  </si>
  <si>
    <t>3.10 De quel type de point d’eau s’agit-il ?</t>
  </si>
  <si>
    <t xml:space="preserve">${source_permanente}='Temporaire' </t>
  </si>
  <si>
    <t>eau_temporaire_autre</t>
  </si>
  <si>
    <t xml:space="preserve">${eau_temporaire}='autre' </t>
  </si>
  <si>
    <t>select_one unite_paiement</t>
  </si>
  <si>
    <t>unite_paiement</t>
  </si>
  <si>
    <t>3.11 Quel est l’unité de paiement ?</t>
  </si>
  <si>
    <t xml:space="preserve">${service_gratuit}='non' </t>
  </si>
  <si>
    <t>devise_eau</t>
  </si>
  <si>
    <t>3.12 Quelle est la devise de paiement ?</t>
  </si>
  <si>
    <t>devise_eau_autre</t>
  </si>
  <si>
    <t xml:space="preserve">${devise_eau}='autre' </t>
  </si>
  <si>
    <t>court_unite</t>
  </si>
  <si>
    <t>nb_menage</t>
  </si>
  <si>
    <t>3.14 Selon vous, environ combien de ménages utilisent ce point d’accès à l’eau pour leurs besoins quotidiens ?</t>
  </si>
  <si>
    <t>infras_assainissements</t>
  </si>
  <si>
    <t>Type de structure d’assainissement</t>
  </si>
  <si>
    <t>${infras_eha}='structure_assainissement'</t>
  </si>
  <si>
    <t>intro_latrine</t>
  </si>
  <si>
    <t>select_one type_latrines</t>
  </si>
  <si>
    <t>type_latrines</t>
  </si>
  <si>
    <t>3.15 De quel type de latrines s’agit-il ?</t>
  </si>
  <si>
    <t>type_latrines_autres</t>
  </si>
  <si>
    <t>${type_latrines}='autre'</t>
  </si>
  <si>
    <t>nb_cabines</t>
  </si>
  <si>
    <t>Doit être supérieur à 0</t>
  </si>
  <si>
    <t>separation_genre</t>
  </si>
  <si>
    <t>latrine_femme_wash</t>
  </si>
  <si>
    <t>3.18 Combien pour les femmes ?</t>
  </si>
  <si>
    <t xml:space="preserve">${separation_genre}='oui' </t>
  </si>
  <si>
    <t>latrine_homme_wash</t>
  </si>
  <si>
    <t>3.19 Combien pour les hommes ?</t>
  </si>
  <si>
    <t xml:space="preserve">if(string-length(${latrine_femme_wash}) = 0, "0", ${latrine_femme_wash}) + if(string-length(${latrine_homme_wash}) = 0, "0", ${latrine_homme_wash}) </t>
  </si>
  <si>
    <t>nb_latrines_inegal_wash</t>
  </si>
  <si>
    <r>
      <t xml:space="preserve">Vous m'avez dit que vous </t>
    </r>
    <r>
      <rPr>
        <b/>
        <sz val="12"/>
        <color indexed="10"/>
        <rFont val="Arial Narrow"/>
        <family val="2"/>
      </rPr>
      <t>disposez</t>
    </r>
    <r>
      <rPr>
        <sz val="12"/>
        <color indexed="8"/>
        <rFont val="Arial Narrow"/>
        <family val="2"/>
      </rPr>
      <t xml:space="preserve"> de ${nb_cabines} cabines de latrines fonctionnelles. Or la somme des latrines pour les femmes et les hommes est égale à ${total_latrines_genre}. Vérifiez s'il vous plait</t>
    </r>
  </si>
  <si>
    <t>not (${nb_cabines} = ${total_latrines_genre})</t>
  </si>
  <si>
    <t>larine_clef</t>
  </si>
  <si>
    <t>3.20  Les latrines ferment-elles à clef ?</t>
  </si>
  <si>
    <t>latrine_accessible_nuit</t>
  </si>
  <si>
    <t>3.21 Les latrines sont-elles accessibles la nuit ?</t>
  </si>
  <si>
    <t>latrine_elaire</t>
  </si>
  <si>
    <t>3.22 Les latrines sont-elles éclairées la nuit ?</t>
  </si>
  <si>
    <t>latrine_payant</t>
  </si>
  <si>
    <t>3.23 L’accès aux latrines est-il payant ?</t>
  </si>
  <si>
    <t>nb_latrine_payant</t>
  </si>
  <si>
    <t>3.24 Si oui, combien de XAF pour chaque utlisation ?</t>
  </si>
  <si>
    <t>Combien paye un usager à chaque fois qu(il utilise cette latrine?</t>
  </si>
  <si>
    <t xml:space="preserve">${latrine_payant}='oui' </t>
  </si>
  <si>
    <t>existence_comite_gestion</t>
  </si>
  <si>
    <t>3.25 Ces latrines disposent-elles d’un comité de gestion ?</t>
  </si>
  <si>
    <t>acces_eau_larines</t>
  </si>
  <si>
    <t>point_lavage_mains</t>
  </si>
  <si>
    <t>nb_menage_utilisation_latrine</t>
  </si>
  <si>
    <t>3.28 Selon vous, combien de ménages utilisent ces latrines pour leurs besoins quotidiens ?</t>
  </si>
  <si>
    <t>Combien de ménages environs utilisent cette latrine quotidiennement = chaque jour</t>
  </si>
  <si>
    <t>marches</t>
  </si>
  <si>
    <t xml:space="preserve">4. Marchés </t>
  </si>
  <si>
    <t>${type_infras}='economie'</t>
  </si>
  <si>
    <t>type_infras_marche</t>
  </si>
  <si>
    <t xml:space="preserve">Type de structure </t>
  </si>
  <si>
    <t>intro_marche</t>
  </si>
  <si>
    <t>select_one type_marche</t>
  </si>
  <si>
    <t>type_marche</t>
  </si>
  <si>
    <t>4.1 De quel type de marché s’agit-il ?</t>
  </si>
  <si>
    <t>type_marche_autre</t>
  </si>
  <si>
    <t>${type_marche}='autre'</t>
  </si>
  <si>
    <t>select_one repondant_marche</t>
  </si>
  <si>
    <t>repondant_marche</t>
  </si>
  <si>
    <t>4.2 Qui est le répondant ?</t>
  </si>
  <si>
    <t>repondant_marche_autre</t>
  </si>
  <si>
    <t>${repondant_marche}='autre'</t>
  </si>
  <si>
    <t>repondant_nom</t>
  </si>
  <si>
    <t>4.3 Quel est votre nom?</t>
  </si>
  <si>
    <t>${repondant_marche}='gestionnaire_marche'</t>
  </si>
  <si>
    <t>telephone_marche_gest</t>
  </si>
  <si>
    <t>4.4.1 Quel est votre numéro de téléphone ?</t>
  </si>
  <si>
    <t>Merci de relire à haute vois pour faire vérifiez le numéro de téléphone. S'il y a une faute de frappe, celui-ci est inutilisable. Taper 999 si pas de numéro de téléphone.</t>
  </si>
  <si>
    <t>telephone_marche_gest2</t>
  </si>
  <si>
    <t>4.4.2. Quel est votre deuxième numéro de téléphone ?</t>
  </si>
  <si>
    <t>select_one structure_batiment</t>
  </si>
  <si>
    <t>structure_batiment</t>
  </si>
  <si>
    <t>equipement_sanitaire_marche</t>
  </si>
  <si>
    <t>Equipements sanitaires (eau, assainissement, électricité) du marché</t>
  </si>
  <si>
    <t>intro_wash_marche</t>
  </si>
  <si>
    <t>latrine_marche</t>
  </si>
  <si>
    <t>4.6 La structure dispose-t-elle de latrines fonctionnelles ?</t>
  </si>
  <si>
    <t>On cherche le nombre de cabines individuelles</t>
  </si>
  <si>
    <t>nb_latrine_marche</t>
  </si>
  <si>
    <t xml:space="preserve">${latrine_marche}='oui' </t>
  </si>
  <si>
    <t>latrine_separee_marche</t>
  </si>
  <si>
    <t>4.8 Les latrines sont-elles séparées pour les femmes et les hommes ?</t>
  </si>
  <si>
    <t>latrine_femme_marche</t>
  </si>
  <si>
    <t>4.9 Combien pour les femmes ?</t>
  </si>
  <si>
    <t xml:space="preserve">${latrine_separee_marche}='oui' </t>
  </si>
  <si>
    <t>latrine_homme_marche</t>
  </si>
  <si>
    <t>4.10 Combien pour les hommes ?</t>
  </si>
  <si>
    <t>latrines_dediees_marche</t>
  </si>
  <si>
    <t>4.11 Y a-t-il des latrines dédiées pour les vendeurs ?</t>
  </si>
  <si>
    <t>latrine_vendeur</t>
  </si>
  <si>
    <t>${latrines_dediees_marche}='oui'</t>
  </si>
  <si>
    <t xml:space="preserve">if(string-length(${latrine_femme_marche}) = 0, "0", ${latrine_femme_marche}) + if(string-length(${latrine_homme_marche}) = 0, "0", ${latrine_homme_marche}) + if(string-length(${latrine_vendeur}) = 0, "0", ${latrine_vendeur}) </t>
  </si>
  <si>
    <t>${latrine_femme_marche}+${latrine_homme_marche}+${latrine_vendeur}</t>
  </si>
  <si>
    <t>nb_latrines_inegal_marche</t>
  </si>
  <si>
    <t>not (${nb_latrine_marche} = ${total_latrines_groupes_marche}) and ${latrine_separee_marche}='oui' and ${latrines_dediees_marche}='oui'</t>
  </si>
  <si>
    <t>acces_eau_marche</t>
  </si>
  <si>
    <r>
      <t>4.13 Le marché dispose-t-</t>
    </r>
    <r>
      <rPr>
        <b/>
        <sz val="12"/>
        <color indexed="10"/>
        <rFont val="Arial Narrow"/>
        <family val="2"/>
      </rPr>
      <t>il</t>
    </r>
    <r>
      <rPr>
        <sz val="12"/>
        <color indexed="8"/>
        <rFont val="Arial Narrow"/>
        <family val="2"/>
      </rPr>
      <t xml:space="preserve"> d’un accès dédié à l’eau ?</t>
    </r>
  </si>
  <si>
    <t>types_acces_marche</t>
  </si>
  <si>
    <t>4.14 De quel type d’accès ?</t>
  </si>
  <si>
    <t xml:space="preserve">${acces_eau_marche}='oui' </t>
  </si>
  <si>
    <t>types_acces_autre_marche</t>
  </si>
  <si>
    <t>selected(${types_acces_marche}, 'autre')</t>
  </si>
  <si>
    <t>nb_robinet_marche</t>
  </si>
  <si>
    <t>4.15 Si le marche est raccordée au réseau, combien dispose-t-elle de robinets ?</t>
  </si>
  <si>
    <t>selected(${types_acces_marche}, 'Connection_AEP')</t>
  </si>
  <si>
    <t>acces_electricite_marche</t>
  </si>
  <si>
    <t>4.16 Le marché dispose-t-il d’un accès à l’électricité ?</t>
  </si>
  <si>
    <t>types_electricite_marche</t>
  </si>
  <si>
    <t>4.17 De quel type d’accès à l'électricité ?</t>
  </si>
  <si>
    <t xml:space="preserve">${acces_electricite_marche}='oui' </t>
  </si>
  <si>
    <t>types_electricite_autre_marche</t>
  </si>
  <si>
    <t xml:space="preserve">selected (${types_electricite_marche},'autre') </t>
  </si>
  <si>
    <t>select_one marche_fonctionnel</t>
  </si>
  <si>
    <t>marche_fonctionnel</t>
  </si>
  <si>
    <t>4.18 Depuis le début de l'année 2020, le marché est-il fonctionnel ?</t>
  </si>
  <si>
    <t>Fonctionnel: vendeurs et et clients à des niveaux habituels. Partiellement: le marché n'est pas fermé mais son nivueau d'activité est bas. Non fonctionnnel : marché fermé ou sans activité</t>
  </si>
  <si>
    <t>nb_vendeur</t>
  </si>
  <si>
    <t>select_one evolution_nb_vendeur</t>
  </si>
  <si>
    <t>evolution_nb_vendeur</t>
  </si>
  <si>
    <r>
      <t xml:space="preserve">4.20 Depuis la crise de 2015 et l’apparition de mouvements de populations / camps de déplacés dans la zone, le nombre de vendeurs </t>
    </r>
    <r>
      <rPr>
        <b/>
        <sz val="12"/>
        <color indexed="10"/>
        <rFont val="Arial Narrow"/>
        <family val="2"/>
      </rPr>
      <t>a-t-il évolué</t>
    </r>
    <r>
      <rPr>
        <sz val="12"/>
        <color indexed="8"/>
        <rFont val="Arial Narrow"/>
        <family val="2"/>
      </rPr>
      <t> ?</t>
    </r>
  </si>
  <si>
    <t>select_one raison_aug_vendeur</t>
  </si>
  <si>
    <t>raison_aug_vendeur</t>
  </si>
  <si>
    <t>${evolution_nb_vendeur}='augmente'</t>
  </si>
  <si>
    <t>raison_aug_vendeur_autre</t>
  </si>
  <si>
    <t>${raison_aug_vendeur}='autre'</t>
  </si>
  <si>
    <t>select_one raison_baisse_vendeur</t>
  </si>
  <si>
    <t>raison_baisse_vendeur</t>
  </si>
  <si>
    <t>${evolution_nb_vendeur}='oui_baisse'</t>
  </si>
  <si>
    <t>raison_baisse_vendeur_autre</t>
  </si>
  <si>
    <t>${raison_baisse_vendeur}='autre'</t>
  </si>
  <si>
    <t>select_one organisation_vendeur</t>
  </si>
  <si>
    <t>organisation_vendeur</t>
  </si>
  <si>
    <t>4.23 Les vendeurs sont-ils organisés en coopératives et groupements ?</t>
  </si>
  <si>
    <t>select_one changement_cooperative</t>
  </si>
  <si>
    <t>changement_cooperative</t>
  </si>
  <si>
    <t>4.24 Les coopératives et groupements ont-ils changé depuis la crise ?</t>
  </si>
  <si>
    <t>${organisation_vendeur}!='non'</t>
  </si>
  <si>
    <t>select_one evolution_nb_client</t>
  </si>
  <si>
    <t>evolution_nb_client</t>
  </si>
  <si>
    <t>select_one raison_aug_client</t>
  </si>
  <si>
    <t>raison_aug_client</t>
  </si>
  <si>
    <t>${evolution_nb_client}='plus_clients'</t>
  </si>
  <si>
    <t>raison_aug_client_autre</t>
  </si>
  <si>
    <t>${raison_aug_client}='autre'</t>
  </si>
  <si>
    <t>select_one raison_baisse_client</t>
  </si>
  <si>
    <t>raison_baisse_client</t>
  </si>
  <si>
    <t>${evolution_nb_client}='moins_clients'</t>
  </si>
  <si>
    <t>raison_baisse_client_autre</t>
  </si>
  <si>
    <t>${raison_baisse_client}='autre'</t>
  </si>
  <si>
    <t>select_one absorsion_demande</t>
  </si>
  <si>
    <t>absorsion_demande</t>
  </si>
  <si>
    <r>
      <t>4.28 Selon vous, votre service peut</t>
    </r>
    <r>
      <rPr>
        <b/>
        <sz val="12"/>
        <color indexed="10"/>
        <rFont val="Arial Narrow"/>
        <family val="2"/>
      </rPr>
      <t>-il</t>
    </r>
    <r>
      <rPr>
        <sz val="12"/>
        <color indexed="8"/>
        <rFont val="Arial Narrow"/>
        <family val="2"/>
      </rPr>
      <t xml:space="preserve"> absorber une demande plus importante à l’avenir ?</t>
    </r>
  </si>
  <si>
    <t>select_multiple amelioration_marche</t>
  </si>
  <si>
    <t>amelioration_marche</t>
  </si>
  <si>
    <t>selected(${absorsion_demande},'oui_mais_renforcement') or selected(${absorsion_demande}, 'non_satures')</t>
  </si>
  <si>
    <t>Sélectionnez maximum 2 options</t>
  </si>
  <si>
    <t>amelioration_marche_autre</t>
  </si>
  <si>
    <t xml:space="preserve">selected (${amelioration_marche},'autre') </t>
  </si>
  <si>
    <t>commentaires</t>
  </si>
  <si>
    <t>note_merci</t>
  </si>
  <si>
    <t>list name</t>
  </si>
  <si>
    <t>departements</t>
  </si>
  <si>
    <t>oui_non</t>
  </si>
  <si>
    <t>oui</t>
  </si>
  <si>
    <t>non</t>
  </si>
  <si>
    <t>maidawa_mahaman</t>
  </si>
  <si>
    <t>adam</t>
  </si>
  <si>
    <t>gasso</t>
  </si>
  <si>
    <t>lawan</t>
  </si>
  <si>
    <t>ari_abba</t>
  </si>
  <si>
    <t>hassan</t>
  </si>
  <si>
    <t>Gaptia</t>
  </si>
  <si>
    <t>balkissa</t>
  </si>
  <si>
    <t>laminou</t>
  </si>
  <si>
    <t>siraji</t>
  </si>
  <si>
    <t>autre</t>
  </si>
  <si>
    <t>Bosso</t>
  </si>
  <si>
    <t>Diffa</t>
  </si>
  <si>
    <t>Maine_Soroa</t>
  </si>
  <si>
    <t>Maine Soroa</t>
  </si>
  <si>
    <t>NGuigmi</t>
  </si>
  <si>
    <t>N'Guigmi</t>
  </si>
  <si>
    <t>Toumour</t>
  </si>
  <si>
    <t>Chetimari</t>
  </si>
  <si>
    <t>site_urbanisation</t>
  </si>
  <si>
    <t>Maine-Soroa</t>
  </si>
  <si>
    <t>types_infras</t>
  </si>
  <si>
    <r>
      <rPr>
        <sz val="7"/>
        <color indexed="8"/>
        <rFont val="Times New Roman"/>
        <family val="1"/>
      </rPr>
      <t xml:space="preserve">  </t>
    </r>
    <r>
      <rPr>
        <sz val="8"/>
        <color indexed="8"/>
        <rFont val="Arial Narrow"/>
        <family val="2"/>
      </rPr>
      <t>Education</t>
    </r>
  </si>
  <si>
    <r>
      <rPr>
        <sz val="7"/>
        <color indexed="8"/>
        <rFont val="Times New Roman"/>
        <family val="1"/>
      </rPr>
      <t xml:space="preserve"> </t>
    </r>
    <r>
      <rPr>
        <sz val="8"/>
        <color indexed="8"/>
        <rFont val="Arial Narrow"/>
        <family val="2"/>
      </rPr>
      <t>Santé</t>
    </r>
  </si>
  <si>
    <t>eau_assainissement</t>
  </si>
  <si>
    <r>
      <rPr>
        <sz val="7"/>
        <color indexed="8"/>
        <rFont val="Times New Roman"/>
        <family val="1"/>
      </rPr>
      <t>  </t>
    </r>
    <r>
      <rPr>
        <sz val="8"/>
        <color indexed="8"/>
        <rFont val="Arial Narrow"/>
        <family val="2"/>
      </rPr>
      <t>Eau et assainissement</t>
    </r>
  </si>
  <si>
    <t>economie</t>
  </si>
  <si>
    <r>
      <rPr>
        <sz val="7"/>
        <color indexed="8"/>
        <rFont val="Times New Roman"/>
        <family val="1"/>
      </rPr>
      <t xml:space="preserve">  </t>
    </r>
    <r>
      <rPr>
        <sz val="8"/>
        <color indexed="8"/>
        <rFont val="Arial Narrow"/>
        <family val="2"/>
      </rPr>
      <t>Economie (marchés)</t>
    </r>
  </si>
  <si>
    <t>Directeur_directrice</t>
  </si>
  <si>
    <t>Enseignant</t>
  </si>
  <si>
    <t>Administrateur</t>
  </si>
  <si>
    <t>Maitre_parent</t>
  </si>
  <si>
    <t>Maitre-parent</t>
  </si>
  <si>
    <t>Prescolaire</t>
  </si>
  <si>
    <t>Espace_Ami_Enfants</t>
  </si>
  <si>
    <t>Espace Ami des Enfants</t>
  </si>
  <si>
    <t>ecole_coranique</t>
  </si>
  <si>
    <t xml:space="preserve">école coranique, </t>
  </si>
  <si>
    <t>secondaire</t>
  </si>
  <si>
    <t xml:space="preserve">secondaire, </t>
  </si>
  <si>
    <t>enseignement_technique</t>
  </si>
  <si>
    <t xml:space="preserve">enseignement technique EFP, </t>
  </si>
  <si>
    <t>alphabetisation_adultes</t>
  </si>
  <si>
    <t xml:space="preserve">alphabétisation pour adultes, </t>
  </si>
  <si>
    <t>cfpt</t>
  </si>
  <si>
    <t>lycee_technique</t>
  </si>
  <si>
    <t>Lycée Technologique</t>
  </si>
  <si>
    <t>cfdc</t>
  </si>
  <si>
    <t>Centre de Formation en Développement Communautaire(CFDC)</t>
  </si>
  <si>
    <t>operateur_prive</t>
  </si>
  <si>
    <t>Centre privé de formation profesionnalisante</t>
  </si>
  <si>
    <t>etablissement_sous_tutelle</t>
  </si>
  <si>
    <t xml:space="preserve">Etablissement public sous tutelle du MEP/T </t>
  </si>
  <si>
    <t>Prive</t>
  </si>
  <si>
    <t>Privé</t>
  </si>
  <si>
    <t>Religieux</t>
  </si>
  <si>
    <t>Communautaire</t>
  </si>
  <si>
    <t>Site_propre</t>
  </si>
  <si>
    <t xml:space="preserve">Site propre </t>
  </si>
  <si>
    <t>Site_locatif</t>
  </si>
  <si>
    <t>Site locatif</t>
  </si>
  <si>
    <t>Site_informel</t>
  </si>
  <si>
    <t>Site « informel »</t>
  </si>
  <si>
    <t>permanent</t>
  </si>
  <si>
    <t>semi_permanent</t>
  </si>
  <si>
    <t>non_durable</t>
  </si>
  <si>
    <t>Service_public</t>
  </si>
  <si>
    <t>Communaute</t>
  </si>
  <si>
    <t>Privé (préciser)</t>
  </si>
  <si>
    <t>Organisation_religieuse</t>
  </si>
  <si>
    <t>Organisation religieuse : préciser</t>
  </si>
  <si>
    <t>fermeture</t>
  </si>
  <si>
    <t xml:space="preserve">Fermeture pour raison de sécurité </t>
  </si>
  <si>
    <t>destruction</t>
  </si>
  <si>
    <t xml:space="preserve">destruction de bâtiments </t>
  </si>
  <si>
    <t>vol_equipement</t>
  </si>
  <si>
    <t xml:space="preserve">Vol d’équipements </t>
  </si>
  <si>
    <t>vol_materiel</t>
  </si>
  <si>
    <t xml:space="preserve">Vol de matériel </t>
  </si>
  <si>
    <t>attaque</t>
  </si>
  <si>
    <t>Attaques armées</t>
  </si>
  <si>
    <t>Autres (préciser)</t>
  </si>
  <si>
    <t>Oui, il y a une bibliothèque équipée</t>
  </si>
  <si>
    <t>oui_mais</t>
  </si>
  <si>
    <t>Oui mais elle est mal ou pas équipée</t>
  </si>
  <si>
    <t>Borne_fontaine</t>
  </si>
  <si>
    <t xml:space="preserve">Forage </t>
  </si>
  <si>
    <t>Forage_motricite_humaine</t>
  </si>
  <si>
    <t>Forage_solaire</t>
  </si>
  <si>
    <t>Puits_cimente</t>
  </si>
  <si>
    <t>Puits cimenté</t>
  </si>
  <si>
    <t>Puits_traditionnel</t>
  </si>
  <si>
    <t>Puits traditionnel</t>
  </si>
  <si>
    <t>Chateau_deau</t>
  </si>
  <si>
    <t>Connection_AEP</t>
  </si>
  <si>
    <t>Connection au réseau AEP</t>
  </si>
  <si>
    <t>Bladder</t>
  </si>
  <si>
    <t>racordement</t>
  </si>
  <si>
    <t>generateur</t>
  </si>
  <si>
    <t>Générateur</t>
  </si>
  <si>
    <t>panneau_solaire</t>
  </si>
  <si>
    <t>payement_frais</t>
  </si>
  <si>
    <t>difficillement</t>
  </si>
  <si>
    <t>Difficilement</t>
  </si>
  <si>
    <t>flux</t>
  </si>
  <si>
    <t>unique</t>
  </si>
  <si>
    <t>double</t>
  </si>
  <si>
    <t>Double flux</t>
  </si>
  <si>
    <t>par_moi</t>
  </si>
  <si>
    <t>Par mois</t>
  </si>
  <si>
    <t>trimestre</t>
  </si>
  <si>
    <t>Par trimestre</t>
  </si>
  <si>
    <t>semestre</t>
  </si>
  <si>
    <t>Par semestre</t>
  </si>
  <si>
    <t>par_an</t>
  </si>
  <si>
    <t>Par an</t>
  </si>
  <si>
    <t>evolution_effect</t>
  </si>
  <si>
    <t>augmente</t>
  </si>
  <si>
    <t>sensiblement_le_meme</t>
  </si>
  <si>
    <t>baisse</t>
  </si>
  <si>
    <t>Baissé</t>
  </si>
  <si>
    <t>na</t>
  </si>
  <si>
    <t>Non applicable</t>
  </si>
  <si>
    <t>Oui, mais certains enseignants auraient besoin d’un renforcement de capacités</t>
  </si>
  <si>
    <t>Non, la plupart des enseignants auraient besoin d’un renforcement de capacités</t>
  </si>
  <si>
    <t>ong</t>
  </si>
  <si>
    <t>entreprise_priv</t>
  </si>
  <si>
    <t>Entreprise privée</t>
  </si>
  <si>
    <t>oganisation_rel</t>
  </si>
  <si>
    <t>Organisation religieuse</t>
  </si>
  <si>
    <t>membre_communaute</t>
  </si>
  <si>
    <t>Des membres de la communauté</t>
  </si>
  <si>
    <t>appui_equip</t>
  </si>
  <si>
    <t>Appui en équipements (tables bancs, tableaux, etc…)</t>
  </si>
  <si>
    <t>appui_infra_batiment</t>
  </si>
  <si>
    <t>Appui sur les infrastructures (bâtiments)</t>
  </si>
  <si>
    <t>appui_infra_sanitaire</t>
  </si>
  <si>
    <t>Appui sur infrastructures sanitaires (accès à l’eau, assainissement)</t>
  </si>
  <si>
    <t>dotation_mat</t>
  </si>
  <si>
    <t>Dotation en matériel d’enseignement (manuels scolaires par exemple)</t>
  </si>
  <si>
    <t>formation_prof</t>
  </si>
  <si>
    <t>Formation et accompagnement des enseignants</t>
  </si>
  <si>
    <t>plus_enseignants</t>
  </si>
  <si>
    <t>Des enseignants et encadrants supplémentaires</t>
  </si>
  <si>
    <t>agri</t>
  </si>
  <si>
    <t>Techniques agricoles (agriculture, élevage, etc…)</t>
  </si>
  <si>
    <t>Metiers du bâtiment et manuels</t>
  </si>
  <si>
    <t>commerce</t>
  </si>
  <si>
    <t>Metiers du commerce</t>
  </si>
  <si>
    <t>tailleur_coiff</t>
  </si>
  <si>
    <t>Métiers de tailleur, coiffure</t>
  </si>
  <si>
    <t>restauration</t>
  </si>
  <si>
    <t>Métier de la restauration</t>
  </si>
  <si>
    <t>Formation à d'autres types d'AGR</t>
  </si>
  <si>
    <t>oui_technique</t>
  </si>
  <si>
    <t>Oui, l’équipement technique est disponible</t>
  </si>
  <si>
    <t>oui_une_partie</t>
  </si>
  <si>
    <t>Non, il manque de nombreux équipements</t>
  </si>
  <si>
    <t>emploi_facile</t>
  </si>
  <si>
    <t>La plupart des jeunes diplômés trouvent facilement un emploi</t>
  </si>
  <si>
    <t>auto_entreprenariat</t>
  </si>
  <si>
    <t>La plupart des jeunes diplômés se lancent dans l’auto-entreprenariat</t>
  </si>
  <si>
    <t>travail_difficile</t>
  </si>
  <si>
    <t>L’insertion sur le marché du travail est difficile</t>
  </si>
  <si>
    <t>Autre, précisez</t>
  </si>
  <si>
    <t>formations_enseigt</t>
  </si>
  <si>
    <t>oui_competences</t>
  </si>
  <si>
    <t>oui_renforcement</t>
  </si>
  <si>
    <t>non_besoin</t>
  </si>
  <si>
    <t>pas_enjeux</t>
  </si>
  <si>
    <t>effectif_important_classes</t>
  </si>
  <si>
    <t>L’effectif est trop important par rapport au nombre de salles de classes</t>
  </si>
  <si>
    <t>effectif_important_enseigants</t>
  </si>
  <si>
    <t>effectif_important_mat</t>
  </si>
  <si>
    <t>L’effectif est trop important par rapport au manque de matériel d’enseignement</t>
  </si>
  <si>
    <t>absenteisme</t>
  </si>
  <si>
    <t>manque_enseigant</t>
  </si>
  <si>
    <t>niveau</t>
  </si>
  <si>
    <t>Enseignants insuffisamment formés</t>
  </si>
  <si>
    <t>Autre - précisez</t>
  </si>
  <si>
    <t>difficulte_infras</t>
  </si>
  <si>
    <t>manque_classe</t>
  </si>
  <si>
    <t xml:space="preserve">Manque de salles de classes </t>
  </si>
  <si>
    <t>vetuste</t>
  </si>
  <si>
    <t>Vétusté des bâtiments et infrastructures</t>
  </si>
  <si>
    <t>manque_mate</t>
  </si>
  <si>
    <t>difficulte_frais</t>
  </si>
  <si>
    <t>Difficulté à payes les frais de gestion (eau, électricité)</t>
  </si>
  <si>
    <t>manque_services</t>
  </si>
  <si>
    <t>Manque d'accès aux services de base</t>
  </si>
  <si>
    <t>Enseignement_arabophone</t>
  </si>
  <si>
    <t>Enseignement classique arabophone</t>
  </si>
  <si>
    <t>coranique</t>
  </si>
  <si>
    <t>Ecole coranique</t>
  </si>
  <si>
    <t>les_deux</t>
  </si>
  <si>
    <t>Les deux</t>
  </si>
  <si>
    <t>avant</t>
  </si>
  <si>
    <t>Avant 2015</t>
  </si>
  <si>
    <t>apres</t>
  </si>
  <si>
    <t>Après 2015</t>
  </si>
  <si>
    <t>medecin_chef</t>
  </si>
  <si>
    <t>Medecin chef</t>
  </si>
  <si>
    <t>inf</t>
  </si>
  <si>
    <t>sage_femme</t>
  </si>
  <si>
    <t>Sage femme</t>
  </si>
  <si>
    <t>agent_sante_com</t>
  </si>
  <si>
    <t>Agent de santé communutaire</t>
  </si>
  <si>
    <t>Personnel ONG médicale</t>
  </si>
  <si>
    <t>Autre-précisez</t>
  </si>
  <si>
    <t>incinerateur</t>
  </si>
  <si>
    <t>ramassage_communal</t>
  </si>
  <si>
    <t>Système de ramassage communal</t>
  </si>
  <si>
    <t>trou_ordure</t>
  </si>
  <si>
    <t>Trou à ordures</t>
  </si>
  <si>
    <t xml:space="preserve">Permanent </t>
  </si>
  <si>
    <t>Semi_permanent</t>
  </si>
  <si>
    <t>type_infras_hang</t>
  </si>
  <si>
    <t>salle_consultation</t>
  </si>
  <si>
    <t>Salle de consultation et d’injection</t>
  </si>
  <si>
    <t>salle_pansement</t>
  </si>
  <si>
    <t>Salle de pansement</t>
  </si>
  <si>
    <t>salle_accouchement</t>
  </si>
  <si>
    <t>Salle d’accouchement</t>
  </si>
  <si>
    <t>hangar_attente</t>
  </si>
  <si>
    <t>Hangar d’attente</t>
  </si>
  <si>
    <t>hangar_ameliore</t>
  </si>
  <si>
    <t>Hangar amélioré pour les suites de couches</t>
  </si>
  <si>
    <t>fermeture_sante</t>
  </si>
  <si>
    <t>destruction_bat_ste</t>
  </si>
  <si>
    <t xml:space="preserve">Destruction de bâtiments </t>
  </si>
  <si>
    <t>vol_equipement_ste</t>
  </si>
  <si>
    <t>vol_mat</t>
  </si>
  <si>
    <t>vol_medicament</t>
  </si>
  <si>
    <t>Vol de médicaments</t>
  </si>
  <si>
    <t>attaque_armee_sante</t>
  </si>
  <si>
    <t>Autre- préciser</t>
  </si>
  <si>
    <t>hall_pev</t>
  </si>
  <si>
    <t>Un hall d’attente / tri </t>
  </si>
  <si>
    <t>consulation_curative</t>
  </si>
  <si>
    <t>Une salle de consultation curative et d’injection </t>
  </si>
  <si>
    <t>pansement_chirurgie</t>
  </si>
  <si>
    <t>Une salle de pansement et petite chirurgie </t>
  </si>
  <si>
    <t>aucune</t>
  </si>
  <si>
    <t>hall_cur</t>
  </si>
  <si>
    <t>Un hall d’attente / tri ;</t>
  </si>
  <si>
    <t>salle_cur</t>
  </si>
  <si>
    <t>Une salle de CPNR/CPoN/PTME et  PF ;</t>
  </si>
  <si>
    <t>salle_cn</t>
  </si>
  <si>
    <t>Une salle de CN et vaccination ;</t>
  </si>
  <si>
    <t>salle_chaine</t>
  </si>
  <si>
    <t>Une Salle pour la chaine de froid ;</t>
  </si>
  <si>
    <t>Une salle d’accouchement </t>
  </si>
  <si>
    <t>salle_couches</t>
  </si>
  <si>
    <t>Une salle pour les suites de couches;</t>
  </si>
  <si>
    <t>blocs_sanitaire</t>
  </si>
  <si>
    <t>Des blocs sanitaires (Personnel et visiteurs) ;</t>
  </si>
  <si>
    <t>bureau_major</t>
  </si>
  <si>
    <t>Un bureau du major ;</t>
  </si>
  <si>
    <t>salle_pharmacie</t>
  </si>
  <si>
    <t xml:space="preserve">Salle pour pharmacie (bureau du Percepteur); </t>
  </si>
  <si>
    <t>magasin</t>
  </si>
  <si>
    <t xml:space="preserve">Un magasin </t>
  </si>
  <si>
    <t>log_responsable_csi</t>
  </si>
  <si>
    <t xml:space="preserve">Un logement responsable CSI </t>
  </si>
  <si>
    <t>bloc_sanitaire</t>
  </si>
  <si>
    <t>un bloc sanitaire ;</t>
  </si>
  <si>
    <t>cloture</t>
  </si>
  <si>
    <t>Une clôture </t>
  </si>
  <si>
    <t>case_sante</t>
  </si>
  <si>
    <t>csi_un</t>
  </si>
  <si>
    <t>csi_deux</t>
  </si>
  <si>
    <t>hall_attente</t>
  </si>
  <si>
    <t>salle_consul</t>
  </si>
  <si>
    <t>Deux salles de consultation curative ;</t>
  </si>
  <si>
    <t>salle_inject</t>
  </si>
  <si>
    <t>Une salle d’injection ;</t>
  </si>
  <si>
    <t>salle_pansemnt</t>
  </si>
  <si>
    <t>Une salle de pansement et petite chirurgie ;</t>
  </si>
  <si>
    <t>salle_observation</t>
  </si>
  <si>
    <t>Une salle de mise en observation au moins 4 lits ; </t>
  </si>
  <si>
    <t>charge_malnutris</t>
  </si>
  <si>
    <t>Une salle pour la prise en charge des malnutris ;</t>
  </si>
  <si>
    <t>salle_garde</t>
  </si>
  <si>
    <t>Une salle de garde.</t>
  </si>
  <si>
    <t>hall_preve</t>
  </si>
  <si>
    <t>salle_preve</t>
  </si>
  <si>
    <t>Une salle de CPNR/CPoN/PTME ;</t>
  </si>
  <si>
    <t>salle_cn_preve</t>
  </si>
  <si>
    <t>salle_chaine_prev</t>
  </si>
  <si>
    <t>salle_pf</t>
  </si>
  <si>
    <t>Une salle de PF ;</t>
  </si>
  <si>
    <t>salle_ssraj</t>
  </si>
  <si>
    <t>Une salle de SSRAJ ;</t>
  </si>
  <si>
    <t>bureau_service_social</t>
  </si>
  <si>
    <t>Un bureau de service social ;</t>
  </si>
  <si>
    <t>bureau_hygiene</t>
  </si>
  <si>
    <t>Un bureau d’hygiène et assainissement</t>
  </si>
  <si>
    <t>salle_bacterio</t>
  </si>
  <si>
    <t>Une salle de bactériologie /parasitologie ;</t>
  </si>
  <si>
    <t>salle_biochimie</t>
  </si>
  <si>
    <t>Une salle de biochimie/hématologie/ /sérologie/immunologie.</t>
  </si>
  <si>
    <t>hall_mater</t>
  </si>
  <si>
    <t>Un hall d’attente / tri Une salle de travail;</t>
  </si>
  <si>
    <t>couche_physiologiques</t>
  </si>
  <si>
    <t>Une salle pour les suites de couches physiologiques ;</t>
  </si>
  <si>
    <t>couche_phatologiques</t>
  </si>
  <si>
    <t>Une salle pour les suites de couches pathologiques ;</t>
  </si>
  <si>
    <t>bureau_sage_femme</t>
  </si>
  <si>
    <t>Un bureau de la sage-femme ;</t>
  </si>
  <si>
    <t>sallegarde</t>
  </si>
  <si>
    <t>Une salle de garde ;</t>
  </si>
  <si>
    <t>salle_soins</t>
  </si>
  <si>
    <t>Une salle de soins ;</t>
  </si>
  <si>
    <t>bureau_ec</t>
  </si>
  <si>
    <t>Un bureau d’état civil ;</t>
  </si>
  <si>
    <t>bureau_medecin</t>
  </si>
  <si>
    <t>Un bureau médecin ;</t>
  </si>
  <si>
    <t>bureau_gestionnaire</t>
  </si>
  <si>
    <t xml:space="preserve">Un bureau du gestionnaire/Percepteur ; </t>
  </si>
  <si>
    <t>Un bloc sanitaire (Personnel)</t>
  </si>
  <si>
    <t>aucun</t>
  </si>
  <si>
    <t>Aucun</t>
  </si>
  <si>
    <t>blocs_sanitaires</t>
  </si>
  <si>
    <t>Des blocs sanitaires (Personnel et visiteurs)</t>
  </si>
  <si>
    <t>logement_responsable</t>
  </si>
  <si>
    <t>Deux logements (responsable CSI et Maternité)</t>
  </si>
  <si>
    <t xml:space="preserve"> annexe_csi3</t>
  </si>
  <si>
    <t>manque_personnel</t>
  </si>
  <si>
    <t>pas_de_manque</t>
  </si>
  <si>
    <t>Il n'y a pas de manque de personnel</t>
  </si>
  <si>
    <t>maque_moyens</t>
  </si>
  <si>
    <t>Manque de moyens financiers pour les salaires</t>
  </si>
  <si>
    <t>difficulte_recrutement</t>
  </si>
  <si>
    <t>Difficultés pour recruter</t>
  </si>
  <si>
    <t>difficulte_competence</t>
  </si>
  <si>
    <t>Difficultés pour trouver des candidats avec les compétences adéquates</t>
  </si>
  <si>
    <t>mauvaises_condition</t>
  </si>
  <si>
    <t>Mauvaises conditions de travail</t>
  </si>
  <si>
    <t>Autre - préciser</t>
  </si>
  <si>
    <t>prise_en_charge</t>
  </si>
  <si>
    <t>Prendre  en charge les affections courantes selon les protocoles thérapeutiques en vigueur ;( les infections respiratoires aiguës, les diarrhées, le paludisme etc...) ;</t>
  </si>
  <si>
    <t>diagnostic_rapide</t>
  </si>
  <si>
    <t xml:space="preserve">Effectuer les tests de diagnostic rapide </t>
  </si>
  <si>
    <t>accouchement_normaux</t>
  </si>
  <si>
    <t xml:space="preserve">Assister   les  accouchements normaux </t>
  </si>
  <si>
    <t>cas_complique</t>
  </si>
  <si>
    <t>Référer précocement  les cas compliqués </t>
  </si>
  <si>
    <t>malnutrition_modere</t>
  </si>
  <si>
    <t xml:space="preserve">Prendre en charge  la malnutrition modérée ; </t>
  </si>
  <si>
    <t>cas_suspects</t>
  </si>
  <si>
    <t>Identifier  et référer  les cas suspects de tuberculose, lèpre, VIH/SIDA…</t>
  </si>
  <si>
    <t>ccc</t>
  </si>
  <si>
    <t>Faire la communication pour un changement de comportement(CCC) </t>
  </si>
  <si>
    <t>pf</t>
  </si>
  <si>
    <t>Promouvoir  le Planning familial </t>
  </si>
  <si>
    <t>allaitement_exclusif</t>
  </si>
  <si>
    <t>Promouvoir l’allaitement maternel exclusif </t>
  </si>
  <si>
    <t>methode_kangourou</t>
  </si>
  <si>
    <t>Promouvoir la méthode kangourou ;</t>
  </si>
  <si>
    <t>promotion_hygienne</t>
  </si>
  <si>
    <t>Promouvoir l’hygiène et l’assainissement du milieu (prévention des infections ; évacuation des déchets issus des soins de santé, lavage des mains, consommation de l’eau potable, utilisation des latrines, lavage des mains etc…) ;</t>
  </si>
  <si>
    <t>lutte_contre_malnutrition</t>
  </si>
  <si>
    <t xml:space="preserve">Promouvoir  la lutte contre la malnutrition ; </t>
  </si>
  <si>
    <t>miilda</t>
  </si>
  <si>
    <t>Promouvoir l’utilisation des MIILDA ;</t>
  </si>
  <si>
    <t>sante_sexuelle_repro</t>
  </si>
  <si>
    <t>Promouvoir la santé sexuelle et reproductive des jeunes et adolescents ;</t>
  </si>
  <si>
    <t>declaration_naissances</t>
  </si>
  <si>
    <t>Promouvoir aux déclarations des naissances ;</t>
  </si>
  <si>
    <t>declaration_deces</t>
  </si>
  <si>
    <t>Promouvoir la déclaration des décès maternels et néonataux.</t>
  </si>
  <si>
    <t>cpn_recentre</t>
  </si>
  <si>
    <t>Effectuer les consultations prénatales  recentrées ;</t>
  </si>
  <si>
    <t>consultation_nourrison</t>
  </si>
  <si>
    <t>Effectuer les consultations nourrissons ;</t>
  </si>
  <si>
    <t>visite_domiciles</t>
  </si>
  <si>
    <t>Effectuer des visites à domicile </t>
  </si>
  <si>
    <t>medicament_essentielles</t>
  </si>
  <si>
    <t>Gérer  les  médicaments essentiels génériques, le matériel et les ressources humaines ;</t>
  </si>
  <si>
    <t>monitorage_donnee</t>
  </si>
  <si>
    <t xml:space="preserve">Faire le monitorage des données et mettre à jour  les supports de collecte des données (tableau de bord, fiche de MDO, tableau de contrôle des vaccinations, carnets de bons et commandes, RUMEG…) ; </t>
  </si>
  <si>
    <t>surveillence_epidemiologique</t>
  </si>
  <si>
    <t xml:space="preserve">Réaliser la surveillance épidémiologique ; </t>
  </si>
  <si>
    <t>gestion_ressource</t>
  </si>
  <si>
    <t>Participer à la gestion des ressources issues du recouvrement des coûts avec le comité de gestion ;</t>
  </si>
  <si>
    <t>reunions_periodiques</t>
  </si>
  <si>
    <t xml:space="preserve">Tenir les réunions périodiques du comité de gestion et du comité de santé avec PV ; </t>
  </si>
  <si>
    <t>rapports_activites</t>
  </si>
  <si>
    <t>Produire    et transmettre  les rapports d’activités vers les CSI ;</t>
  </si>
  <si>
    <t>superviser</t>
  </si>
  <si>
    <t>Superviser les relais communautaires ;</t>
  </si>
  <si>
    <t>gestion_de_chaine</t>
  </si>
  <si>
    <t>Suivre la gestion de  la chaine de froid;</t>
  </si>
  <si>
    <t>programmer_suivre</t>
  </si>
  <si>
    <t>Programmer  et suivre  la mise en œuvre des activités (micro plan) ;</t>
  </si>
  <si>
    <t>archiver_donnees</t>
  </si>
  <si>
    <t>Archiver les données.</t>
  </si>
  <si>
    <t>Aucune difficulté</t>
  </si>
  <si>
    <t>manque_medicament</t>
  </si>
  <si>
    <t>Manque de médicament</t>
  </si>
  <si>
    <t>absence_personnel</t>
  </si>
  <si>
    <t>Absence / manque de personnel qualifié</t>
  </si>
  <si>
    <t>trop_de_demande</t>
  </si>
  <si>
    <t>Trop de demandes de soin</t>
  </si>
  <si>
    <t>manque_equipements</t>
  </si>
  <si>
    <t>Manque d’équipements médicaux adéquats</t>
  </si>
  <si>
    <t>manque_infras</t>
  </si>
  <si>
    <t>Manque d’infrastructures adéquates</t>
  </si>
  <si>
    <t>manque_supervision</t>
  </si>
  <si>
    <t>Manque de supervision de la part du CSI / district</t>
  </si>
  <si>
    <t>Autre (précisez)</t>
  </si>
  <si>
    <t>soins_curatifs</t>
  </si>
  <si>
    <t>Soins curatifs</t>
  </si>
  <si>
    <t>soins_preventifs</t>
  </si>
  <si>
    <t>Soins préventifs</t>
  </si>
  <si>
    <t>activites_promo</t>
  </si>
  <si>
    <t>Activités promotionelles</t>
  </si>
  <si>
    <t>activites_gestion</t>
  </si>
  <si>
    <t>Actiivtés de gestion</t>
  </si>
  <si>
    <t>approvisionnement_medicament</t>
  </si>
  <si>
    <t>Approvisionnement en médicaments</t>
  </si>
  <si>
    <t>dotations_equipements</t>
  </si>
  <si>
    <t>Dotation en équipements</t>
  </si>
  <si>
    <t>formation_personnel</t>
  </si>
  <si>
    <t>Formation du personnel</t>
  </si>
  <si>
    <t>renforcement_perso</t>
  </si>
  <si>
    <t>Renforcement avec plus de personnel</t>
  </si>
  <si>
    <t>affectation_aigue</t>
  </si>
  <si>
    <t xml:space="preserve">Prendre en charge les affections aigues et chroniques  et référer les urgences </t>
  </si>
  <si>
    <t>prise_en_charge_references</t>
  </si>
  <si>
    <t xml:space="preserve">Prendre en charge les  références, les contre références  </t>
  </si>
  <si>
    <t>depistage_malnutrition</t>
  </si>
  <si>
    <t xml:space="preserve">Dépister et prendre en charge les cas de malnutrition  </t>
  </si>
  <si>
    <t>depistage_epidemie</t>
  </si>
  <si>
    <t xml:space="preserve">Dépister, notifier et  prendre  en charge  les épidémies  </t>
  </si>
  <si>
    <t>dispenser_moins</t>
  </si>
  <si>
    <t xml:space="preserve">Dispenser les soins obstétricaux et néonataux d’urgences  </t>
  </si>
  <si>
    <t>prise_en_charge_troubles</t>
  </si>
  <si>
    <t>Prendre en charge les troubles mentaux neurologiques et ceux liés à l’utilisation des substances psycho actives.</t>
  </si>
  <si>
    <t>vaccination_enfants</t>
  </si>
  <si>
    <t xml:space="preserve">Prendre en charge les vaccinations des enfants et des femmes enceintes   </t>
  </si>
  <si>
    <t>suivi_nutritionnel</t>
  </si>
  <si>
    <t xml:space="preserve">Effectuer le suivi nutritionnel des femmes enceintes, allaitantes et des enfants   </t>
  </si>
  <si>
    <t>suivi_prenatal</t>
  </si>
  <si>
    <t xml:space="preserve">Effectuer le suivi prénatal, post natal  et la prévention de la transmission mère-enfant  </t>
  </si>
  <si>
    <t>consultation_nourrisson</t>
  </si>
  <si>
    <t xml:space="preserve">Faire la consultation nourrisson y compris la détection et la prévention des troubles de croissance  </t>
  </si>
  <si>
    <t>detcetion_troubles</t>
  </si>
  <si>
    <t xml:space="preserve">Détecter et référer les troubles de développement psychomoteur chez l’enfant   </t>
  </si>
  <si>
    <t>7fonctions_sonub</t>
  </si>
  <si>
    <t xml:space="preserve">offrir en permanence : l’administration d’ocytociques, de sédatifs et d’anticonvulsivants par voie parentérale, l’extraction manuelle du placenta, la révision utérine, l’aspiration manuelle intra utérine et l’accouchement assisté par voie basse  </t>
  </si>
  <si>
    <t>grossesse_a_risque</t>
  </si>
  <si>
    <t xml:space="preserve">référer les  grossesses  à risque et des accouchements compliqués   </t>
  </si>
  <si>
    <t>lutte_contre_fistule</t>
  </si>
  <si>
    <t xml:space="preserve">Mener les actions de lutte contre la fistule obstétricale  </t>
  </si>
  <si>
    <t>activite_pf</t>
  </si>
  <si>
    <t>Mener les activités de la planification  familiale .</t>
  </si>
  <si>
    <t>parasitologie</t>
  </si>
  <si>
    <t xml:space="preserve">Parasitologie. (examens d’urine  de selles et du sang) </t>
  </si>
  <si>
    <t>hematologie</t>
  </si>
  <si>
    <t xml:space="preserve">Hématologie (Test d’hémoglobine, vs, numération blanche) </t>
  </si>
  <si>
    <t>biochimie</t>
  </si>
  <si>
    <t>Biochimie (CRP, glycémie ; albumine ; sucre)</t>
  </si>
  <si>
    <t>serologie</t>
  </si>
  <si>
    <t>Sérologie (BW, test de grossesse,  HIV, HBS)</t>
  </si>
  <si>
    <t>immuno</t>
  </si>
  <si>
    <t>Immuno hématologie (GS/Rh)</t>
  </si>
  <si>
    <t>bacteriologie</t>
  </si>
  <si>
    <t>Bactériologie (examen de crachat BK, Bacille de Hansen)</t>
  </si>
  <si>
    <t>tdr</t>
  </si>
  <si>
    <t>Test de palu par le paratchek, test rapide VIH</t>
  </si>
  <si>
    <t>hygienne_assainissement</t>
  </si>
  <si>
    <t xml:space="preserve">Promouvoir  l’hygiène et l’assainissement du milieu   </t>
  </si>
  <si>
    <t>distribution_miilda</t>
  </si>
  <si>
    <t>Promouvoir la distribution des moustiquiaires</t>
  </si>
  <si>
    <t xml:space="preserve">Promouvoir   la lutte contre la malnutrition  (allaitement maternel exclusif, alimentation adéquate …), </t>
  </si>
  <si>
    <t>iec_ccc</t>
  </si>
  <si>
    <t>Effectuer les activités d’éducation sanitaire (Education Communication pour le Changement de Comportement)</t>
  </si>
  <si>
    <t>promotion_pf</t>
  </si>
  <si>
    <t>Promouvoir la planification familiale.</t>
  </si>
  <si>
    <t>promotion_sante_sexuelle_repro</t>
  </si>
  <si>
    <t xml:space="preserve">Promouvoir la santé sexuelle et reproductive des jeunes et adolescents  </t>
  </si>
  <si>
    <t>activite_appui</t>
  </si>
  <si>
    <t xml:space="preserve">Promouvoir les activités d’appui au développement communautaire  </t>
  </si>
  <si>
    <t>Promouvoir la déclaration des naissances.</t>
  </si>
  <si>
    <t>activite_iec_ccc</t>
  </si>
  <si>
    <t>Effectuer les activités d’éducation sanitaire des cases de santé (Education Communication pour le Changement de Comportement)</t>
  </si>
  <si>
    <t>suivi_nutritionnel_vaccination</t>
  </si>
  <si>
    <t xml:space="preserve">Faire le suivi nutritionnel  et la vaccination  </t>
  </si>
  <si>
    <t>cpn_cpon</t>
  </si>
  <si>
    <t>Effectuer la consultation pré, post natale</t>
  </si>
  <si>
    <t xml:space="preserve">Promouvoir les activités de planification familiale des cases de santé  </t>
  </si>
  <si>
    <t>renforcement_relations</t>
  </si>
  <si>
    <t xml:space="preserve">Renforcer les relations avec les relais locaux ou agents de santé communautaire. </t>
  </si>
  <si>
    <t>grh_fin_mat</t>
  </si>
  <si>
    <t xml:space="preserve">Gérer  les ressources humaines, matérielles, financières    médicaments essentiels génériques  et consommables, </t>
  </si>
  <si>
    <t>monitoring</t>
  </si>
  <si>
    <t xml:space="preserve">Monitorer les activités et tenir les supports de collecte des données  (tableau de bord, fiche de MDO, tableau de contrôle des vaccinations, carnets de bons et commandes, RUMEG…)   </t>
  </si>
  <si>
    <t>surveillance_epidemiologique</t>
  </si>
  <si>
    <t xml:space="preserve">Réaliser la surveillance épidémiologique   </t>
  </si>
  <si>
    <t>activite_comite</t>
  </si>
  <si>
    <t xml:space="preserve">Coordonner les activités des comités de santé  </t>
  </si>
  <si>
    <t>micro_plan</t>
  </si>
  <si>
    <t xml:space="preserve">Elaborer le micro plan   </t>
  </si>
  <si>
    <t>elaboration_blanc</t>
  </si>
  <si>
    <t xml:space="preserve">Participer à l’élaboration du plan de développement communal  </t>
  </si>
  <si>
    <t>planification_evaluation</t>
  </si>
  <si>
    <t xml:space="preserve">Participer à la planification et à l’évaluation des activités du District Sanitaire  </t>
  </si>
  <si>
    <t>mise_a_jour_comptabilite</t>
  </si>
  <si>
    <t xml:space="preserve">Veiller à la mise à jour de la comptabilité du centre de santé avec le comité de gestion   </t>
  </si>
  <si>
    <t>reunions_organes</t>
  </si>
  <si>
    <t xml:space="preserve">Participer  aux réunions des organes de participation communautaire et veiller à l’élaboration des PV   </t>
  </si>
  <si>
    <t xml:space="preserve">Produire et transmettre les rapports d’activités au district sanitaire   </t>
  </si>
  <si>
    <t>supervision_activite</t>
  </si>
  <si>
    <t xml:space="preserve">Superviser   les activités des cases de santé  </t>
  </si>
  <si>
    <t>formation_encadrement</t>
  </si>
  <si>
    <t xml:space="preserve">Participer à la formation et à l’encadrement des stagiaires  </t>
  </si>
  <si>
    <t>archives_donnees</t>
  </si>
  <si>
    <t>trop_demande_soins</t>
  </si>
  <si>
    <t>manque_equipement</t>
  </si>
  <si>
    <t>manque_supersvision</t>
  </si>
  <si>
    <t>Manque de supervision de la part du CSI</t>
  </si>
  <si>
    <t>oui_baisse</t>
  </si>
  <si>
    <t>stable</t>
  </si>
  <si>
    <t>Le nombre de consultations est resté stable</t>
  </si>
  <si>
    <t>zone_peuple</t>
  </si>
  <si>
    <t>deplacement</t>
  </si>
  <si>
    <t>Le déplacement cause des problèmes de santé plus importants</t>
  </si>
  <si>
    <t>renforcement_aide</t>
  </si>
  <si>
    <t>Notre structure a été renforcée par l’aide humanitaire</t>
  </si>
  <si>
    <t>referencement_aide</t>
  </si>
  <si>
    <t>Notre structure est référencée par l’aide humanitaire</t>
  </si>
  <si>
    <t>insecurite</t>
  </si>
  <si>
    <t>La structure a fermé à cause de l’insécurité</t>
  </si>
  <si>
    <t>service_degrade</t>
  </si>
  <si>
    <t>Le service s’est dégradé avec la crise (moins de médicaments</t>
  </si>
  <si>
    <t>personnel_reduit</t>
  </si>
  <si>
    <t>preference_ong</t>
  </si>
  <si>
    <t>Les personnes se tournent plutôt vers les ONG pour recevoir de l’aide</t>
  </si>
  <si>
    <t xml:space="preserve"> absorser_demande</t>
  </si>
  <si>
    <t>Non, nous sommes déjà saturés</t>
  </si>
  <si>
    <t>eau_eha</t>
  </si>
  <si>
    <t>structure_assainissement</t>
  </si>
  <si>
    <t>gestionnaire_infras</t>
  </si>
  <si>
    <t>usager</t>
  </si>
  <si>
    <t>Autre : préciser</t>
  </si>
  <si>
    <t>commune</t>
  </si>
  <si>
    <t>communaute</t>
  </si>
  <si>
    <t>Communauté elle-même</t>
  </si>
  <si>
    <t>acteur_prive</t>
  </si>
  <si>
    <t>acteur_rel</t>
  </si>
  <si>
    <t>Acteur religieux</t>
  </si>
  <si>
    <t xml:space="preserve">Temporaire </t>
  </si>
  <si>
    <t>puits_cimente</t>
  </si>
  <si>
    <t>pmh</t>
  </si>
  <si>
    <t>sourcenon_protege</t>
  </si>
  <si>
    <t>Source non protégée</t>
  </si>
  <si>
    <t>puits_pasto</t>
  </si>
  <si>
    <t>Puit pastoral</t>
  </si>
  <si>
    <t>borne_fontaine</t>
  </si>
  <si>
    <t>forage</t>
  </si>
  <si>
    <t>fmh</t>
  </si>
  <si>
    <t>forage_solaire</t>
  </si>
  <si>
    <t>puits_trad</t>
  </si>
  <si>
    <t>connection_aep</t>
  </si>
  <si>
    <t>non_usager</t>
  </si>
  <si>
    <t>Non, c’est seulement pour les usages domestiques</t>
  </si>
  <si>
    <t xml:space="preserve">Non, mais les usagers la boivent quand même </t>
  </si>
  <si>
    <t>non_mais_traite</t>
  </si>
  <si>
    <t>Non mais les usagers la traitent pour pouvoir la boire</t>
  </si>
  <si>
    <t xml:space="preserve"> eau_temporaire</t>
  </si>
  <si>
    <t>bladder</t>
  </si>
  <si>
    <t>chateau</t>
  </si>
  <si>
    <t>Par_bidon</t>
  </si>
  <si>
    <t>Par_jour</t>
  </si>
  <si>
    <t>Par jour</t>
  </si>
  <si>
    <t>Par_mois </t>
  </si>
  <si>
    <t>Par mois </t>
  </si>
  <si>
    <t>latrine_communautre</t>
  </si>
  <si>
    <t>latrine_institutionnelles</t>
  </si>
  <si>
    <t>Latrines institutionnelles (gestion par mairie)</t>
  </si>
  <si>
    <t>latrine_privee_partagee</t>
  </si>
  <si>
    <t>Latrines privées partagées</t>
  </si>
  <si>
    <t>alimentaire</t>
  </si>
  <si>
    <t>Marché alimentaire</t>
  </si>
  <si>
    <t>non_alimentaire</t>
  </si>
  <si>
    <t>Marché non alimentaire</t>
  </si>
  <si>
    <t>betail</t>
  </si>
  <si>
    <t>mixte</t>
  </si>
  <si>
    <t xml:space="preserve">Autre </t>
  </si>
  <si>
    <t>gestionnaire_marche</t>
  </si>
  <si>
    <t>commercant</t>
  </si>
  <si>
    <t>Commercant</t>
  </si>
  <si>
    <t>autorite</t>
  </si>
  <si>
    <t>Autorité</t>
  </si>
  <si>
    <t>bati_couvert</t>
  </si>
  <si>
    <t>bati_non_couvert</t>
  </si>
  <si>
    <t>Bâti permanent non couvert</t>
  </si>
  <si>
    <t>temporaire</t>
  </si>
  <si>
    <t>informel</t>
  </si>
  <si>
    <t>Informel et mobile</t>
  </si>
  <si>
    <t>Le nombre de vendeurs a plutôt augmenté</t>
  </si>
  <si>
    <t>nouveau_acteur</t>
  </si>
  <si>
    <t>Les déplacés, retournés et réfugiés sont de nouveaux acteurs du marché</t>
  </si>
  <si>
    <t>nouvelle_marchandises</t>
  </si>
  <si>
    <t>Les déplacés, retournés et réfugiés apportent de nouvelles marchandises</t>
  </si>
  <si>
    <t>etat_d'urgence</t>
  </si>
  <si>
    <t>Les autres marchés ont été fermés par l’état d’urgence</t>
  </si>
  <si>
    <t>acheteurs</t>
  </si>
  <si>
    <t>Il y a plus d’acheteurs</t>
  </si>
  <si>
    <t>concurrence</t>
  </si>
  <si>
    <t>L’état d’urgence a fait monter la concurrence</t>
  </si>
  <si>
    <t>Autre ?</t>
  </si>
  <si>
    <t>etat_durgence</t>
  </si>
  <si>
    <t>perte_terre</t>
  </si>
  <si>
    <t>De nombreux agriculteurs ont perdu l’accès à leur terre</t>
  </si>
  <si>
    <t>baisse_concurrence</t>
  </si>
  <si>
    <t>Les prix et la concurrence ont baissé</t>
  </si>
  <si>
    <t>moins_acheteur</t>
  </si>
  <si>
    <t>Il y a moins d’acheteurs</t>
  </si>
  <si>
    <t>ceratins</t>
  </si>
  <si>
    <t>oui_moins</t>
  </si>
  <si>
    <t>Oui, il y en a moins</t>
  </si>
  <si>
    <t>plus_clients</t>
  </si>
  <si>
    <t>meme_clients</t>
  </si>
  <si>
    <t>Même nombre de clients</t>
  </si>
  <si>
    <t>moins_clients</t>
  </si>
  <si>
    <t>nouveau_client</t>
  </si>
  <si>
    <t>Les déplacements ont induit une plus grande demande / de nouveaux clients</t>
  </si>
  <si>
    <t>revente_aide</t>
  </si>
  <si>
    <t>La revente de l’aide humanitaire</t>
  </si>
  <si>
    <t>ong_nouveaux_clients</t>
  </si>
  <si>
    <t>pouvoir_achat</t>
  </si>
  <si>
    <t>moins_accessible</t>
  </si>
  <si>
    <t>Le marché est moins accessible</t>
  </si>
  <si>
    <t>marche_approvisionne</t>
  </si>
  <si>
    <t>Le marché n’est pas assez bien approvisionné</t>
  </si>
  <si>
    <t>capable</t>
  </si>
  <si>
    <t>oui_mais_renforcement</t>
  </si>
  <si>
    <t>non_satures</t>
  </si>
  <si>
    <t>priorite_ste</t>
  </si>
  <si>
    <t>infra</t>
  </si>
  <si>
    <t>Ameliorer les infrastructures existantes (réhabilitations, réparations, etc)</t>
  </si>
  <si>
    <t>infra_new</t>
  </si>
  <si>
    <t>Construire de nouveaux bâtiments</t>
  </si>
  <si>
    <t>rh</t>
  </si>
  <si>
    <t>Renforcer l'équipe soignante</t>
  </si>
  <si>
    <t>rh_formation</t>
  </si>
  <si>
    <t>Former l'équipe soignante</t>
  </si>
  <si>
    <t>securite</t>
  </si>
  <si>
    <t>Assurer la sécurité des patients et des soignants</t>
  </si>
  <si>
    <t>equipement</t>
  </si>
  <si>
    <t>Améliorer les équipements</t>
  </si>
  <si>
    <t>medic</t>
  </si>
  <si>
    <t>Améliorer l'approvisionnement en médicaments</t>
  </si>
  <si>
    <t>gestion</t>
  </si>
  <si>
    <t>Ameliorer les capacités / compétences de gestion</t>
  </si>
  <si>
    <t>rehabilitation_batiments</t>
  </si>
  <si>
    <t>Réhabiliattion de bâtiments</t>
  </si>
  <si>
    <t>construction_infra</t>
  </si>
  <si>
    <t>Construction de nouveaux bâtiments</t>
  </si>
  <si>
    <t>infras_sanitaires</t>
  </si>
  <si>
    <t>Infrastructures sanitaires (eau et latrines)</t>
  </si>
  <si>
    <t>levee_etat_urgence</t>
  </si>
  <si>
    <t>Levée de l'état d'urgence</t>
  </si>
  <si>
    <t>Plus de sécurité</t>
  </si>
  <si>
    <t>encadrement_prix</t>
  </si>
  <si>
    <t>Encadrement des prix</t>
  </si>
  <si>
    <t>soutien_agricul_eleveur</t>
  </si>
  <si>
    <t>Soutien à la production des agriculteurs et éleveurs</t>
  </si>
  <si>
    <t>routes</t>
  </si>
  <si>
    <t>Améliorer les voies d'accès (routes)</t>
  </si>
  <si>
    <t xml:space="preserve">devise </t>
  </si>
  <si>
    <t>En_nature</t>
  </si>
  <si>
    <t>En nature</t>
  </si>
  <si>
    <t>renforcement</t>
  </si>
  <si>
    <t>psycho</t>
  </si>
  <si>
    <t>Formation en psychologie</t>
  </si>
  <si>
    <t>didactique</t>
  </si>
  <si>
    <t>Formation en didactique</t>
  </si>
  <si>
    <t>pedagogie</t>
  </si>
  <si>
    <t>Renforcement de capacité en pedagogie</t>
  </si>
  <si>
    <t>gestion_conflit</t>
  </si>
  <si>
    <t>Formation en gestion de conflit en milieu scolaire</t>
  </si>
  <si>
    <t>temps_mis</t>
  </si>
  <si>
    <t>moins5</t>
  </si>
  <si>
    <t>Moins de 5 min</t>
  </si>
  <si>
    <t>6_10</t>
  </si>
  <si>
    <t>Entre 6 et 10 min</t>
  </si>
  <si>
    <t>11_15</t>
  </si>
  <si>
    <t>Entre 11 et 15 min</t>
  </si>
  <si>
    <t>plus15</t>
  </si>
  <si>
    <t>Plus de 15 min</t>
  </si>
  <si>
    <t xml:space="preserve">Questionnaire ODK </t>
  </si>
  <si>
    <t xml:space="preserve">Choices </t>
  </si>
  <si>
    <t>Localités Kablewa et Assaga, de communes de Kablewa et Gueskérou, dans la région de Diffa.</t>
  </si>
  <si>
    <t>Score usagers</t>
  </si>
  <si>
    <t>Scores usagers calculés sous la base des données de l'enquête usagers.</t>
  </si>
  <si>
    <t>2020-03-30T11:31:18.809+01</t>
  </si>
  <si>
    <t>2020-03-30T11:45:45.627+01</t>
  </si>
  <si>
    <t>2020-03-30</t>
  </si>
  <si>
    <t xml:space="preserve">Latrine Privé 
L'usage est plus considérable le jour du marché </t>
  </si>
  <si>
    <t>b0db4b56-11c8-4c0b-9e4b-b8de612496ee</t>
  </si>
  <si>
    <t>2020-04-05T15:37:35</t>
  </si>
  <si>
    <t>Nombre d’options non-sélectionnées sur les 8</t>
  </si>
  <si>
    <t>Nombre d’options non-sélectionnées sur les 9</t>
  </si>
  <si>
    <t>Nombre d’options non-sélectionnées sur les 13</t>
  </si>
  <si>
    <t>Nombre d’options non-sélectionnées sur les 5</t>
  </si>
  <si>
    <t>Quelle est la raison principale pour laquelle vous choisissez d'aller à ce CSI plutôt qu'un autre?</t>
  </si>
  <si>
    <t>MALUS</t>
  </si>
  <si>
    <t>BONUS-MALUS</t>
  </si>
  <si>
    <t>Forage Elhadji</t>
  </si>
  <si>
    <t>CHANGE</t>
  </si>
  <si>
    <t>Jardin d'enfant d'Assaga</t>
  </si>
  <si>
    <t>Ecole primaire d'Assaga</t>
  </si>
  <si>
    <t>École primaire Medersa d'Assaga</t>
  </si>
  <si>
    <t>Forage Hamadou Goli (Care)</t>
  </si>
  <si>
    <t>Données nettoyées IC</t>
  </si>
  <si>
    <t xml:space="preserve">Base de données de eau: c'est à ce niveau que tous les calculs des differents indicateurs relatifs à l'eau sont effectués.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</si>
</sst>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51" x14ac:knownFonts="1">
    <font>
      <sz val="11"/>
      <color theme="1"/>
      <name val="Calibri"/>
      <family val="2"/>
      <scheme val="minor"/>
    </font>
    <font>
      <sz val="11"/>
      <color theme="1"/>
      <name val="Arial Narrow"/>
      <family val="2"/>
    </font>
    <font>
      <sz val="11"/>
      <color rgb="FFFF0000"/>
      <name val="Arial Narrow"/>
      <family val="2"/>
    </font>
    <font>
      <sz val="10"/>
      <color theme="1"/>
      <name val="Calibri"/>
      <family val="2"/>
      <scheme val="minor"/>
    </font>
    <font>
      <b/>
      <sz val="11"/>
      <color rgb="FFFFFFFF"/>
      <name val="Arial Narrow"/>
      <family val="2"/>
    </font>
    <font>
      <b/>
      <sz val="11"/>
      <color rgb="FF000000"/>
      <name val="Arial Narrow"/>
      <family val="2"/>
    </font>
    <font>
      <sz val="11"/>
      <color rgb="FF000000"/>
      <name val="Arial Narrow"/>
      <family val="2"/>
    </font>
    <font>
      <i/>
      <sz val="11"/>
      <color theme="1"/>
      <name val="Arial Narrow"/>
      <family val="2"/>
    </font>
    <font>
      <i/>
      <sz val="9"/>
      <color rgb="FF000000"/>
      <name val="Arial Narrow"/>
      <family val="2"/>
    </font>
    <font>
      <b/>
      <sz val="14"/>
      <color rgb="FFFFFFFF"/>
      <name val="Arial Narrow"/>
      <family val="2"/>
    </font>
    <font>
      <i/>
      <sz val="10"/>
      <color rgb="FF000000"/>
      <name val="Arial Narrow"/>
      <family val="2"/>
    </font>
    <font>
      <b/>
      <i/>
      <sz val="10"/>
      <color rgb="FFFFFFFF"/>
      <name val="Arial Narrow"/>
      <family val="2"/>
    </font>
    <font>
      <b/>
      <sz val="10"/>
      <color rgb="FFFFFFFF"/>
      <name val="Arial Narrow"/>
      <family val="2"/>
    </font>
    <font>
      <sz val="11"/>
      <color rgb="FFFFFFFF"/>
      <name val="Arial Narrow"/>
      <family val="2"/>
    </font>
    <font>
      <i/>
      <sz val="11"/>
      <color rgb="FF000000"/>
      <name val="Arial Narrow"/>
      <family val="2"/>
    </font>
    <font>
      <sz val="7"/>
      <color rgb="FF000000"/>
      <name val="Times New Roman"/>
      <family val="1"/>
    </font>
    <font>
      <i/>
      <sz val="10"/>
      <color theme="1"/>
      <name val="Arial Narrow"/>
      <family val="2"/>
    </font>
    <font>
      <i/>
      <sz val="10"/>
      <color rgb="FFFFFFFF"/>
      <name val="Arial Narrow"/>
      <family val="2"/>
    </font>
    <font>
      <sz val="8"/>
      <color theme="1"/>
      <name val="Arial Narrow"/>
      <family val="2"/>
    </font>
    <font>
      <b/>
      <i/>
      <sz val="11"/>
      <color rgb="FFFFFFFF"/>
      <name val="Arial Narrow"/>
      <family val="2"/>
    </font>
    <font>
      <sz val="10"/>
      <color rgb="FF000000"/>
      <name val="Arial Narrow"/>
      <family val="2"/>
    </font>
    <font>
      <b/>
      <sz val="16"/>
      <color rgb="FFC00000"/>
      <name val="Arial Narrow"/>
      <family val="2"/>
    </font>
    <font>
      <b/>
      <i/>
      <sz val="11"/>
      <color rgb="FF000000"/>
      <name val="Arial Narrow"/>
      <family val="2"/>
    </font>
    <font>
      <sz val="8"/>
      <color rgb="FF000000"/>
      <name val="Arial Narrow"/>
      <family val="2"/>
    </font>
    <font>
      <b/>
      <sz val="16"/>
      <color rgb="FFFFFFFF"/>
      <name val="Arial Narrow"/>
      <family val="2"/>
    </font>
    <font>
      <b/>
      <sz val="11"/>
      <color rgb="FFFF0000"/>
      <name val="Arial Narrow"/>
      <family val="2"/>
    </font>
    <font>
      <sz val="9"/>
      <color indexed="81"/>
      <name val="Tahoma"/>
      <family val="2"/>
    </font>
    <font>
      <b/>
      <sz val="9"/>
      <color indexed="81"/>
      <name val="Tahoma"/>
      <family val="2"/>
    </font>
    <font>
      <sz val="11"/>
      <color rgb="FFFF0000"/>
      <name val="Calibri"/>
      <family val="2"/>
      <scheme val="minor"/>
    </font>
    <font>
      <b/>
      <sz val="22"/>
      <color rgb="FFFF0000"/>
      <name val="Arial Narrow"/>
      <family val="2"/>
    </font>
    <font>
      <b/>
      <sz val="24"/>
      <color rgb="FFFF0000"/>
      <name val="Arial Narrow"/>
      <family val="2"/>
    </font>
    <font>
      <sz val="11"/>
      <color theme="1"/>
      <name val="Calibri"/>
      <family val="2"/>
      <scheme val="minor"/>
    </font>
    <font>
      <b/>
      <sz val="11"/>
      <color rgb="FF000000"/>
      <name val="Calibri"/>
      <family val="2"/>
    </font>
    <font>
      <b/>
      <sz val="10"/>
      <name val="Arial Narrow"/>
      <family val="2"/>
    </font>
    <font>
      <sz val="10"/>
      <name val="Arial Narrow"/>
      <family val="2"/>
    </font>
    <font>
      <u/>
      <sz val="11"/>
      <color theme="10"/>
      <name val="Calibri"/>
      <family val="2"/>
      <scheme val="minor"/>
    </font>
    <font>
      <sz val="12"/>
      <color theme="1"/>
      <name val="Arial Narrow"/>
      <family val="2"/>
    </font>
    <font>
      <sz val="12"/>
      <color theme="1"/>
      <name val="Calibri"/>
      <family val="2"/>
      <scheme val="minor"/>
    </font>
    <font>
      <sz val="12"/>
      <name val="Arial Narrow"/>
      <family val="2"/>
    </font>
    <font>
      <sz val="10"/>
      <name val="Arial"/>
      <family val="2"/>
    </font>
    <font>
      <b/>
      <sz val="12"/>
      <color indexed="10"/>
      <name val="Arial Narrow"/>
      <family val="2"/>
    </font>
    <font>
      <sz val="12"/>
      <color indexed="8"/>
      <name val="Arial Narrow"/>
      <family val="2"/>
    </font>
    <font>
      <i/>
      <sz val="12"/>
      <color theme="1"/>
      <name val="Arial Narrow"/>
      <family val="2"/>
    </font>
    <font>
      <sz val="12"/>
      <color indexed="10"/>
      <name val="Arial Narrow"/>
      <family val="2"/>
    </font>
    <font>
      <b/>
      <sz val="12"/>
      <color theme="1"/>
      <name val="Arial Narrow"/>
      <family val="2"/>
    </font>
    <font>
      <sz val="12"/>
      <color rgb="FFFF0000"/>
      <name val="Arial Narrow"/>
      <family val="2"/>
    </font>
    <font>
      <b/>
      <i/>
      <sz val="12"/>
      <color theme="1"/>
      <name val="Arial Narrow"/>
      <family val="2"/>
    </font>
    <font>
      <sz val="8"/>
      <color indexed="8"/>
      <name val="Arial Narrow"/>
      <family val="2"/>
    </font>
    <font>
      <i/>
      <sz val="12"/>
      <name val="Arial Narrow"/>
      <family val="2"/>
    </font>
    <font>
      <sz val="7"/>
      <color indexed="8"/>
      <name val="Times New Roman"/>
      <family val="1"/>
    </font>
    <font>
      <sz val="36"/>
      <color rgb="FFFF0000"/>
      <name val="Arial Narrow"/>
      <family val="2"/>
    </font>
  </fonts>
  <fills count="3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581522"/>
        <bgColor indexed="64"/>
      </patternFill>
    </fill>
    <fill>
      <patternFill patternType="solid">
        <fgColor rgb="FFDDD8C4"/>
        <bgColor indexed="64"/>
      </patternFill>
    </fill>
    <fill>
      <patternFill patternType="solid">
        <fgColor rgb="FF58585A"/>
        <bgColor indexed="64"/>
      </patternFill>
    </fill>
    <fill>
      <patternFill patternType="solid">
        <fgColor rgb="FF000000"/>
        <bgColor indexed="64"/>
      </patternFill>
    </fill>
    <fill>
      <patternFill patternType="solid">
        <fgColor rgb="FFF2F2F2"/>
        <bgColor indexed="64"/>
      </patternFill>
    </fill>
    <fill>
      <patternFill patternType="solid">
        <fgColor rgb="FFC00000"/>
        <bgColor indexed="64"/>
      </patternFill>
    </fill>
    <fill>
      <patternFill patternType="solid">
        <fgColor theme="0" tint="-0.249977111117893"/>
        <bgColor indexed="64"/>
      </patternFill>
    </fill>
    <fill>
      <patternFill patternType="solid">
        <fgColor theme="4"/>
        <bgColor indexed="64"/>
      </patternFill>
    </fill>
    <fill>
      <patternFill patternType="solid">
        <fgColor rgb="FFFFFFFF"/>
        <bgColor indexed="64"/>
      </patternFill>
    </fill>
    <fill>
      <patternFill patternType="solid">
        <fgColor rgb="FFF6F4F0"/>
        <bgColor indexed="64"/>
      </patternFill>
    </fill>
    <fill>
      <patternFill patternType="solid">
        <fgColor rgb="FFDDDDDE"/>
        <bgColor indexed="64"/>
      </patternFill>
    </fill>
    <fill>
      <patternFill patternType="solid">
        <fgColor theme="9"/>
        <bgColor indexed="64"/>
      </patternFill>
    </fill>
    <fill>
      <patternFill patternType="solid">
        <fgColor rgb="FFFFC000"/>
        <bgColor indexed="64"/>
      </patternFill>
    </fill>
    <fill>
      <patternFill patternType="solid">
        <fgColor theme="8" tint="0.59999389629810485"/>
        <bgColor indexed="64"/>
      </patternFill>
    </fill>
    <fill>
      <patternFill patternType="solid">
        <fgColor theme="6"/>
        <bgColor indexed="64"/>
      </patternFill>
    </fill>
    <fill>
      <patternFill patternType="solid">
        <fgColor theme="7"/>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1"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auto="1"/>
      </left>
      <right/>
      <top style="medium">
        <color rgb="FFFFFFFF"/>
      </top>
      <bottom style="medium">
        <color rgb="FFFFFFFF"/>
      </bottom>
      <diagonal/>
    </border>
    <border>
      <left/>
      <right style="medium">
        <color auto="1"/>
      </right>
      <top style="medium">
        <color rgb="FFFFFFFF"/>
      </top>
      <bottom style="medium">
        <color rgb="FFFFFFFF"/>
      </bottom>
      <diagonal/>
    </border>
    <border>
      <left style="medium">
        <color auto="1"/>
      </left>
      <right style="medium">
        <color rgb="FFFFFFFF"/>
      </right>
      <top style="medium">
        <color rgb="FFFFFFFF"/>
      </top>
      <bottom/>
      <diagonal/>
    </border>
    <border>
      <left style="medium">
        <color rgb="FFFFFFFF"/>
      </left>
      <right style="medium">
        <color auto="1"/>
      </right>
      <top style="medium">
        <color rgb="FFFFFFFF"/>
      </top>
      <bottom/>
      <diagonal/>
    </border>
    <border>
      <left/>
      <right/>
      <top/>
      <bottom style="medium">
        <color rgb="FFFFFFFF"/>
      </bottom>
      <diagonal/>
    </border>
    <border>
      <left/>
      <right/>
      <top style="medium">
        <color rgb="FFFFFFFF"/>
      </top>
      <bottom style="medium">
        <color rgb="FFFFFFFF"/>
      </bottom>
      <diagonal/>
    </border>
    <border>
      <left style="thin">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3">
    <xf numFmtId="0" fontId="0" fillId="0" borderId="0"/>
    <xf numFmtId="0" fontId="31" fillId="0" borderId="0"/>
    <xf numFmtId="0" fontId="35" fillId="0" borderId="0" applyNumberFormat="0" applyFill="0" applyBorder="0" applyAlignment="0" applyProtection="0"/>
  </cellStyleXfs>
  <cellXfs count="562">
    <xf numFmtId="0" fontId="0" fillId="0" borderId="0" xfId="0"/>
    <xf numFmtId="0" fontId="1" fillId="0" borderId="0" xfId="0" applyFont="1"/>
    <xf numFmtId="0" fontId="1" fillId="0" borderId="0" xfId="0" applyNumberFormat="1" applyFont="1"/>
    <xf numFmtId="0" fontId="1" fillId="2" borderId="0" xfId="0" applyFont="1" applyFill="1"/>
    <xf numFmtId="0" fontId="1" fillId="3" borderId="0" xfId="0" applyFont="1" applyFill="1"/>
    <xf numFmtId="0" fontId="1" fillId="0" borderId="0" xfId="0" applyFont="1" applyFill="1"/>
    <xf numFmtId="0" fontId="1" fillId="0" borderId="0" xfId="0" applyNumberFormat="1" applyFont="1" applyFill="1"/>
    <xf numFmtId="0" fontId="1" fillId="4" borderId="0" xfId="0" applyFont="1" applyFill="1"/>
    <xf numFmtId="0" fontId="1" fillId="4" borderId="0" xfId="0" applyNumberFormat="1" applyFont="1" applyFill="1"/>
    <xf numFmtId="0" fontId="1" fillId="5" borderId="0" xfId="0" applyFont="1" applyFill="1"/>
    <xf numFmtId="0" fontId="2" fillId="6" borderId="0" xfId="0" applyFont="1" applyFill="1"/>
    <xf numFmtId="0" fontId="1" fillId="7" borderId="0" xfId="0" applyFont="1" applyFill="1"/>
    <xf numFmtId="0" fontId="2" fillId="6" borderId="0" xfId="0" applyNumberFormat="1" applyFont="1" applyFill="1"/>
    <xf numFmtId="0" fontId="1" fillId="6" borderId="0" xfId="0" applyFont="1" applyFill="1"/>
    <xf numFmtId="0" fontId="4" fillId="8" borderId="5" xfId="0" applyFont="1" applyFill="1" applyBorder="1" applyAlignment="1">
      <alignment horizontal="justify" vertical="center" wrapText="1"/>
    </xf>
    <xf numFmtId="0" fontId="5" fillId="10" borderId="5" xfId="0" applyFont="1" applyFill="1" applyBorder="1" applyAlignment="1">
      <alignment horizontal="right" vertical="center" wrapText="1"/>
    </xf>
    <xf numFmtId="0" fontId="8" fillId="10" borderId="7" xfId="0" applyFont="1" applyFill="1" applyBorder="1" applyAlignment="1">
      <alignment horizontal="right" vertical="center" wrapText="1"/>
    </xf>
    <xf numFmtId="0" fontId="4" fillId="0" borderId="10" xfId="0" applyFont="1" applyBorder="1" applyAlignment="1">
      <alignment horizontal="center" vertical="center" wrapText="1"/>
    </xf>
    <xf numFmtId="0" fontId="4" fillId="11" borderId="10" xfId="0" applyFont="1" applyFill="1" applyBorder="1" applyAlignment="1">
      <alignment horizontal="center" vertical="center" wrapText="1"/>
    </xf>
    <xf numFmtId="0" fontId="6" fillId="0" borderId="7" xfId="0" applyFont="1" applyBorder="1" applyAlignment="1">
      <alignment horizontal="justify" vertical="center" wrapText="1"/>
    </xf>
    <xf numFmtId="0" fontId="10" fillId="0" borderId="7" xfId="0" applyFont="1" applyBorder="1" applyAlignment="1">
      <alignment horizontal="right" vertical="center" wrapText="1"/>
    </xf>
    <xf numFmtId="0" fontId="10" fillId="0" borderId="7" xfId="0" applyFont="1" applyBorder="1" applyAlignment="1">
      <alignment horizontal="justify" vertical="center" wrapText="1"/>
    </xf>
    <xf numFmtId="0" fontId="10" fillId="0" borderId="10" xfId="0" applyFont="1" applyBorder="1" applyAlignment="1">
      <alignment horizontal="justify" vertical="center" wrapText="1"/>
    </xf>
    <xf numFmtId="0" fontId="6" fillId="12" borderId="7" xfId="0" applyFont="1" applyFill="1" applyBorder="1" applyAlignment="1">
      <alignment horizontal="right" vertical="center" wrapText="1"/>
    </xf>
    <xf numFmtId="0" fontId="1" fillId="0" borderId="0" xfId="0" applyFont="1" applyAlignment="1">
      <alignment horizontal="justify" vertical="center" wrapText="1"/>
    </xf>
    <xf numFmtId="0" fontId="6" fillId="12" borderId="11" xfId="0" applyFont="1" applyFill="1" applyBorder="1" applyAlignment="1">
      <alignment horizontal="justify" vertical="center" wrapText="1"/>
    </xf>
    <xf numFmtId="0" fontId="6" fillId="0" borderId="10" xfId="0" applyFont="1" applyBorder="1" applyAlignment="1">
      <alignment horizontal="justify" vertical="center" wrapText="1"/>
    </xf>
    <xf numFmtId="0" fontId="10" fillId="0" borderId="10" xfId="0" applyFont="1" applyBorder="1" applyAlignment="1">
      <alignment horizontal="right" vertical="center" wrapText="1"/>
    </xf>
    <xf numFmtId="0" fontId="6" fillId="12" borderId="10" xfId="0" applyFont="1" applyFill="1" applyBorder="1" applyAlignment="1">
      <alignment horizontal="right" vertical="center" wrapText="1"/>
    </xf>
    <xf numFmtId="0" fontId="4" fillId="13" borderId="10" xfId="0" applyFont="1" applyFill="1" applyBorder="1" applyAlignment="1">
      <alignment horizontal="right" vertical="center" wrapText="1"/>
    </xf>
    <xf numFmtId="0" fontId="12" fillId="0" borderId="10" xfId="0" applyFont="1" applyBorder="1" applyAlignment="1">
      <alignment horizontal="center" vertical="center" wrapText="1"/>
    </xf>
    <xf numFmtId="0" fontId="12" fillId="11" borderId="10" xfId="0" applyFont="1" applyFill="1" applyBorder="1" applyAlignment="1">
      <alignment horizontal="center" vertical="center" wrapText="1"/>
    </xf>
    <xf numFmtId="0" fontId="0" fillId="0" borderId="7" xfId="0" applyBorder="1" applyAlignment="1">
      <alignment wrapText="1"/>
    </xf>
    <xf numFmtId="0" fontId="0" fillId="0" borderId="10" xfId="0" applyBorder="1" applyAlignment="1">
      <alignment wrapText="1"/>
    </xf>
    <xf numFmtId="0" fontId="13" fillId="13" borderId="7" xfId="0" applyFont="1" applyFill="1" applyBorder="1" applyAlignment="1">
      <alignment horizontal="right" vertical="center" wrapText="1"/>
    </xf>
    <xf numFmtId="0" fontId="1" fillId="14" borderId="0" xfId="0" applyFont="1" applyFill="1"/>
    <xf numFmtId="0" fontId="1" fillId="15" borderId="0" xfId="0" applyFont="1" applyFill="1"/>
    <xf numFmtId="0" fontId="8" fillId="10" borderId="10" xfId="0" applyFont="1" applyFill="1" applyBorder="1" applyAlignment="1">
      <alignment horizontal="right" vertical="center" wrapText="1"/>
    </xf>
    <xf numFmtId="0" fontId="14" fillId="16" borderId="7" xfId="0" applyFont="1" applyFill="1" applyBorder="1" applyAlignment="1">
      <alignment horizontal="right" vertical="center" wrapText="1"/>
    </xf>
    <xf numFmtId="0" fontId="14" fillId="16" borderId="10" xfId="0" applyFont="1" applyFill="1" applyBorder="1" applyAlignment="1">
      <alignment horizontal="right" vertical="center" wrapText="1"/>
    </xf>
    <xf numFmtId="0" fontId="6" fillId="16" borderId="0" xfId="0" applyFont="1" applyFill="1" applyAlignment="1">
      <alignment horizontal="right" vertical="center" wrapText="1"/>
    </xf>
    <xf numFmtId="0" fontId="6" fillId="16" borderId="9" xfId="0" applyFont="1" applyFill="1" applyBorder="1" applyAlignment="1">
      <alignment horizontal="right" vertical="center" wrapText="1"/>
    </xf>
    <xf numFmtId="0" fontId="6" fillId="0" borderId="7" xfId="0" applyFont="1" applyBorder="1" applyAlignment="1">
      <alignment horizontal="left" vertical="center" wrapText="1" indent="2"/>
    </xf>
    <xf numFmtId="0" fontId="10" fillId="16" borderId="7" xfId="0" applyFont="1" applyFill="1" applyBorder="1" applyAlignment="1">
      <alignment horizontal="right" vertical="center" wrapText="1"/>
    </xf>
    <xf numFmtId="0" fontId="0" fillId="16" borderId="7" xfId="0" applyFill="1" applyBorder="1" applyAlignment="1">
      <alignment wrapText="1"/>
    </xf>
    <xf numFmtId="0" fontId="0" fillId="16" borderId="10" xfId="0" applyFill="1" applyBorder="1" applyAlignment="1">
      <alignment wrapText="1"/>
    </xf>
    <xf numFmtId="0" fontId="14" fillId="0" borderId="7" xfId="0" applyFont="1" applyBorder="1" applyAlignment="1">
      <alignment horizontal="right" vertical="center" wrapText="1"/>
    </xf>
    <xf numFmtId="0" fontId="14" fillId="0" borderId="10" xfId="0" applyFont="1" applyBorder="1" applyAlignment="1">
      <alignment horizontal="right" vertical="center" wrapText="1"/>
    </xf>
    <xf numFmtId="0" fontId="6" fillId="0" borderId="10" xfId="0" applyFont="1" applyBorder="1" applyAlignment="1">
      <alignment horizontal="right" vertical="center" wrapText="1"/>
    </xf>
    <xf numFmtId="0" fontId="6" fillId="0" borderId="9" xfId="0" applyFont="1" applyBorder="1" applyAlignment="1">
      <alignment horizontal="right" vertical="center" wrapText="1"/>
    </xf>
    <xf numFmtId="0" fontId="6" fillId="10" borderId="7" xfId="0" applyFont="1" applyFill="1" applyBorder="1" applyAlignment="1">
      <alignment horizontal="justify" vertical="center" wrapText="1"/>
    </xf>
    <xf numFmtId="0" fontId="10" fillId="10" borderId="7" xfId="0" applyFont="1" applyFill="1" applyBorder="1" applyAlignment="1">
      <alignment horizontal="right" vertical="center" wrapText="1"/>
    </xf>
    <xf numFmtId="0" fontId="0" fillId="10" borderId="7" xfId="0" applyFill="1" applyBorder="1" applyAlignment="1">
      <alignment wrapText="1"/>
    </xf>
    <xf numFmtId="0" fontId="0" fillId="10" borderId="10" xfId="0" applyFill="1" applyBorder="1" applyAlignment="1">
      <alignment wrapText="1"/>
    </xf>
    <xf numFmtId="0" fontId="14" fillId="10" borderId="7" xfId="0" applyFont="1" applyFill="1" applyBorder="1" applyAlignment="1">
      <alignment horizontal="right" vertical="center" wrapText="1"/>
    </xf>
    <xf numFmtId="0" fontId="10" fillId="10" borderId="10" xfId="0" applyFont="1" applyFill="1" applyBorder="1" applyAlignment="1">
      <alignment horizontal="right" vertical="center" wrapText="1"/>
    </xf>
    <xf numFmtId="0" fontId="14" fillId="10" borderId="10" xfId="0" applyFont="1" applyFill="1" applyBorder="1" applyAlignment="1">
      <alignment horizontal="right" vertical="center" wrapText="1"/>
    </xf>
    <xf numFmtId="0" fontId="6" fillId="0" borderId="7" xfId="0" applyFont="1" applyBorder="1" applyAlignment="1">
      <alignment horizontal="right" vertical="center" wrapText="1"/>
    </xf>
    <xf numFmtId="0" fontId="16" fillId="0" borderId="7" xfId="0" applyFont="1" applyBorder="1" applyAlignment="1">
      <alignment horizontal="right" vertical="center" wrapText="1"/>
    </xf>
    <xf numFmtId="0" fontId="16" fillId="0" borderId="10" xfId="0" applyFont="1" applyBorder="1" applyAlignment="1">
      <alignment horizontal="right" vertical="center" wrapText="1"/>
    </xf>
    <xf numFmtId="0" fontId="7" fillId="0" borderId="7" xfId="0" applyFont="1" applyBorder="1" applyAlignment="1">
      <alignment horizontal="right" vertical="center" wrapText="1"/>
    </xf>
    <xf numFmtId="0" fontId="6" fillId="0" borderId="5" xfId="0" applyFont="1" applyBorder="1" applyAlignment="1">
      <alignment horizontal="justify" vertical="center" wrapText="1"/>
    </xf>
    <xf numFmtId="0" fontId="14" fillId="0" borderId="5" xfId="0" applyFont="1" applyBorder="1" applyAlignment="1">
      <alignment horizontal="right" vertical="center" wrapText="1"/>
    </xf>
    <xf numFmtId="0" fontId="10" fillId="10" borderId="10"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7" xfId="0" applyFont="1" applyBorder="1" applyAlignment="1">
      <alignment horizontal="right" vertical="center" wrapText="1"/>
    </xf>
    <xf numFmtId="0" fontId="6" fillId="12" borderId="15" xfId="0" applyFont="1" applyFill="1" applyBorder="1" applyAlignment="1">
      <alignment horizontal="right" vertical="center" wrapText="1"/>
    </xf>
    <xf numFmtId="0" fontId="6" fillId="16" borderId="7" xfId="0" applyFont="1" applyFill="1" applyBorder="1" applyAlignment="1">
      <alignment horizontal="right" vertical="center" wrapText="1"/>
    </xf>
    <xf numFmtId="0" fontId="6" fillId="16" borderId="10" xfId="0" applyFont="1" applyFill="1" applyBorder="1" applyAlignment="1">
      <alignment horizontal="right" vertical="center" wrapText="1"/>
    </xf>
    <xf numFmtId="0" fontId="10" fillId="0" borderId="5" xfId="0" applyFont="1" applyBorder="1" applyAlignment="1">
      <alignment horizontal="right" vertical="center" wrapText="1"/>
    </xf>
    <xf numFmtId="0" fontId="10" fillId="16" borderId="9" xfId="0" applyFont="1" applyFill="1" applyBorder="1" applyAlignment="1">
      <alignment horizontal="right" vertical="center" wrapText="1"/>
    </xf>
    <xf numFmtId="0" fontId="6" fillId="0" borderId="7" xfId="0" applyFont="1" applyBorder="1" applyAlignment="1">
      <alignment horizontal="center" vertical="center" wrapText="1"/>
    </xf>
    <xf numFmtId="0" fontId="0" fillId="0" borderId="7" xfId="0" applyBorder="1" applyAlignment="1">
      <alignment vertical="center" wrapText="1"/>
    </xf>
    <xf numFmtId="0" fontId="0" fillId="0" borderId="10" xfId="0" applyBorder="1" applyAlignment="1">
      <alignment vertical="center" wrapText="1"/>
    </xf>
    <xf numFmtId="0" fontId="3" fillId="0" borderId="0" xfId="0" applyFont="1" applyAlignment="1">
      <alignment vertical="center" wrapText="1"/>
    </xf>
    <xf numFmtId="0" fontId="1" fillId="0" borderId="0" xfId="0" applyFont="1" applyAlignment="1">
      <alignment horizontal="justify" vertical="center"/>
    </xf>
    <xf numFmtId="0" fontId="10" fillId="10" borderId="5" xfId="0" applyFont="1" applyFill="1" applyBorder="1" applyAlignment="1">
      <alignment horizontal="right" vertical="center" wrapText="1"/>
    </xf>
    <xf numFmtId="0" fontId="14" fillId="10" borderId="5" xfId="0" applyFont="1" applyFill="1" applyBorder="1" applyAlignment="1">
      <alignment horizontal="right" vertical="center" wrapText="1"/>
    </xf>
    <xf numFmtId="0" fontId="10" fillId="16" borderId="10" xfId="0" applyFont="1" applyFill="1" applyBorder="1" applyAlignment="1">
      <alignment horizontal="right" vertical="center" wrapText="1"/>
    </xf>
    <xf numFmtId="0" fontId="21" fillId="0" borderId="0" xfId="0" applyFont="1" applyAlignment="1">
      <alignment horizontal="justify" vertical="center"/>
    </xf>
    <xf numFmtId="0" fontId="6" fillId="0" borderId="15" xfId="0" applyFont="1" applyBorder="1" applyAlignment="1">
      <alignment horizontal="justify" vertical="center" wrapText="1"/>
    </xf>
    <xf numFmtId="0" fontId="10" fillId="0" borderId="15" xfId="0" applyFont="1" applyBorder="1" applyAlignment="1">
      <alignment horizontal="right" vertical="center" wrapText="1"/>
    </xf>
    <xf numFmtId="0" fontId="10" fillId="18" borderId="10" xfId="0" applyFont="1" applyFill="1" applyBorder="1" applyAlignment="1">
      <alignment horizontal="right" vertical="center" wrapText="1"/>
    </xf>
    <xf numFmtId="0" fontId="12" fillId="16" borderId="10" xfId="0" applyFont="1" applyFill="1" applyBorder="1" applyAlignment="1">
      <alignment horizontal="center" vertical="center" wrapText="1"/>
    </xf>
    <xf numFmtId="0" fontId="23" fillId="16" borderId="8" xfId="0" applyFont="1" applyFill="1" applyBorder="1" applyAlignment="1">
      <alignment horizontal="justify" vertical="center" wrapText="1"/>
    </xf>
    <xf numFmtId="0" fontId="23" fillId="16" borderId="9" xfId="0" applyFont="1" applyFill="1" applyBorder="1" applyAlignment="1">
      <alignment horizontal="justify" vertical="center" wrapText="1"/>
    </xf>
    <xf numFmtId="0" fontId="13" fillId="13" borderId="15" xfId="0" applyFont="1" applyFill="1" applyBorder="1" applyAlignment="1">
      <alignment horizontal="right" vertical="center" wrapText="1"/>
    </xf>
    <xf numFmtId="0" fontId="6" fillId="18" borderId="7" xfId="0" applyFont="1" applyFill="1" applyBorder="1" applyAlignment="1">
      <alignment horizontal="right" vertical="center" wrapText="1"/>
    </xf>
    <xf numFmtId="0" fontId="10" fillId="18" borderId="7" xfId="0" applyFont="1" applyFill="1" applyBorder="1" applyAlignment="1">
      <alignment horizontal="right" vertical="center" wrapText="1"/>
    </xf>
    <xf numFmtId="0" fontId="6" fillId="18" borderId="10" xfId="0" applyFont="1" applyFill="1" applyBorder="1" applyAlignment="1">
      <alignment horizontal="right" vertical="center" wrapText="1"/>
    </xf>
    <xf numFmtId="0" fontId="4" fillId="16" borderId="9" xfId="0" applyFont="1" applyFill="1" applyBorder="1" applyAlignment="1">
      <alignment horizontal="right" vertical="center" wrapText="1"/>
    </xf>
    <xf numFmtId="0" fontId="4" fillId="16" borderId="10" xfId="0" applyFont="1" applyFill="1" applyBorder="1" applyAlignment="1">
      <alignment horizontal="right" vertical="center" wrapText="1"/>
    </xf>
    <xf numFmtId="0" fontId="4" fillId="16" borderId="10" xfId="0" applyFont="1" applyFill="1" applyBorder="1" applyAlignment="1">
      <alignment horizontal="center" vertical="center" wrapText="1"/>
    </xf>
    <xf numFmtId="0" fontId="6" fillId="16" borderId="15" xfId="0" applyFont="1" applyFill="1" applyBorder="1" applyAlignment="1">
      <alignment horizontal="right" vertical="center" wrapText="1"/>
    </xf>
    <xf numFmtId="0" fontId="4" fillId="13" borderId="7" xfId="0" applyFont="1" applyFill="1" applyBorder="1" applyAlignment="1">
      <alignment horizontal="right" vertical="center" wrapText="1"/>
    </xf>
    <xf numFmtId="0" fontId="4" fillId="0" borderId="7" xfId="0" applyFont="1" applyBorder="1" applyAlignment="1">
      <alignment horizontal="center" vertical="center" wrapText="1"/>
    </xf>
    <xf numFmtId="0" fontId="13" fillId="13" borderId="10" xfId="0" applyFont="1" applyFill="1" applyBorder="1" applyAlignment="1">
      <alignment horizontal="right" vertical="center" wrapText="1"/>
    </xf>
    <xf numFmtId="0" fontId="1" fillId="0" borderId="9" xfId="0" applyFont="1" applyBorder="1" applyAlignment="1">
      <alignment horizontal="justify" vertical="center" wrapText="1"/>
    </xf>
    <xf numFmtId="0" fontId="6" fillId="13" borderId="10" xfId="0" applyFont="1" applyFill="1" applyBorder="1" applyAlignment="1">
      <alignment horizontal="right" vertical="center" wrapText="1"/>
    </xf>
    <xf numFmtId="0" fontId="10" fillId="12" borderId="10" xfId="0" applyFont="1" applyFill="1" applyBorder="1" applyAlignment="1">
      <alignment horizontal="right" vertical="center" wrapText="1"/>
    </xf>
    <xf numFmtId="0" fontId="25" fillId="6" borderId="0" xfId="0" applyFont="1" applyFill="1"/>
    <xf numFmtId="0" fontId="0" fillId="0" borderId="1" xfId="0" applyBorder="1" applyAlignment="1">
      <alignment horizontal="left" vertical="center" wrapText="1" indent="1"/>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2" fontId="1" fillId="15" borderId="0" xfId="0" applyNumberFormat="1" applyFont="1" applyFill="1"/>
    <xf numFmtId="0" fontId="1" fillId="19" borderId="0" xfId="0" applyFont="1" applyFill="1"/>
    <xf numFmtId="0" fontId="1" fillId="19" borderId="0" xfId="0" applyNumberFormat="1" applyFont="1" applyFill="1"/>
    <xf numFmtId="0" fontId="0" fillId="19" borderId="0" xfId="0" applyFill="1"/>
    <xf numFmtId="0" fontId="1" fillId="19" borderId="0" xfId="0" quotePrefix="1" applyNumberFormat="1" applyFont="1" applyFill="1"/>
    <xf numFmtId="0" fontId="1" fillId="5" borderId="0" xfId="0" quotePrefix="1" applyFont="1" applyFill="1"/>
    <xf numFmtId="0" fontId="1" fillId="7" borderId="0" xfId="0" quotePrefix="1" applyFont="1" applyFill="1"/>
    <xf numFmtId="0" fontId="1" fillId="20" borderId="0" xfId="0" applyFont="1" applyFill="1"/>
    <xf numFmtId="2" fontId="1" fillId="20" borderId="0" xfId="0" applyNumberFormat="1" applyFont="1" applyFill="1"/>
    <xf numFmtId="0" fontId="1" fillId="21" borderId="0" xfId="0" applyFont="1" applyFill="1"/>
    <xf numFmtId="0" fontId="1" fillId="21" borderId="0" xfId="0" applyNumberFormat="1" applyFont="1" applyFill="1"/>
    <xf numFmtId="0" fontId="0" fillId="21" borderId="0" xfId="0" applyFill="1"/>
    <xf numFmtId="0" fontId="2" fillId="21" borderId="0" xfId="0" applyFont="1" applyFill="1"/>
    <xf numFmtId="2" fontId="1" fillId="7" borderId="0" xfId="0" applyNumberFormat="1" applyFont="1" applyFill="1"/>
    <xf numFmtId="1" fontId="1" fillId="7" borderId="0" xfId="0" applyNumberFormat="1" applyFont="1" applyFill="1"/>
    <xf numFmtId="1" fontId="1" fillId="5" borderId="0" xfId="0" quotePrefix="1" applyNumberFormat="1" applyFont="1" applyFill="1"/>
    <xf numFmtId="0" fontId="1" fillId="22" borderId="0" xfId="0" applyFont="1" applyFill="1"/>
    <xf numFmtId="0" fontId="1" fillId="22" borderId="0" xfId="0" applyNumberFormat="1" applyFont="1" applyFill="1"/>
    <xf numFmtId="0" fontId="0" fillId="22" borderId="0" xfId="0" applyFill="1"/>
    <xf numFmtId="165" fontId="1" fillId="21" borderId="0" xfId="0" applyNumberFormat="1" applyFont="1" applyFill="1"/>
    <xf numFmtId="165" fontId="1" fillId="19" borderId="0" xfId="0" applyNumberFormat="1" applyFont="1" applyFill="1"/>
    <xf numFmtId="165" fontId="1" fillId="0" borderId="0" xfId="0" applyNumberFormat="1" applyFont="1"/>
    <xf numFmtId="165" fontId="1" fillId="22" borderId="0" xfId="0" applyNumberFormat="1" applyFont="1" applyFill="1"/>
    <xf numFmtId="2" fontId="1" fillId="0" borderId="0" xfId="0" applyNumberFormat="1" applyFont="1"/>
    <xf numFmtId="0" fontId="1" fillId="0" borderId="0" xfId="0" quotePrefix="1" applyFont="1"/>
    <xf numFmtId="0" fontId="1" fillId="6" borderId="0" xfId="0" applyNumberFormat="1" applyFont="1" applyFill="1"/>
    <xf numFmtId="0" fontId="1" fillId="23" borderId="0" xfId="0" applyFont="1" applyFill="1"/>
    <xf numFmtId="0" fontId="1" fillId="24" borderId="0" xfId="0" applyFont="1" applyFill="1"/>
    <xf numFmtId="0" fontId="0" fillId="25" borderId="1" xfId="0" applyFill="1" applyBorder="1"/>
    <xf numFmtId="0" fontId="0" fillId="0" borderId="0" xfId="0" applyFill="1" applyBorder="1" applyAlignment="1">
      <alignment horizontal="left" vertical="center" wrapText="1"/>
    </xf>
    <xf numFmtId="0" fontId="28" fillId="0" borderId="1" xfId="0" applyFont="1" applyBorder="1"/>
    <xf numFmtId="0" fontId="0" fillId="6" borderId="1" xfId="0" applyFill="1" applyBorder="1"/>
    <xf numFmtId="0" fontId="0" fillId="6" borderId="0" xfId="0" applyFill="1"/>
    <xf numFmtId="2" fontId="1" fillId="23" borderId="0" xfId="0" applyNumberFormat="1" applyFont="1" applyFill="1"/>
    <xf numFmtId="0" fontId="1" fillId="26" borderId="0" xfId="0" applyFont="1" applyFill="1"/>
    <xf numFmtId="0" fontId="1" fillId="4" borderId="0" xfId="0" applyFont="1" applyFill="1" applyBorder="1"/>
    <xf numFmtId="0" fontId="1" fillId="4" borderId="1" xfId="0" applyFont="1" applyFill="1" applyBorder="1"/>
    <xf numFmtId="2" fontId="1" fillId="5" borderId="0" xfId="0" applyNumberFormat="1" applyFont="1" applyFill="1"/>
    <xf numFmtId="0" fontId="1" fillId="4" borderId="16" xfId="0" applyFont="1" applyFill="1" applyBorder="1"/>
    <xf numFmtId="2" fontId="1" fillId="4" borderId="3" xfId="0" quotePrefix="1" applyNumberFormat="1" applyFont="1" applyFill="1" applyBorder="1"/>
    <xf numFmtId="0" fontId="1" fillId="27" borderId="6" xfId="0" applyFont="1" applyFill="1" applyBorder="1"/>
    <xf numFmtId="0" fontId="1" fillId="20" borderId="6" xfId="0" applyFont="1" applyFill="1" applyBorder="1"/>
    <xf numFmtId="0" fontId="1" fillId="6" borderId="6" xfId="0" applyFont="1" applyFill="1" applyBorder="1"/>
    <xf numFmtId="0" fontId="1" fillId="28" borderId="8" xfId="0" applyFont="1" applyFill="1" applyBorder="1"/>
    <xf numFmtId="0" fontId="1" fillId="4" borderId="2" xfId="0" applyFont="1" applyFill="1" applyBorder="1"/>
    <xf numFmtId="0" fontId="1" fillId="4" borderId="12" xfId="0" applyFont="1" applyFill="1" applyBorder="1"/>
    <xf numFmtId="0" fontId="1" fillId="4" borderId="11" xfId="0" applyFont="1" applyFill="1" applyBorder="1"/>
    <xf numFmtId="0" fontId="1" fillId="26" borderId="3" xfId="0" applyFont="1" applyFill="1" applyBorder="1"/>
    <xf numFmtId="0" fontId="1" fillId="26" borderId="4" xfId="0" applyFont="1" applyFill="1" applyBorder="1"/>
    <xf numFmtId="0" fontId="1" fillId="26" borderId="5" xfId="0" applyFont="1" applyFill="1" applyBorder="1"/>
    <xf numFmtId="0" fontId="4" fillId="29" borderId="19" xfId="0" applyFont="1" applyFill="1" applyBorder="1" applyAlignment="1">
      <alignment vertical="center" wrapText="1"/>
    </xf>
    <xf numFmtId="0" fontId="4" fillId="29" borderId="20" xfId="0" applyFont="1" applyFill="1" applyBorder="1" applyAlignment="1">
      <alignment horizontal="left" vertical="center" wrapText="1"/>
    </xf>
    <xf numFmtId="0" fontId="33" fillId="31" borderId="19" xfId="0" applyFont="1" applyFill="1" applyBorder="1" applyAlignment="1">
      <alignment vertical="center" wrapText="1"/>
    </xf>
    <xf numFmtId="0" fontId="34" fillId="31" borderId="20" xfId="0" applyFont="1" applyFill="1" applyBorder="1" applyAlignment="1">
      <alignment vertical="center" wrapText="1"/>
    </xf>
    <xf numFmtId="0" fontId="33" fillId="32" borderId="19" xfId="0" applyFont="1" applyFill="1" applyBorder="1" applyAlignment="1">
      <alignment vertical="center" wrapText="1"/>
    </xf>
    <xf numFmtId="0" fontId="34" fillId="32" borderId="20" xfId="0" applyFont="1" applyFill="1" applyBorder="1" applyAlignment="1">
      <alignment horizontal="left" vertical="center" wrapText="1"/>
    </xf>
    <xf numFmtId="0" fontId="33" fillId="30" borderId="20" xfId="0" applyFont="1" applyFill="1" applyBorder="1" applyAlignment="1">
      <alignment horizontal="left" vertical="center" wrapText="1"/>
    </xf>
    <xf numFmtId="0" fontId="33" fillId="33" borderId="19" xfId="0" applyFont="1" applyFill="1" applyBorder="1" applyAlignment="1">
      <alignment vertical="center" wrapText="1"/>
    </xf>
    <xf numFmtId="0" fontId="35" fillId="33" borderId="20" xfId="2" applyFill="1" applyBorder="1" applyAlignment="1">
      <alignment horizontal="left" vertical="center" wrapText="1"/>
    </xf>
    <xf numFmtId="0" fontId="20" fillId="32" borderId="20" xfId="0" applyFont="1" applyFill="1" applyBorder="1" applyAlignment="1">
      <alignment horizontal="left" vertical="center" wrapText="1"/>
    </xf>
    <xf numFmtId="2" fontId="33" fillId="33" borderId="19" xfId="0" applyNumberFormat="1" applyFont="1" applyFill="1" applyBorder="1" applyAlignment="1">
      <alignment vertical="center" wrapText="1"/>
    </xf>
    <xf numFmtId="2" fontId="20" fillId="33" borderId="20" xfId="0" applyNumberFormat="1" applyFont="1" applyFill="1" applyBorder="1" applyAlignment="1">
      <alignment horizontal="left" vertical="center" wrapText="1"/>
    </xf>
    <xf numFmtId="2" fontId="33" fillId="33" borderId="23" xfId="0" applyNumberFormat="1" applyFont="1" applyFill="1" applyBorder="1" applyAlignment="1">
      <alignment vertical="center" wrapText="1"/>
    </xf>
    <xf numFmtId="2" fontId="20" fillId="33" borderId="24" xfId="0" applyNumberFormat="1" applyFont="1" applyFill="1" applyBorder="1" applyAlignment="1">
      <alignment horizontal="left" vertical="center" wrapText="1"/>
    </xf>
    <xf numFmtId="0" fontId="33" fillId="32" borderId="25" xfId="0" applyFont="1" applyFill="1" applyBorder="1" applyAlignment="1">
      <alignment vertical="center" wrapText="1"/>
    </xf>
    <xf numFmtId="0" fontId="33" fillId="32" borderId="26" xfId="0" applyFont="1" applyFill="1" applyBorder="1" applyAlignment="1">
      <alignment vertical="center" wrapText="1"/>
    </xf>
    <xf numFmtId="0" fontId="36" fillId="2" borderId="0" xfId="0" applyFont="1" applyFill="1" applyAlignment="1">
      <alignment horizontal="left"/>
    </xf>
    <xf numFmtId="0" fontId="36" fillId="2" borderId="0" xfId="0" applyFont="1" applyFill="1" applyAlignment="1">
      <alignment horizontal="left" vertical="top" wrapText="1"/>
    </xf>
    <xf numFmtId="0" fontId="36" fillId="0" borderId="0" xfId="0" applyFont="1" applyAlignment="1">
      <alignment horizontal="left"/>
    </xf>
    <xf numFmtId="0" fontId="36" fillId="0" borderId="0" xfId="0" applyFont="1" applyAlignment="1">
      <alignment horizontal="left" vertical="center"/>
    </xf>
    <xf numFmtId="0" fontId="36" fillId="0" borderId="0" xfId="0" applyFont="1" applyAlignment="1">
      <alignment horizontal="left" vertical="top" wrapText="1"/>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xf numFmtId="0" fontId="36" fillId="0" borderId="0" xfId="0" applyFont="1" applyAlignment="1">
      <alignment horizontal="left" vertical="top"/>
    </xf>
    <xf numFmtId="0" fontId="36" fillId="19" borderId="0" xfId="0" applyFont="1" applyFill="1" applyAlignment="1">
      <alignment horizontal="left"/>
    </xf>
    <xf numFmtId="0" fontId="36" fillId="20" borderId="0" xfId="0" applyFont="1" applyFill="1" applyAlignment="1">
      <alignment horizontal="left"/>
    </xf>
    <xf numFmtId="0" fontId="36" fillId="5" borderId="0" xfId="0" applyFont="1" applyFill="1" applyAlignment="1">
      <alignment horizontal="left" vertical="center"/>
    </xf>
    <xf numFmtId="0" fontId="37" fillId="5" borderId="0" xfId="0" applyFont="1" applyFill="1" applyAlignment="1">
      <alignment horizontal="left" vertical="center"/>
    </xf>
    <xf numFmtId="0" fontId="36" fillId="5" borderId="0" xfId="0" applyFont="1" applyFill="1" applyAlignment="1">
      <alignment horizontal="left" vertical="top" wrapText="1"/>
    </xf>
    <xf numFmtId="0" fontId="38" fillId="5" borderId="0" xfId="0" applyFont="1" applyFill="1" applyAlignment="1">
      <alignment horizontal="left" vertical="center"/>
    </xf>
    <xf numFmtId="0" fontId="36" fillId="5" borderId="0" xfId="0" applyFont="1" applyFill="1" applyAlignment="1">
      <alignment horizontal="left"/>
    </xf>
    <xf numFmtId="0" fontId="36" fillId="19" borderId="0" xfId="0" applyFont="1" applyFill="1" applyAlignment="1">
      <alignment horizontal="left" vertical="top" wrapText="1"/>
    </xf>
    <xf numFmtId="0" fontId="42" fillId="0" borderId="0" xfId="0" applyFont="1" applyAlignment="1">
      <alignment horizontal="left"/>
    </xf>
    <xf numFmtId="0" fontId="42" fillId="0" borderId="0" xfId="0" applyFont="1" applyAlignment="1">
      <alignment horizontal="left" vertical="top" wrapText="1"/>
    </xf>
    <xf numFmtId="0" fontId="42" fillId="0" borderId="0" xfId="0" applyFont="1" applyAlignment="1">
      <alignment vertical="center"/>
    </xf>
    <xf numFmtId="0" fontId="36" fillId="15" borderId="0" xfId="0" applyFont="1" applyFill="1" applyAlignment="1">
      <alignment horizontal="left" vertical="center"/>
    </xf>
    <xf numFmtId="0" fontId="37" fillId="15" borderId="0" xfId="0" applyFont="1" applyFill="1" applyAlignment="1">
      <alignment horizontal="left" vertical="center"/>
    </xf>
    <xf numFmtId="0" fontId="36" fillId="15" borderId="0" xfId="0" applyFont="1" applyFill="1" applyAlignment="1">
      <alignment horizontal="left" vertical="top" wrapText="1"/>
    </xf>
    <xf numFmtId="0" fontId="38" fillId="15" borderId="0" xfId="0" applyFont="1" applyFill="1" applyAlignment="1">
      <alignment horizontal="left" vertical="center"/>
    </xf>
    <xf numFmtId="0" fontId="36" fillId="15" borderId="0" xfId="0" applyFont="1" applyFill="1" applyAlignment="1">
      <alignment horizontal="left"/>
    </xf>
    <xf numFmtId="0" fontId="36" fillId="0" borderId="0" xfId="0" applyFont="1" applyAlignment="1">
      <alignment vertical="center"/>
    </xf>
    <xf numFmtId="0" fontId="36" fillId="34" borderId="0" xfId="0" applyFont="1" applyFill="1" applyAlignment="1">
      <alignment horizontal="left" vertical="center"/>
    </xf>
    <xf numFmtId="0" fontId="37" fillId="34" borderId="0" xfId="0" applyFont="1" applyFill="1" applyAlignment="1">
      <alignment horizontal="left" vertical="center"/>
    </xf>
    <xf numFmtId="0" fontId="36" fillId="34" borderId="0" xfId="0" applyFont="1" applyFill="1" applyAlignment="1">
      <alignment horizontal="left" vertical="top" wrapText="1"/>
    </xf>
    <xf numFmtId="0" fontId="38" fillId="34" borderId="0" xfId="0" applyFont="1" applyFill="1" applyAlignment="1">
      <alignment horizontal="left" vertical="center"/>
    </xf>
    <xf numFmtId="0" fontId="38" fillId="6" borderId="0" xfId="0" applyFont="1" applyFill="1" applyAlignment="1">
      <alignment horizontal="left" vertical="center"/>
    </xf>
    <xf numFmtId="0" fontId="36" fillId="34" borderId="0" xfId="0" applyFont="1" applyFill="1" applyAlignment="1">
      <alignment horizontal="left"/>
    </xf>
    <xf numFmtId="0" fontId="36" fillId="7" borderId="0" xfId="0" applyFont="1" applyFill="1" applyAlignment="1">
      <alignment horizontal="left"/>
    </xf>
    <xf numFmtId="0" fontId="44" fillId="7" borderId="0" xfId="0" applyFont="1" applyFill="1"/>
    <xf numFmtId="0" fontId="36" fillId="7" borderId="0" xfId="0" applyFont="1" applyFill="1" applyAlignment="1">
      <alignment horizontal="left" vertical="top" wrapText="1"/>
    </xf>
    <xf numFmtId="0" fontId="44" fillId="19" borderId="0" xfId="0" applyFont="1" applyFill="1"/>
    <xf numFmtId="0" fontId="44" fillId="0" borderId="0" xfId="0" applyFont="1" applyAlignment="1">
      <alignment horizontal="left"/>
    </xf>
    <xf numFmtId="0" fontId="45" fillId="0" borderId="0" xfId="0" applyFont="1" applyAlignment="1">
      <alignment horizontal="left" vertical="top" wrapText="1"/>
    </xf>
    <xf numFmtId="0" fontId="36" fillId="35" borderId="0" xfId="0" applyFont="1" applyFill="1" applyAlignment="1">
      <alignment horizontal="left"/>
    </xf>
    <xf numFmtId="0" fontId="36" fillId="35" borderId="0" xfId="0" applyFont="1" applyFill="1" applyAlignment="1">
      <alignment horizontal="left" vertical="top"/>
    </xf>
    <xf numFmtId="0" fontId="42" fillId="0" borderId="0" xfId="0" applyFont="1"/>
    <xf numFmtId="0" fontId="36" fillId="35" borderId="0" xfId="0" applyFont="1" applyFill="1" applyAlignment="1">
      <alignment horizontal="left" vertical="top" wrapText="1"/>
    </xf>
    <xf numFmtId="0" fontId="46" fillId="0" borderId="0" xfId="0" applyFont="1"/>
    <xf numFmtId="0" fontId="36" fillId="0" borderId="0" xfId="0" applyFont="1"/>
    <xf numFmtId="0" fontId="36" fillId="34" borderId="0" xfId="0" applyFont="1" applyFill="1"/>
    <xf numFmtId="0" fontId="36" fillId="6" borderId="0" xfId="0" applyFont="1" applyFill="1" applyAlignment="1">
      <alignment horizontal="left"/>
    </xf>
    <xf numFmtId="0" fontId="36" fillId="22" borderId="0" xfId="0" applyFont="1" applyFill="1" applyAlignment="1">
      <alignment horizontal="left"/>
    </xf>
    <xf numFmtId="0" fontId="44" fillId="22" borderId="0" xfId="0" applyFont="1" applyFill="1"/>
    <xf numFmtId="0" fontId="36" fillId="22" borderId="0" xfId="0" applyFont="1" applyFill="1" applyAlignment="1">
      <alignment horizontal="left" vertical="top" wrapText="1"/>
    </xf>
    <xf numFmtId="0" fontId="44" fillId="0" borderId="0" xfId="0" applyFont="1"/>
    <xf numFmtId="0" fontId="36" fillId="36" borderId="0" xfId="0" applyFont="1" applyFill="1" applyAlignment="1">
      <alignment horizontal="left"/>
    </xf>
    <xf numFmtId="0" fontId="44" fillId="36" borderId="0" xfId="0" applyFont="1" applyFill="1"/>
    <xf numFmtId="0" fontId="36" fillId="36" borderId="0" xfId="0" applyFont="1" applyFill="1" applyAlignment="1">
      <alignment horizontal="left" vertical="top" wrapText="1"/>
    </xf>
    <xf numFmtId="0" fontId="36" fillId="37" borderId="0" xfId="0" applyFont="1" applyFill="1" applyAlignment="1">
      <alignment horizontal="left"/>
    </xf>
    <xf numFmtId="0" fontId="44" fillId="37" borderId="0" xfId="0" applyFont="1" applyFill="1"/>
    <xf numFmtId="0" fontId="36" fillId="37" borderId="0" xfId="0" applyFont="1" applyFill="1" applyAlignment="1">
      <alignment horizontal="left" vertical="top" wrapText="1"/>
    </xf>
    <xf numFmtId="0" fontId="48" fillId="4" borderId="0" xfId="0" applyFont="1" applyFill="1" applyAlignment="1">
      <alignment horizontal="left"/>
    </xf>
    <xf numFmtId="0" fontId="48" fillId="4" borderId="0" xfId="0" applyFont="1" applyFill="1"/>
    <xf numFmtId="0" fontId="36" fillId="0" borderId="0" xfId="0" applyFont="1" applyAlignment="1">
      <alignment vertical="top" wrapText="1"/>
    </xf>
    <xf numFmtId="0" fontId="36" fillId="6" borderId="0" xfId="0" applyFont="1" applyFill="1"/>
    <xf numFmtId="0" fontId="10" fillId="0" borderId="7" xfId="0" applyFont="1" applyBorder="1" applyAlignment="1">
      <alignment horizontal="right" vertical="center" wrapText="1"/>
    </xf>
    <xf numFmtId="0" fontId="10" fillId="0" borderId="10" xfId="0" applyFont="1" applyBorder="1" applyAlignment="1">
      <alignment horizontal="right" vertical="center" wrapText="1"/>
    </xf>
    <xf numFmtId="0" fontId="10" fillId="38" borderId="7" xfId="0" applyFont="1" applyFill="1" applyBorder="1" applyAlignment="1">
      <alignment horizontal="right" vertical="center" wrapText="1"/>
    </xf>
    <xf numFmtId="0" fontId="0" fillId="25" borderId="1" xfId="0" applyFill="1" applyBorder="1" applyAlignment="1">
      <alignment horizontal="left" vertical="center" wrapText="1" indent="1"/>
    </xf>
    <xf numFmtId="0" fontId="0" fillId="37" borderId="1" xfId="0" applyFill="1" applyBorder="1" applyAlignment="1">
      <alignment horizontal="left" vertical="center" wrapText="1" indent="1"/>
    </xf>
    <xf numFmtId="0" fontId="0" fillId="37" borderId="1" xfId="0" applyFill="1" applyBorder="1"/>
    <xf numFmtId="0" fontId="2" fillId="4" borderId="0" xfId="0" applyFont="1" applyFill="1"/>
    <xf numFmtId="0" fontId="1" fillId="4" borderId="28" xfId="0" applyFont="1" applyFill="1" applyBorder="1"/>
    <xf numFmtId="2" fontId="1" fillId="27" borderId="28" xfId="0" quotePrefix="1" applyNumberFormat="1" applyFont="1" applyFill="1" applyBorder="1"/>
    <xf numFmtId="2" fontId="1" fillId="4" borderId="28" xfId="0" quotePrefix="1" applyNumberFormat="1" applyFont="1" applyFill="1" applyBorder="1"/>
    <xf numFmtId="0" fontId="1" fillId="4" borderId="29" xfId="0" applyFont="1" applyFill="1" applyBorder="1"/>
    <xf numFmtId="2" fontId="1" fillId="4" borderId="29" xfId="0" quotePrefix="1" applyNumberFormat="1" applyFont="1" applyFill="1" applyBorder="1"/>
    <xf numFmtId="2" fontId="1" fillId="27" borderId="29" xfId="0" quotePrefix="1" applyNumberFormat="1" applyFont="1" applyFill="1" applyBorder="1"/>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29" borderId="21" xfId="0" applyFont="1" applyFill="1" applyBorder="1" applyAlignment="1">
      <alignment horizontal="center" vertical="center" wrapText="1"/>
    </xf>
    <xf numFmtId="0" fontId="4" fillId="29" borderId="22"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6" fillId="12" borderId="2" xfId="0" applyFont="1" applyFill="1" applyBorder="1" applyAlignment="1">
      <alignment horizontal="justify" vertical="center" wrapText="1"/>
    </xf>
    <xf numFmtId="0" fontId="6" fillId="12" borderId="11" xfId="0" applyFont="1" applyFill="1" applyBorder="1" applyAlignment="1">
      <alignment horizontal="justify" vertical="center" wrapText="1"/>
    </xf>
    <xf numFmtId="0" fontId="6" fillId="0" borderId="2" xfId="0" applyFont="1" applyBorder="1" applyAlignment="1">
      <alignment horizontal="justify" vertical="center" wrapText="1"/>
    </xf>
    <xf numFmtId="0" fontId="6" fillId="0" borderId="11" xfId="0" applyFont="1" applyBorder="1" applyAlignment="1">
      <alignment horizontal="justify" vertical="center" wrapText="1"/>
    </xf>
    <xf numFmtId="0" fontId="10" fillId="0" borderId="2" xfId="0" applyFont="1" applyBorder="1" applyAlignment="1">
      <alignment horizontal="right" vertical="center" wrapText="1"/>
    </xf>
    <xf numFmtId="0" fontId="10" fillId="0" borderId="11" xfId="0" applyFont="1" applyBorder="1" applyAlignment="1">
      <alignment horizontal="righ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10" borderId="2" xfId="0" applyFont="1" applyFill="1" applyBorder="1" applyAlignment="1">
      <alignment horizontal="right" vertical="center" wrapText="1"/>
    </xf>
    <xf numFmtId="0" fontId="6" fillId="10" borderId="11" xfId="0" applyFont="1" applyFill="1" applyBorder="1" applyAlignment="1">
      <alignment horizontal="right" vertical="center" wrapText="1"/>
    </xf>
    <xf numFmtId="0" fontId="6" fillId="10" borderId="3" xfId="0" applyFont="1" applyFill="1" applyBorder="1" applyAlignment="1">
      <alignment horizontal="right" vertical="center" wrapText="1"/>
    </xf>
    <xf numFmtId="0" fontId="6" fillId="10" borderId="5" xfId="0" applyFont="1" applyFill="1" applyBorder="1" applyAlignment="1">
      <alignment horizontal="right" vertical="center" wrapText="1"/>
    </xf>
    <xf numFmtId="0" fontId="6" fillId="10" borderId="8" xfId="0" applyFont="1" applyFill="1" applyBorder="1" applyAlignment="1">
      <alignment horizontal="right" vertical="center" wrapText="1"/>
    </xf>
    <xf numFmtId="0" fontId="6" fillId="10" borderId="10" xfId="0" applyFont="1" applyFill="1" applyBorder="1" applyAlignment="1">
      <alignment horizontal="right" vertical="center" wrapText="1"/>
    </xf>
    <xf numFmtId="0" fontId="10" fillId="12" borderId="13" xfId="0" applyFont="1" applyFill="1" applyBorder="1" applyAlignment="1">
      <alignment horizontal="right" vertical="center" wrapText="1"/>
    </xf>
    <xf numFmtId="0" fontId="10" fillId="12" borderId="14" xfId="0" applyFont="1" applyFill="1" applyBorder="1" applyAlignment="1">
      <alignment horizontal="right" vertical="center" wrapText="1"/>
    </xf>
    <xf numFmtId="0" fontId="10" fillId="12" borderId="15" xfId="0" applyFont="1" applyFill="1" applyBorder="1" applyAlignment="1">
      <alignment horizontal="right" vertical="center" wrapText="1"/>
    </xf>
    <xf numFmtId="0" fontId="6" fillId="12" borderId="13" xfId="0" applyFont="1" applyFill="1" applyBorder="1" applyAlignment="1">
      <alignment horizontal="right" vertical="center" wrapText="1"/>
    </xf>
    <xf numFmtId="0" fontId="6" fillId="12" borderId="15" xfId="0" applyFont="1" applyFill="1" applyBorder="1" applyAlignment="1">
      <alignment horizontal="right" vertical="center" wrapText="1"/>
    </xf>
    <xf numFmtId="0" fontId="6" fillId="12" borderId="12" xfId="0" applyFont="1" applyFill="1" applyBorder="1" applyAlignment="1">
      <alignment horizontal="justify" vertical="center" wrapText="1"/>
    </xf>
    <xf numFmtId="0" fontId="6" fillId="10" borderId="2" xfId="0" applyFont="1" applyFill="1" applyBorder="1" applyAlignment="1">
      <alignment horizontal="justify" vertical="center" wrapText="1"/>
    </xf>
    <xf numFmtId="0" fontId="6" fillId="10" borderId="12" xfId="0" applyFont="1" applyFill="1" applyBorder="1" applyAlignment="1">
      <alignment horizontal="justify" vertical="center" wrapText="1"/>
    </xf>
    <xf numFmtId="0" fontId="6" fillId="10" borderId="11" xfId="0" applyFont="1" applyFill="1" applyBorder="1" applyAlignment="1">
      <alignment horizontal="justify" vertical="center" wrapText="1"/>
    </xf>
    <xf numFmtId="0" fontId="6" fillId="10" borderId="6" xfId="0" applyFont="1" applyFill="1" applyBorder="1" applyAlignment="1">
      <alignment horizontal="right" vertical="center" wrapText="1"/>
    </xf>
    <xf numFmtId="0" fontId="6" fillId="10" borderId="7" xfId="0" applyFont="1" applyFill="1" applyBorder="1" applyAlignment="1">
      <alignment horizontal="right" vertical="center" wrapText="1"/>
    </xf>
    <xf numFmtId="0" fontId="4" fillId="11" borderId="13" xfId="0"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6" fillId="12" borderId="2" xfId="0" applyFont="1" applyFill="1" applyBorder="1" applyAlignment="1">
      <alignment horizontal="right" vertical="center" wrapText="1"/>
    </xf>
    <xf numFmtId="0" fontId="6" fillId="12" borderId="12" xfId="0" applyFont="1" applyFill="1" applyBorder="1" applyAlignment="1">
      <alignment horizontal="right" vertical="center" wrapText="1"/>
    </xf>
    <xf numFmtId="0" fontId="6" fillId="12" borderId="11" xfId="0" applyFont="1" applyFill="1" applyBorder="1" applyAlignment="1">
      <alignment horizontal="right" vertical="center" wrapText="1"/>
    </xf>
    <xf numFmtId="0" fontId="6" fillId="0" borderId="12" xfId="0" applyFont="1" applyBorder="1" applyAlignment="1">
      <alignment horizontal="justify" vertical="center" wrapText="1"/>
    </xf>
    <xf numFmtId="0" fontId="10" fillId="0" borderId="12" xfId="0" applyFont="1" applyBorder="1" applyAlignment="1">
      <alignment horizontal="right"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0" fontId="6" fillId="0" borderId="15" xfId="0" applyFont="1" applyBorder="1" applyAlignment="1">
      <alignment horizontal="right" vertical="center" wrapText="1"/>
    </xf>
    <xf numFmtId="0" fontId="11" fillId="13" borderId="13" xfId="0" applyFont="1" applyFill="1" applyBorder="1" applyAlignment="1">
      <alignment horizontal="right" vertical="center" wrapText="1"/>
    </xf>
    <xf numFmtId="0" fontId="11" fillId="13" borderId="14" xfId="0" applyFont="1" applyFill="1" applyBorder="1" applyAlignment="1">
      <alignment horizontal="right" vertical="center" wrapText="1"/>
    </xf>
    <xf numFmtId="0" fontId="11" fillId="13" borderId="15" xfId="0" applyFont="1" applyFill="1" applyBorder="1" applyAlignment="1">
      <alignment horizontal="right" vertical="center" wrapText="1"/>
    </xf>
    <xf numFmtId="0" fontId="9" fillId="11" borderId="13"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6" fillId="0" borderId="3" xfId="0" applyFont="1" applyBorder="1" applyAlignment="1">
      <alignment horizontal="right" vertical="center" wrapText="1"/>
    </xf>
    <xf numFmtId="0" fontId="6" fillId="0" borderId="5" xfId="0" applyFont="1" applyBorder="1" applyAlignment="1">
      <alignment horizontal="right" vertical="center" wrapText="1"/>
    </xf>
    <xf numFmtId="0" fontId="6" fillId="0" borderId="8" xfId="0" applyFont="1" applyBorder="1" applyAlignment="1">
      <alignment horizontal="right" vertical="center" wrapText="1"/>
    </xf>
    <xf numFmtId="0" fontId="6" fillId="0" borderId="10" xfId="0" applyFont="1" applyBorder="1" applyAlignment="1">
      <alignment horizontal="right" vertical="center" wrapText="1"/>
    </xf>
    <xf numFmtId="0" fontId="10" fillId="10" borderId="2" xfId="0" applyFont="1" applyFill="1" applyBorder="1" applyAlignment="1">
      <alignment horizontal="right" vertical="center" wrapText="1"/>
    </xf>
    <xf numFmtId="0" fontId="10" fillId="10" borderId="11" xfId="0" applyFont="1" applyFill="1" applyBorder="1" applyAlignment="1">
      <alignment horizontal="right" vertical="center" wrapText="1"/>
    </xf>
    <xf numFmtId="0" fontId="6" fillId="0" borderId="6" xfId="0" applyFont="1" applyBorder="1" applyAlignment="1">
      <alignment horizontal="right" vertical="center" wrapText="1"/>
    </xf>
    <xf numFmtId="0" fontId="6" fillId="0" borderId="7" xfId="0" applyFont="1" applyBorder="1" applyAlignment="1">
      <alignment horizontal="right" vertical="center" wrapText="1"/>
    </xf>
    <xf numFmtId="0" fontId="6" fillId="16" borderId="3" xfId="0" applyFont="1" applyFill="1" applyBorder="1" applyAlignment="1">
      <alignment horizontal="right" vertical="center" wrapText="1"/>
    </xf>
    <xf numFmtId="0" fontId="6" fillId="16" borderId="5" xfId="0" applyFont="1" applyFill="1" applyBorder="1" applyAlignment="1">
      <alignment horizontal="right" vertical="center" wrapText="1"/>
    </xf>
    <xf numFmtId="0" fontId="6" fillId="16" borderId="8" xfId="0" applyFont="1" applyFill="1" applyBorder="1" applyAlignment="1">
      <alignment horizontal="right" vertical="center" wrapText="1"/>
    </xf>
    <xf numFmtId="0" fontId="6" fillId="16" borderId="10" xfId="0" applyFont="1" applyFill="1" applyBorder="1" applyAlignment="1">
      <alignment horizontal="right" vertical="center" wrapText="1"/>
    </xf>
    <xf numFmtId="0" fontId="0" fillId="16" borderId="6" xfId="0" applyFill="1" applyBorder="1" applyAlignment="1">
      <alignment wrapText="1"/>
    </xf>
    <xf numFmtId="0" fontId="0" fillId="16" borderId="7" xfId="0" applyFill="1" applyBorder="1" applyAlignment="1">
      <alignment wrapText="1"/>
    </xf>
    <xf numFmtId="0" fontId="10" fillId="16" borderId="6" xfId="0" applyFont="1" applyFill="1" applyBorder="1" applyAlignment="1">
      <alignment horizontal="justify" vertical="center" wrapText="1"/>
    </xf>
    <xf numFmtId="0" fontId="10" fillId="16" borderId="7" xfId="0" applyFont="1" applyFill="1" applyBorder="1" applyAlignment="1">
      <alignment horizontal="justify" vertical="center" wrapText="1"/>
    </xf>
    <xf numFmtId="0" fontId="10" fillId="16" borderId="3" xfId="0" applyFont="1" applyFill="1" applyBorder="1" applyAlignment="1">
      <alignment horizontal="right" vertical="center" wrapText="1"/>
    </xf>
    <xf numFmtId="0" fontId="10" fillId="16" borderId="5" xfId="0" applyFont="1" applyFill="1" applyBorder="1" applyAlignment="1">
      <alignment horizontal="right" vertical="center" wrapText="1"/>
    </xf>
    <xf numFmtId="0" fontId="10" fillId="16" borderId="8" xfId="0" applyFont="1" applyFill="1" applyBorder="1" applyAlignment="1">
      <alignment horizontal="right" vertical="center" wrapText="1"/>
    </xf>
    <xf numFmtId="0" fontId="10" fillId="16" borderId="10" xfId="0" applyFont="1" applyFill="1" applyBorder="1" applyAlignment="1">
      <alignment horizontal="right" vertical="center" wrapText="1"/>
    </xf>
    <xf numFmtId="0" fontId="10" fillId="16" borderId="6" xfId="0" applyFont="1" applyFill="1" applyBorder="1" applyAlignment="1">
      <alignment horizontal="right" vertical="center" wrapText="1"/>
    </xf>
    <xf numFmtId="0" fontId="10" fillId="16" borderId="7" xfId="0" applyFont="1" applyFill="1" applyBorder="1" applyAlignment="1">
      <alignment horizontal="right" vertical="center" wrapText="1"/>
    </xf>
    <xf numFmtId="0" fontId="10" fillId="16" borderId="3" xfId="0" applyFont="1" applyFill="1" applyBorder="1" applyAlignment="1">
      <alignment horizontal="justify" vertical="center" wrapText="1"/>
    </xf>
    <xf numFmtId="0" fontId="10" fillId="16" borderId="5" xfId="0" applyFont="1" applyFill="1" applyBorder="1" applyAlignment="1">
      <alignment horizontal="justify" vertical="center" wrapText="1"/>
    </xf>
    <xf numFmtId="0" fontId="5" fillId="10" borderId="4" xfId="0" applyFont="1" applyFill="1" applyBorder="1" applyAlignment="1">
      <alignment horizontal="right" vertical="center" wrapText="1"/>
    </xf>
    <xf numFmtId="0" fontId="5" fillId="10" borderId="5" xfId="0" applyFont="1" applyFill="1" applyBorder="1" applyAlignment="1">
      <alignment horizontal="right" vertical="center" wrapText="1"/>
    </xf>
    <xf numFmtId="0" fontId="8" fillId="10" borderId="0" xfId="0" applyFont="1" applyFill="1" applyAlignment="1">
      <alignment horizontal="right" vertical="center" wrapText="1"/>
    </xf>
    <xf numFmtId="0" fontId="8" fillId="10" borderId="7"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0" xfId="0" applyFont="1" applyFill="1" applyBorder="1" applyAlignment="1">
      <alignment horizontal="right" vertical="center" wrapText="1"/>
    </xf>
    <xf numFmtId="0" fontId="14" fillId="10" borderId="3" xfId="0" applyFont="1" applyFill="1" applyBorder="1" applyAlignment="1">
      <alignment horizontal="right" vertical="center" wrapText="1"/>
    </xf>
    <xf numFmtId="0" fontId="14" fillId="10" borderId="5" xfId="0" applyFont="1" applyFill="1" applyBorder="1" applyAlignment="1">
      <alignment horizontal="right" vertical="center" wrapText="1"/>
    </xf>
    <xf numFmtId="0" fontId="14" fillId="10" borderId="8" xfId="0" applyFont="1" applyFill="1" applyBorder="1" applyAlignment="1">
      <alignment horizontal="right" vertical="center" wrapText="1"/>
    </xf>
    <xf numFmtId="0" fontId="14" fillId="10" borderId="10" xfId="0" applyFont="1" applyFill="1" applyBorder="1" applyAlignment="1">
      <alignment horizontal="right" vertical="center" wrapText="1"/>
    </xf>
    <xf numFmtId="0" fontId="10" fillId="10" borderId="6" xfId="0" applyFont="1" applyFill="1" applyBorder="1" applyAlignment="1">
      <alignment horizontal="right" vertical="center" wrapText="1"/>
    </xf>
    <xf numFmtId="0" fontId="10" fillId="10" borderId="7" xfId="0" applyFont="1" applyFill="1" applyBorder="1" applyAlignment="1">
      <alignment horizontal="right" vertical="center" wrapText="1"/>
    </xf>
    <xf numFmtId="0" fontId="10" fillId="10" borderId="8" xfId="0" applyFont="1" applyFill="1" applyBorder="1" applyAlignment="1">
      <alignment horizontal="right" vertical="center" wrapText="1"/>
    </xf>
    <xf numFmtId="0" fontId="10" fillId="10" borderId="10" xfId="0" applyFont="1" applyFill="1" applyBorder="1" applyAlignment="1">
      <alignment horizontal="right" vertical="center" wrapText="1"/>
    </xf>
    <xf numFmtId="0" fontId="14" fillId="10" borderId="6" xfId="0" applyFont="1" applyFill="1" applyBorder="1" applyAlignment="1">
      <alignment horizontal="right" vertical="center" wrapText="1"/>
    </xf>
    <xf numFmtId="0" fontId="14" fillId="10" borderId="7" xfId="0" applyFont="1" applyFill="1" applyBorder="1" applyAlignment="1">
      <alignment horizontal="right" vertical="center" wrapText="1"/>
    </xf>
    <xf numFmtId="0" fontId="14" fillId="0" borderId="8" xfId="0" applyFont="1" applyBorder="1" applyAlignment="1">
      <alignment horizontal="right" vertical="center" wrapText="1"/>
    </xf>
    <xf numFmtId="0" fontId="14" fillId="0" borderId="10" xfId="0" applyFont="1" applyBorder="1" applyAlignment="1">
      <alignment horizontal="right" vertical="center" wrapText="1"/>
    </xf>
    <xf numFmtId="0" fontId="10" fillId="10" borderId="3" xfId="0" applyFont="1" applyFill="1" applyBorder="1" applyAlignment="1">
      <alignment horizontal="right" vertical="center" wrapText="1"/>
    </xf>
    <xf numFmtId="0" fontId="10" fillId="10" borderId="5" xfId="0" applyFont="1" applyFill="1" applyBorder="1" applyAlignment="1">
      <alignment horizontal="right" vertical="center" wrapText="1"/>
    </xf>
    <xf numFmtId="0" fontId="6" fillId="0" borderId="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0" xfId="0" applyFont="1" applyBorder="1" applyAlignment="1">
      <alignment horizontal="justify" vertical="center" wrapText="1"/>
    </xf>
    <xf numFmtId="0" fontId="0" fillId="16" borderId="8" xfId="0" applyFill="1" applyBorder="1" applyAlignment="1">
      <alignment wrapText="1"/>
    </xf>
    <xf numFmtId="0" fontId="0" fillId="16" borderId="10" xfId="0" applyFill="1" applyBorder="1" applyAlignment="1">
      <alignment wrapText="1"/>
    </xf>
    <xf numFmtId="0" fontId="14" fillId="0" borderId="3" xfId="0" applyFont="1" applyBorder="1" applyAlignment="1">
      <alignment horizontal="right" vertical="center" wrapText="1"/>
    </xf>
    <xf numFmtId="0" fontId="14" fillId="0" borderId="5" xfId="0" applyFont="1" applyBorder="1" applyAlignment="1">
      <alignment horizontal="right"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10" fillId="0" borderId="3" xfId="0" applyFont="1" applyBorder="1" applyAlignment="1">
      <alignment horizontal="right" vertical="center" wrapText="1"/>
    </xf>
    <xf numFmtId="0" fontId="10" fillId="0" borderId="5" xfId="0" applyFont="1" applyBorder="1" applyAlignment="1">
      <alignment horizontal="right" vertical="center" wrapText="1"/>
    </xf>
    <xf numFmtId="0" fontId="10" fillId="0" borderId="8"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6" xfId="0" applyFont="1" applyBorder="1" applyAlignment="1">
      <alignment horizontal="right" vertical="center" wrapText="1"/>
    </xf>
    <xf numFmtId="0" fontId="10" fillId="0" borderId="7" xfId="0" applyFont="1" applyBorder="1" applyAlignment="1">
      <alignment horizontal="right" vertic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0" xfId="0" applyBorder="1" applyAlignment="1">
      <alignment wrapText="1"/>
    </xf>
    <xf numFmtId="0" fontId="6" fillId="0" borderId="6" xfId="0" applyFont="1" applyBorder="1" applyAlignment="1">
      <alignment horizontal="left" vertical="center" wrapText="1" indent="2"/>
    </xf>
    <xf numFmtId="0" fontId="6" fillId="0" borderId="7" xfId="0" applyFont="1" applyBorder="1" applyAlignment="1">
      <alignment horizontal="left" vertical="center" wrapText="1" indent="2"/>
    </xf>
    <xf numFmtId="0" fontId="4" fillId="8" borderId="13" xfId="0" applyFont="1" applyFill="1" applyBorder="1" applyAlignment="1">
      <alignment horizontal="justify" vertical="center" wrapText="1"/>
    </xf>
    <xf numFmtId="0" fontId="4" fillId="8" borderId="14" xfId="0" applyFont="1" applyFill="1" applyBorder="1" applyAlignment="1">
      <alignment horizontal="justify" vertical="center" wrapText="1"/>
    </xf>
    <xf numFmtId="0" fontId="4" fillId="8" borderId="15" xfId="0" applyFont="1" applyFill="1" applyBorder="1" applyAlignment="1">
      <alignment horizontal="justify" vertical="center" wrapText="1"/>
    </xf>
    <xf numFmtId="0" fontId="4" fillId="8" borderId="3" xfId="0" applyFont="1" applyFill="1" applyBorder="1" applyAlignment="1">
      <alignment horizontal="justify" vertical="center" wrapText="1"/>
    </xf>
    <xf numFmtId="0" fontId="4" fillId="8" borderId="6" xfId="0" applyFont="1" applyFill="1" applyBorder="1" applyAlignment="1">
      <alignment horizontal="justify" vertical="center" wrapText="1"/>
    </xf>
    <xf numFmtId="0" fontId="5" fillId="9" borderId="4" xfId="0" applyFont="1" applyFill="1" applyBorder="1" applyAlignment="1">
      <alignment horizontal="justify" vertical="center" wrapText="1"/>
    </xf>
    <xf numFmtId="0" fontId="5" fillId="9" borderId="0" xfId="0" applyFont="1" applyFill="1" applyBorder="1" applyAlignment="1">
      <alignment horizontal="justify" vertical="center" wrapText="1"/>
    </xf>
    <xf numFmtId="0" fontId="5" fillId="9" borderId="4"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5" fillId="10" borderId="2" xfId="0" applyFont="1" applyFill="1" applyBorder="1" applyAlignment="1">
      <alignment horizontal="right" vertical="center" wrapText="1"/>
    </xf>
    <xf numFmtId="0" fontId="5" fillId="10" borderId="12" xfId="0" applyFont="1" applyFill="1" applyBorder="1" applyAlignment="1">
      <alignment horizontal="right" vertical="center" wrapText="1"/>
    </xf>
    <xf numFmtId="0" fontId="0" fillId="10" borderId="6" xfId="0" applyFill="1" applyBorder="1" applyAlignment="1">
      <alignment wrapText="1"/>
    </xf>
    <xf numFmtId="0" fontId="0" fillId="10" borderId="7" xfId="0" applyFill="1" applyBorder="1" applyAlignment="1">
      <alignment wrapText="1"/>
    </xf>
    <xf numFmtId="0" fontId="6" fillId="10" borderId="3" xfId="0" applyFont="1" applyFill="1" applyBorder="1" applyAlignment="1">
      <alignment horizontal="justify" vertical="center" wrapText="1"/>
    </xf>
    <xf numFmtId="0" fontId="6" fillId="10" borderId="5" xfId="0" applyFont="1" applyFill="1" applyBorder="1" applyAlignment="1">
      <alignment horizontal="justify" vertical="center" wrapText="1"/>
    </xf>
    <xf numFmtId="0" fontId="6" fillId="10" borderId="6" xfId="0" applyFont="1" applyFill="1" applyBorder="1" applyAlignment="1">
      <alignment horizontal="justify" vertical="center" wrapText="1"/>
    </xf>
    <xf numFmtId="0" fontId="6" fillId="10" borderId="7" xfId="0" applyFont="1" applyFill="1" applyBorder="1" applyAlignment="1">
      <alignment horizontal="justify" vertical="center" wrapText="1"/>
    </xf>
    <xf numFmtId="0" fontId="6" fillId="10" borderId="8" xfId="0" applyFont="1" applyFill="1" applyBorder="1" applyAlignment="1">
      <alignment horizontal="justify" vertical="center" wrapText="1"/>
    </xf>
    <xf numFmtId="0" fontId="6" fillId="10" borderId="10" xfId="0" applyFont="1" applyFill="1" applyBorder="1" applyAlignment="1">
      <alignment horizontal="justify" vertical="center" wrapText="1"/>
    </xf>
    <xf numFmtId="0" fontId="10" fillId="10" borderId="12" xfId="0" applyFont="1" applyFill="1" applyBorder="1" applyAlignment="1">
      <alignment horizontal="right" vertical="center" wrapText="1"/>
    </xf>
    <xf numFmtId="0" fontId="14" fillId="0" borderId="6" xfId="0" applyFont="1" applyBorder="1" applyAlignment="1">
      <alignment horizontal="right" vertical="center" wrapText="1"/>
    </xf>
    <xf numFmtId="0" fontId="14" fillId="0" borderId="7" xfId="0" applyFont="1" applyBorder="1" applyAlignment="1">
      <alignment horizontal="right" vertical="center" wrapText="1"/>
    </xf>
    <xf numFmtId="0" fontId="6" fillId="16" borderId="6" xfId="0" applyFont="1" applyFill="1" applyBorder="1" applyAlignment="1">
      <alignment horizontal="right" vertical="center" wrapText="1"/>
    </xf>
    <xf numFmtId="0" fontId="6" fillId="16" borderId="7" xfId="0" applyFont="1" applyFill="1" applyBorder="1" applyAlignment="1">
      <alignment horizontal="right" vertical="center" wrapText="1"/>
    </xf>
    <xf numFmtId="0" fontId="4" fillId="8" borderId="8" xfId="0" applyFont="1" applyFill="1" applyBorder="1" applyAlignment="1">
      <alignment horizontal="justify" vertical="center" wrapText="1"/>
    </xf>
    <xf numFmtId="0" fontId="5" fillId="9" borderId="9" xfId="0" applyFont="1" applyFill="1" applyBorder="1" applyAlignment="1">
      <alignment horizontal="justify" vertical="center" wrapText="1"/>
    </xf>
    <xf numFmtId="0" fontId="5" fillId="9" borderId="9"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4" xfId="0" applyFont="1" applyFill="1" applyBorder="1" applyAlignment="1">
      <alignment horizontal="right" vertical="center" wrapText="1"/>
    </xf>
    <xf numFmtId="0" fontId="11" fillId="13" borderId="5" xfId="0" applyFont="1" applyFill="1" applyBorder="1" applyAlignment="1">
      <alignment horizontal="right" vertical="center" wrapText="1"/>
    </xf>
    <xf numFmtId="0" fontId="6" fillId="0" borderId="2" xfId="0" applyFont="1" applyBorder="1" applyAlignment="1">
      <alignment horizontal="right" vertical="center" wrapText="1"/>
    </xf>
    <xf numFmtId="0" fontId="6" fillId="0" borderId="11" xfId="0" applyFont="1" applyBorder="1" applyAlignment="1">
      <alignment horizontal="right" vertical="center" wrapText="1"/>
    </xf>
    <xf numFmtId="0" fontId="6" fillId="0" borderId="12" xfId="0" applyFont="1" applyBorder="1" applyAlignment="1">
      <alignment horizontal="right" vertical="center" wrapText="1"/>
    </xf>
    <xf numFmtId="0" fontId="17" fillId="11" borderId="13"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 fillId="0" borderId="3" xfId="0"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0" fillId="0" borderId="2" xfId="0" applyFont="1" applyBorder="1" applyAlignment="1">
      <alignment horizontal="right" vertical="center" wrapText="1" indent="3"/>
    </xf>
    <xf numFmtId="0" fontId="10" fillId="0" borderId="12" xfId="0" applyFont="1" applyBorder="1" applyAlignment="1">
      <alignment horizontal="right" vertical="center" wrapText="1" indent="3"/>
    </xf>
    <xf numFmtId="0" fontId="10" fillId="0" borderId="11" xfId="0" applyFont="1" applyBorder="1" applyAlignment="1">
      <alignment horizontal="right" vertical="center" wrapText="1" indent="3"/>
    </xf>
    <xf numFmtId="0" fontId="0" fillId="10" borderId="6"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10" xfId="0" applyFill="1" applyBorder="1" applyAlignment="1">
      <alignment vertical="top" wrapText="1"/>
    </xf>
    <xf numFmtId="0" fontId="16" fillId="0" borderId="2" xfId="0" applyFont="1" applyBorder="1" applyAlignment="1">
      <alignment horizontal="right" vertical="center" wrapText="1"/>
    </xf>
    <xf numFmtId="0" fontId="16" fillId="0" borderId="11" xfId="0" applyFont="1" applyBorder="1" applyAlignment="1">
      <alignment horizontal="right" vertical="center" wrapText="1"/>
    </xf>
    <xf numFmtId="0" fontId="20" fillId="0" borderId="3" xfId="0" applyFont="1" applyBorder="1" applyAlignment="1">
      <alignment horizontal="right" vertical="center" wrapText="1"/>
    </xf>
    <xf numFmtId="0" fontId="20" fillId="0" borderId="5" xfId="0" applyFont="1" applyBorder="1" applyAlignment="1">
      <alignment horizontal="right" vertical="center" wrapText="1"/>
    </xf>
    <xf numFmtId="0" fontId="20" fillId="0" borderId="8" xfId="0" applyFont="1" applyBorder="1" applyAlignment="1">
      <alignment horizontal="right" vertical="center" wrapText="1"/>
    </xf>
    <xf numFmtId="0" fontId="20" fillId="0" borderId="10" xfId="0" applyFont="1" applyBorder="1" applyAlignment="1">
      <alignment horizontal="right" vertical="center" wrapText="1"/>
    </xf>
    <xf numFmtId="0" fontId="20" fillId="0" borderId="6" xfId="0" applyFont="1" applyBorder="1" applyAlignment="1">
      <alignment horizontal="right" vertical="center" wrapText="1"/>
    </xf>
    <xf numFmtId="0" fontId="20" fillId="0" borderId="7" xfId="0" applyFont="1" applyBorder="1" applyAlignment="1">
      <alignment horizontal="right" vertical="center" wrapText="1"/>
    </xf>
    <xf numFmtId="0" fontId="10" fillId="17" borderId="13" xfId="0" applyFont="1" applyFill="1" applyBorder="1" applyAlignment="1">
      <alignment horizontal="right" vertical="center" wrapText="1"/>
    </xf>
    <xf numFmtId="0" fontId="10" fillId="17" borderId="14" xfId="0" applyFont="1" applyFill="1" applyBorder="1" applyAlignment="1">
      <alignment horizontal="right" vertical="center" wrapText="1"/>
    </xf>
    <xf numFmtId="0" fontId="10" fillId="17" borderId="15" xfId="0" applyFont="1" applyFill="1" applyBorder="1" applyAlignment="1">
      <alignment horizontal="right" vertical="center" wrapText="1"/>
    </xf>
    <xf numFmtId="0" fontId="19" fillId="11" borderId="13" xfId="0" applyFont="1" applyFill="1" applyBorder="1" applyAlignment="1">
      <alignment horizontal="center" vertical="center" wrapText="1"/>
    </xf>
    <xf numFmtId="0" fontId="19" fillId="11" borderId="14" xfId="0" applyFont="1" applyFill="1" applyBorder="1" applyAlignment="1">
      <alignment horizontal="center" vertical="center" wrapText="1"/>
    </xf>
    <xf numFmtId="0" fontId="19" fillId="11" borderId="15" xfId="0" applyFont="1" applyFill="1" applyBorder="1" applyAlignment="1">
      <alignment horizontal="center" vertical="center" wrapText="1"/>
    </xf>
    <xf numFmtId="0" fontId="10" fillId="0" borderId="2"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11" xfId="0" applyFont="1" applyBorder="1" applyAlignment="1">
      <alignment horizontal="justify"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5" fillId="10" borderId="3" xfId="0" applyFont="1" applyFill="1" applyBorder="1" applyAlignment="1">
      <alignment horizontal="right" vertical="center" wrapText="1"/>
    </xf>
    <xf numFmtId="0" fontId="5" fillId="10" borderId="6" xfId="0" applyFont="1" applyFill="1" applyBorder="1" applyAlignment="1">
      <alignment horizontal="right" vertical="center" wrapText="1"/>
    </xf>
    <xf numFmtId="0" fontId="5" fillId="10" borderId="7" xfId="0" applyFont="1" applyFill="1" applyBorder="1" applyAlignment="1">
      <alignment horizontal="right" vertical="center" wrapText="1"/>
    </xf>
    <xf numFmtId="0" fontId="5" fillId="10" borderId="8" xfId="0" applyFont="1" applyFill="1" applyBorder="1" applyAlignment="1">
      <alignment horizontal="right" vertical="center" wrapText="1"/>
    </xf>
    <xf numFmtId="0" fontId="5" fillId="10" borderId="10" xfId="0" applyFont="1" applyFill="1" applyBorder="1" applyAlignment="1">
      <alignment horizontal="right" vertical="center" wrapText="1"/>
    </xf>
    <xf numFmtId="0" fontId="11" fillId="11" borderId="1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4" fillId="0" borderId="3"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6" fillId="12" borderId="3" xfId="0" applyFont="1" applyFill="1" applyBorder="1" applyAlignment="1">
      <alignment horizontal="justify" vertical="center" wrapText="1"/>
    </xf>
    <xf numFmtId="0" fontId="6" fillId="12" borderId="5" xfId="0" applyFont="1" applyFill="1" applyBorder="1" applyAlignment="1">
      <alignment horizontal="justify" vertical="center" wrapText="1"/>
    </xf>
    <xf numFmtId="0" fontId="6" fillId="12" borderId="6" xfId="0" applyFont="1" applyFill="1" applyBorder="1" applyAlignment="1">
      <alignment horizontal="justify" vertical="center" wrapText="1"/>
    </xf>
    <xf numFmtId="0" fontId="6" fillId="12" borderId="7" xfId="0" applyFont="1" applyFill="1" applyBorder="1" applyAlignment="1">
      <alignment horizontal="justify" vertical="center" wrapText="1"/>
    </xf>
    <xf numFmtId="0" fontId="6" fillId="12" borderId="8" xfId="0" applyFont="1" applyFill="1" applyBorder="1" applyAlignment="1">
      <alignment horizontal="justify" vertical="center" wrapText="1"/>
    </xf>
    <xf numFmtId="0" fontId="6" fillId="12" borderId="10" xfId="0" applyFont="1" applyFill="1" applyBorder="1" applyAlignment="1">
      <alignment horizontal="justify" vertical="center" wrapText="1"/>
    </xf>
    <xf numFmtId="0" fontId="10" fillId="10" borderId="13" xfId="0" applyFont="1" applyFill="1" applyBorder="1" applyAlignment="1">
      <alignment horizontal="right" vertical="center" wrapText="1"/>
    </xf>
    <xf numFmtId="0" fontId="10" fillId="10" borderId="15" xfId="0" applyFont="1" applyFill="1" applyBorder="1" applyAlignment="1">
      <alignment horizontal="right" vertical="center" wrapText="1"/>
    </xf>
    <xf numFmtId="0" fontId="6" fillId="12" borderId="3" xfId="0" applyFont="1" applyFill="1" applyBorder="1" applyAlignment="1">
      <alignment horizontal="right" vertical="center" wrapText="1"/>
    </xf>
    <xf numFmtId="0" fontId="6" fillId="12" borderId="5" xfId="0" applyFont="1" applyFill="1" applyBorder="1" applyAlignment="1">
      <alignment horizontal="right" vertical="center" wrapText="1"/>
    </xf>
    <xf numFmtId="0" fontId="6" fillId="12" borderId="6" xfId="0" applyFont="1" applyFill="1" applyBorder="1" applyAlignment="1">
      <alignment horizontal="right" vertical="center" wrapText="1"/>
    </xf>
    <xf numFmtId="0" fontId="6" fillId="12" borderId="7" xfId="0" applyFont="1" applyFill="1" applyBorder="1" applyAlignment="1">
      <alignment horizontal="right" vertical="center" wrapText="1"/>
    </xf>
    <xf numFmtId="0" fontId="6" fillId="12" borderId="8" xfId="0" applyFont="1" applyFill="1" applyBorder="1" applyAlignment="1">
      <alignment horizontal="right" vertical="center" wrapText="1"/>
    </xf>
    <xf numFmtId="0" fontId="6" fillId="12" borderId="10" xfId="0" applyFont="1" applyFill="1" applyBorder="1" applyAlignment="1">
      <alignment horizontal="right" vertical="center" wrapText="1"/>
    </xf>
    <xf numFmtId="0" fontId="6" fillId="10" borderId="12" xfId="0" applyFont="1" applyFill="1" applyBorder="1" applyAlignment="1">
      <alignment horizontal="right" vertical="center" wrapText="1"/>
    </xf>
    <xf numFmtId="0" fontId="0" fillId="10" borderId="8" xfId="0" applyFill="1" applyBorder="1" applyAlignment="1">
      <alignment wrapText="1"/>
    </xf>
    <xf numFmtId="0" fontId="0" fillId="10" borderId="10" xfId="0" applyFill="1" applyBorder="1" applyAlignment="1">
      <alignment wrapText="1"/>
    </xf>
    <xf numFmtId="0" fontId="10" fillId="0" borderId="3"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0" xfId="0" applyFont="1" applyBorder="1" applyAlignment="1">
      <alignment horizontal="justify" vertical="center" wrapText="1"/>
    </xf>
    <xf numFmtId="0" fontId="6" fillId="16" borderId="4" xfId="0" applyFont="1" applyFill="1" applyBorder="1" applyAlignment="1">
      <alignment horizontal="right" vertical="center" wrapText="1"/>
    </xf>
    <xf numFmtId="0" fontId="6" fillId="16" borderId="0" xfId="0" applyFont="1" applyFill="1" applyAlignment="1">
      <alignment horizontal="right" vertical="center" wrapText="1"/>
    </xf>
    <xf numFmtId="0" fontId="6" fillId="16" borderId="9" xfId="0" applyFont="1" applyFill="1" applyBorder="1" applyAlignment="1">
      <alignment horizontal="right" vertical="center" wrapText="1"/>
    </xf>
    <xf numFmtId="0" fontId="6" fillId="0" borderId="4" xfId="0" applyFont="1" applyBorder="1" applyAlignment="1">
      <alignment horizontal="right" vertical="center" wrapText="1"/>
    </xf>
    <xf numFmtId="0" fontId="6" fillId="0" borderId="9" xfId="0" applyFont="1" applyBorder="1" applyAlignment="1">
      <alignment horizontal="right" vertical="center" wrapText="1"/>
    </xf>
    <xf numFmtId="0" fontId="5" fillId="10" borderId="0"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6" fillId="10" borderId="4"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6" fillId="10" borderId="9" xfId="0" applyFont="1" applyFill="1" applyBorder="1" applyAlignment="1">
      <alignment horizontal="right" vertical="center" wrapText="1"/>
    </xf>
    <xf numFmtId="0" fontId="6" fillId="12" borderId="14" xfId="0" applyFont="1" applyFill="1" applyBorder="1" applyAlignment="1">
      <alignment horizontal="right" vertical="center" wrapText="1"/>
    </xf>
    <xf numFmtId="0" fontId="6" fillId="0" borderId="0" xfId="0" applyFont="1" applyBorder="1" applyAlignment="1">
      <alignment horizontal="right" vertical="center" wrapText="1"/>
    </xf>
    <xf numFmtId="0" fontId="6" fillId="0" borderId="0" xfId="0" applyFont="1" applyAlignment="1">
      <alignment horizontal="right" vertical="center" wrapText="1"/>
    </xf>
    <xf numFmtId="0" fontId="16" fillId="0" borderId="3" xfId="0" applyFont="1" applyBorder="1" applyAlignment="1">
      <alignment horizontal="right" vertical="center" wrapText="1"/>
    </xf>
    <xf numFmtId="0" fontId="16" fillId="0" borderId="5" xfId="0" applyFont="1" applyBorder="1" applyAlignment="1">
      <alignment horizontal="right" vertical="center" wrapText="1"/>
    </xf>
    <xf numFmtId="0" fontId="16" fillId="0" borderId="8" xfId="0" applyFont="1" applyBorder="1" applyAlignment="1">
      <alignment horizontal="right" vertical="center" wrapText="1"/>
    </xf>
    <xf numFmtId="0" fontId="16" fillId="0" borderId="10" xfId="0" applyFont="1" applyBorder="1" applyAlignment="1">
      <alignment horizontal="right" vertical="center" wrapText="1"/>
    </xf>
    <xf numFmtId="0" fontId="20" fillId="0" borderId="4" xfId="0" applyFont="1" applyBorder="1" applyAlignment="1">
      <alignment horizontal="right" vertical="center" wrapText="1"/>
    </xf>
    <xf numFmtId="0" fontId="20" fillId="0" borderId="9" xfId="0" applyFont="1" applyBorder="1" applyAlignment="1">
      <alignment horizontal="right" vertical="center" wrapText="1"/>
    </xf>
    <xf numFmtId="0" fontId="20" fillId="0" borderId="0" xfId="0" applyFont="1" applyAlignment="1">
      <alignment horizontal="right" vertical="center" wrapText="1"/>
    </xf>
    <xf numFmtId="0" fontId="6" fillId="10" borderId="0" xfId="0" applyFont="1" applyFill="1" applyAlignment="1">
      <alignment horizontal="right" vertical="center" wrapText="1"/>
    </xf>
    <xf numFmtId="0" fontId="10" fillId="10" borderId="3" xfId="0" applyFont="1" applyFill="1" applyBorder="1" applyAlignment="1">
      <alignment horizontal="justify" vertical="center" wrapText="1"/>
    </xf>
    <xf numFmtId="0" fontId="10" fillId="10" borderId="5" xfId="0" applyFont="1" applyFill="1" applyBorder="1" applyAlignment="1">
      <alignment horizontal="justify" vertical="center" wrapText="1"/>
    </xf>
    <xf numFmtId="0" fontId="22" fillId="10" borderId="3" xfId="0" applyFont="1" applyFill="1" applyBorder="1" applyAlignment="1">
      <alignment horizontal="right" vertical="center" wrapText="1"/>
    </xf>
    <xf numFmtId="0" fontId="22" fillId="10" borderId="5" xfId="0" applyFont="1" applyFill="1" applyBorder="1" applyAlignment="1">
      <alignment horizontal="right" vertical="center" wrapText="1"/>
    </xf>
    <xf numFmtId="0" fontId="22" fillId="10" borderId="6" xfId="0" applyFont="1" applyFill="1" applyBorder="1" applyAlignment="1">
      <alignment horizontal="right" vertical="center" wrapText="1"/>
    </xf>
    <xf numFmtId="0" fontId="22" fillId="10" borderId="7" xfId="0" applyFont="1" applyFill="1" applyBorder="1" applyAlignment="1">
      <alignment horizontal="right" vertical="center" wrapText="1"/>
    </xf>
    <xf numFmtId="0" fontId="22" fillId="10" borderId="8" xfId="0" applyFont="1" applyFill="1" applyBorder="1" applyAlignment="1">
      <alignment horizontal="right" vertical="center" wrapText="1"/>
    </xf>
    <xf numFmtId="0" fontId="22" fillId="10" borderId="10" xfId="0" applyFont="1" applyFill="1" applyBorder="1" applyAlignment="1">
      <alignment horizontal="right"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10" fillId="11" borderId="13"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15" xfId="0" applyFont="1" applyFill="1" applyBorder="1" applyAlignment="1">
      <alignment horizontal="center" vertical="center" wrapText="1"/>
    </xf>
    <xf numFmtId="0" fontId="6" fillId="0" borderId="8" xfId="0" applyFont="1" applyBorder="1" applyAlignment="1">
      <alignment horizontal="left" vertical="center" wrapText="1" indent="2"/>
    </xf>
    <xf numFmtId="0" fontId="6" fillId="0" borderId="10" xfId="0" applyFont="1" applyBorder="1" applyAlignment="1">
      <alignment horizontal="left" vertical="center" wrapText="1" indent="2"/>
    </xf>
    <xf numFmtId="0" fontId="5" fillId="10" borderId="11" xfId="0" applyFont="1" applyFill="1" applyBorder="1" applyAlignment="1">
      <alignment horizontal="right" vertical="center" wrapText="1"/>
    </xf>
    <xf numFmtId="0" fontId="10" fillId="16" borderId="13" xfId="0" applyFont="1" applyFill="1" applyBorder="1" applyAlignment="1">
      <alignment horizontal="right" vertical="center" wrapText="1"/>
    </xf>
    <xf numFmtId="0" fontId="10" fillId="16" borderId="14" xfId="0" applyFont="1" applyFill="1" applyBorder="1" applyAlignment="1">
      <alignment horizontal="right" vertical="center" wrapText="1"/>
    </xf>
    <xf numFmtId="0" fontId="12" fillId="11" borderId="13"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4" xfId="0" applyFont="1" applyFill="1" applyBorder="1" applyAlignment="1">
      <alignment horizontal="center" vertical="center" wrapText="1"/>
    </xf>
    <xf numFmtId="0" fontId="6" fillId="16" borderId="13" xfId="0" applyFont="1" applyFill="1" applyBorder="1" applyAlignment="1">
      <alignment horizontal="justify" vertical="center" wrapText="1"/>
    </xf>
    <xf numFmtId="0" fontId="6" fillId="16" borderId="14" xfId="0" applyFont="1" applyFill="1" applyBorder="1" applyAlignment="1">
      <alignment horizontal="justify" vertical="center" wrapText="1"/>
    </xf>
    <xf numFmtId="0" fontId="24" fillId="11" borderId="13"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11" fillId="16" borderId="13" xfId="0" applyFont="1" applyFill="1" applyBorder="1" applyAlignment="1">
      <alignment horizontal="right" vertical="center" wrapText="1"/>
    </xf>
    <xf numFmtId="0" fontId="11" fillId="16" borderId="14" xfId="0" applyFont="1" applyFill="1" applyBorder="1" applyAlignment="1">
      <alignment horizontal="right"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6" fillId="16" borderId="2" xfId="0" applyFont="1" applyFill="1" applyBorder="1" applyAlignment="1">
      <alignment horizontal="right" vertical="center" wrapText="1"/>
    </xf>
    <xf numFmtId="0" fontId="6" fillId="16" borderId="12" xfId="0" applyFont="1" applyFill="1" applyBorder="1" applyAlignment="1">
      <alignment horizontal="right" vertical="center" wrapText="1"/>
    </xf>
    <xf numFmtId="0" fontId="6" fillId="16" borderId="11" xfId="0" applyFont="1" applyFill="1" applyBorder="1" applyAlignment="1">
      <alignment horizontal="right" vertical="center" wrapText="1"/>
    </xf>
    <xf numFmtId="0" fontId="10" fillId="16" borderId="2" xfId="0" applyFont="1" applyFill="1" applyBorder="1" applyAlignment="1">
      <alignment horizontal="right" vertical="center" wrapText="1"/>
    </xf>
    <xf numFmtId="0" fontId="10" fillId="16" borderId="12" xfId="0" applyFont="1" applyFill="1" applyBorder="1" applyAlignment="1">
      <alignment horizontal="right" vertical="center" wrapText="1"/>
    </xf>
    <xf numFmtId="0" fontId="10" fillId="16" borderId="11" xfId="0" applyFont="1" applyFill="1" applyBorder="1" applyAlignment="1">
      <alignment horizontal="righ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11" borderId="8"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10" fillId="0" borderId="14" xfId="0" applyFont="1" applyBorder="1" applyAlignment="1">
      <alignment horizontal="right" vertical="center" wrapText="1"/>
    </xf>
    <xf numFmtId="0" fontId="1" fillId="0" borderId="6" xfId="0" applyFont="1" applyBorder="1" applyAlignment="1">
      <alignment horizontal="justify" vertical="center" wrapText="1"/>
    </xf>
    <xf numFmtId="0" fontId="13" fillId="0" borderId="13"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5" xfId="0" applyFont="1" applyBorder="1" applyAlignment="1">
      <alignment horizontal="right" vertical="center" wrapText="1"/>
    </xf>
    <xf numFmtId="0" fontId="17" fillId="13" borderId="13" xfId="0" applyFont="1" applyFill="1" applyBorder="1" applyAlignment="1">
      <alignment horizontal="right" vertical="center" wrapText="1"/>
    </xf>
    <xf numFmtId="0" fontId="17" fillId="13" borderId="14" xfId="0" applyFont="1" applyFill="1" applyBorder="1" applyAlignment="1">
      <alignment horizontal="right" vertical="center" wrapText="1"/>
    </xf>
    <xf numFmtId="0" fontId="17" fillId="13" borderId="15" xfId="0" applyFont="1" applyFill="1" applyBorder="1" applyAlignment="1">
      <alignment horizontal="right" vertical="center" wrapText="1"/>
    </xf>
    <xf numFmtId="0" fontId="12" fillId="0" borderId="15" xfId="0" applyFont="1" applyBorder="1" applyAlignment="1">
      <alignment horizontal="center" vertical="center" wrapText="1"/>
    </xf>
    <xf numFmtId="0" fontId="1" fillId="0" borderId="8" xfId="0" applyFont="1" applyBorder="1" applyAlignment="1">
      <alignment horizontal="justify"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38" borderId="2" xfId="0" applyFont="1" applyFill="1" applyBorder="1" applyAlignment="1">
      <alignment horizontal="right" vertical="center" wrapText="1"/>
    </xf>
    <xf numFmtId="0" fontId="6" fillId="38" borderId="12" xfId="0" applyFont="1" applyFill="1" applyBorder="1" applyAlignment="1">
      <alignment horizontal="right" vertical="center" wrapText="1"/>
    </xf>
    <xf numFmtId="0" fontId="6" fillId="38" borderId="11" xfId="0" applyFont="1" applyFill="1" applyBorder="1" applyAlignment="1">
      <alignment horizontal="right" vertical="center" wrapText="1"/>
    </xf>
    <xf numFmtId="0" fontId="10" fillId="38" borderId="2" xfId="0" applyFont="1" applyFill="1" applyBorder="1" applyAlignment="1">
      <alignment horizontal="right" vertical="center" wrapText="1"/>
    </xf>
    <xf numFmtId="0" fontId="10" fillId="38" borderId="12" xfId="0" applyFont="1" applyFill="1" applyBorder="1" applyAlignment="1">
      <alignment horizontal="right" vertical="center" wrapText="1"/>
    </xf>
    <xf numFmtId="0" fontId="10" fillId="38" borderId="11" xfId="0" applyFont="1" applyFill="1" applyBorder="1" applyAlignment="1">
      <alignment horizontal="right" vertical="center" wrapText="1"/>
    </xf>
    <xf numFmtId="0" fontId="10" fillId="12" borderId="2" xfId="0" applyFont="1" applyFill="1" applyBorder="1" applyAlignment="1">
      <alignment horizontal="right" vertical="center" wrapText="1"/>
    </xf>
    <xf numFmtId="0" fontId="10" fillId="12" borderId="11" xfId="0" applyFont="1" applyFill="1" applyBorder="1" applyAlignment="1">
      <alignment horizontal="right" vertical="center" wrapText="1"/>
    </xf>
    <xf numFmtId="0" fontId="6" fillId="16" borderId="13" xfId="0" applyFont="1" applyFill="1" applyBorder="1" applyAlignment="1">
      <alignment horizontal="right" vertical="center" wrapText="1"/>
    </xf>
    <xf numFmtId="0" fontId="6" fillId="16" borderId="14" xfId="0" applyFont="1" applyFill="1" applyBorder="1" applyAlignment="1">
      <alignment horizontal="right" vertical="center" wrapText="1"/>
    </xf>
    <xf numFmtId="0" fontId="6" fillId="16" borderId="15" xfId="0" applyFont="1" applyFill="1" applyBorder="1" applyAlignment="1">
      <alignment horizontal="right" vertical="center" wrapText="1"/>
    </xf>
    <xf numFmtId="0" fontId="10" fillId="12" borderId="12" xfId="0" applyFont="1" applyFill="1" applyBorder="1" applyAlignment="1">
      <alignment horizontal="right" vertical="center" wrapText="1"/>
    </xf>
    <xf numFmtId="0" fontId="10" fillId="0" borderId="13" xfId="0" applyFont="1" applyBorder="1" applyAlignment="1">
      <alignment horizontal="right" vertical="center" wrapText="1"/>
    </xf>
    <xf numFmtId="0" fontId="50" fillId="0" borderId="27" xfId="0" applyFont="1" applyBorder="1" applyAlignment="1">
      <alignment horizontal="center" vertical="center" textRotation="180"/>
    </xf>
    <xf numFmtId="0" fontId="29" fillId="4" borderId="3" xfId="0" applyFont="1" applyFill="1" applyBorder="1" applyAlignment="1">
      <alignment horizontal="center"/>
    </xf>
    <xf numFmtId="0" fontId="29" fillId="4" borderId="4" xfId="0" applyFont="1" applyFill="1" applyBorder="1" applyAlignment="1">
      <alignment horizontal="center"/>
    </xf>
    <xf numFmtId="0" fontId="29" fillId="4" borderId="5" xfId="0" applyFont="1" applyFill="1" applyBorder="1" applyAlignment="1">
      <alignment horizontal="center"/>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15" xfId="0" applyFont="1" applyFill="1" applyBorder="1" applyAlignment="1">
      <alignment horizontal="center"/>
    </xf>
    <xf numFmtId="0" fontId="30" fillId="4" borderId="13" xfId="0" applyFont="1" applyFill="1" applyBorder="1" applyAlignment="1">
      <alignment horizontal="center"/>
    </xf>
    <xf numFmtId="0" fontId="30" fillId="4" borderId="14" xfId="0" applyFont="1" applyFill="1" applyBorder="1" applyAlignment="1">
      <alignment horizontal="center"/>
    </xf>
    <xf numFmtId="0" fontId="30" fillId="4" borderId="15" xfId="0" applyFont="1" applyFill="1" applyBorder="1" applyAlignment="1">
      <alignment horizontal="center"/>
    </xf>
  </cellXfs>
  <cellStyles count="3">
    <cellStyle name="Hyperlink" xfId="2" builtinId="8"/>
    <cellStyle name="Normal" xfId="0" builtinId="0"/>
    <cellStyle name="Normal 2 2" xfId="1"/>
  </cellStyles>
  <dxfs count="1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auto="1"/>
      </font>
      <fill>
        <patternFill>
          <bgColor theme="5"/>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theme="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15" sqref="B15"/>
    </sheetView>
  </sheetViews>
  <sheetFormatPr defaultColWidth="10.90625" defaultRowHeight="14.5" x14ac:dyDescent="0.35"/>
  <cols>
    <col min="1" max="1" width="53" customWidth="1"/>
    <col min="2" max="2" width="107.54296875" customWidth="1"/>
  </cols>
  <sheetData>
    <row r="1" spans="1:4" ht="15" thickBot="1" x14ac:dyDescent="0.4">
      <c r="A1" s="244" t="s">
        <v>1927</v>
      </c>
      <c r="B1" s="245"/>
    </row>
    <row r="2" spans="1:4" ht="15" thickBot="1" x14ac:dyDescent="0.4">
      <c r="A2" s="155" t="s">
        <v>1907</v>
      </c>
      <c r="B2" s="156" t="s">
        <v>1908</v>
      </c>
    </row>
    <row r="3" spans="1:4" ht="15" thickBot="1" x14ac:dyDescent="0.4">
      <c r="A3" s="157" t="s">
        <v>1909</v>
      </c>
      <c r="B3" s="158" t="s">
        <v>1928</v>
      </c>
    </row>
    <row r="4" spans="1:4" ht="15" thickBot="1" x14ac:dyDescent="0.4">
      <c r="A4" s="159" t="s">
        <v>1910</v>
      </c>
      <c r="B4" s="160" t="s">
        <v>3820</v>
      </c>
    </row>
    <row r="5" spans="1:4" ht="15" thickBot="1" x14ac:dyDescent="0.4">
      <c r="A5" s="159" t="s">
        <v>1911</v>
      </c>
      <c r="B5" s="161">
        <v>2</v>
      </c>
    </row>
    <row r="6" spans="1:4" ht="15" thickBot="1" x14ac:dyDescent="0.4">
      <c r="A6" s="159" t="s">
        <v>1912</v>
      </c>
      <c r="B6" s="161">
        <v>36</v>
      </c>
    </row>
    <row r="7" spans="1:4" ht="15" thickBot="1" x14ac:dyDescent="0.4">
      <c r="A7" s="162" t="s">
        <v>1913</v>
      </c>
      <c r="B7" s="163" t="s">
        <v>1929</v>
      </c>
    </row>
    <row r="8" spans="1:4" ht="15" thickBot="1" x14ac:dyDescent="0.4">
      <c r="A8" s="155" t="s">
        <v>1914</v>
      </c>
      <c r="B8" s="156"/>
      <c r="C8" s="246" t="s">
        <v>1915</v>
      </c>
      <c r="D8" s="247"/>
    </row>
    <row r="9" spans="1:4" ht="15" thickBot="1" x14ac:dyDescent="0.4">
      <c r="A9" s="159" t="s">
        <v>3842</v>
      </c>
      <c r="B9" s="164" t="s">
        <v>1916</v>
      </c>
      <c r="C9" s="114"/>
      <c r="D9" s="1" t="s">
        <v>1917</v>
      </c>
    </row>
    <row r="10" spans="1:4" ht="26.5" thickBot="1" x14ac:dyDescent="0.4">
      <c r="A10" s="159" t="s">
        <v>816</v>
      </c>
      <c r="B10" s="164" t="s">
        <v>1919</v>
      </c>
      <c r="C10" s="106"/>
      <c r="D10" s="1" t="s">
        <v>919</v>
      </c>
    </row>
    <row r="11" spans="1:4" ht="15" thickBot="1" x14ac:dyDescent="0.4">
      <c r="A11" s="159" t="s">
        <v>810</v>
      </c>
      <c r="B11" s="164" t="s">
        <v>1930</v>
      </c>
      <c r="C11" s="121"/>
      <c r="D11" t="s">
        <v>963</v>
      </c>
    </row>
    <row r="12" spans="1:4" ht="15" thickBot="1" x14ac:dyDescent="0.4">
      <c r="A12" s="159" t="s">
        <v>944</v>
      </c>
      <c r="B12" s="164" t="s">
        <v>3843</v>
      </c>
    </row>
    <row r="13" spans="1:4" ht="15" thickBot="1" x14ac:dyDescent="0.4">
      <c r="A13" s="165" t="s">
        <v>1921</v>
      </c>
      <c r="B13" s="166" t="s">
        <v>1922</v>
      </c>
    </row>
    <row r="14" spans="1:4" ht="15" thickBot="1" x14ac:dyDescent="0.4">
      <c r="A14" s="165" t="s">
        <v>3821</v>
      </c>
      <c r="B14" s="166" t="s">
        <v>3822</v>
      </c>
    </row>
    <row r="15" spans="1:4" ht="15" thickBot="1" x14ac:dyDescent="0.4">
      <c r="A15" s="165" t="s">
        <v>3818</v>
      </c>
      <c r="B15" s="166" t="s">
        <v>1923</v>
      </c>
    </row>
    <row r="16" spans="1:4" ht="15" thickBot="1" x14ac:dyDescent="0.4">
      <c r="A16" s="167" t="s">
        <v>3819</v>
      </c>
      <c r="B16" s="168" t="s">
        <v>1924</v>
      </c>
    </row>
    <row r="17" spans="1:2" ht="15" thickBot="1" x14ac:dyDescent="0.4">
      <c r="A17" s="169" t="s">
        <v>1103</v>
      </c>
      <c r="B17" s="164" t="s">
        <v>1925</v>
      </c>
    </row>
    <row r="18" spans="1:2" ht="15" thickBot="1" x14ac:dyDescent="0.4">
      <c r="A18" s="170" t="s">
        <v>950</v>
      </c>
      <c r="B18" s="164" t="s">
        <v>1926</v>
      </c>
    </row>
  </sheetData>
  <mergeCells count="2">
    <mergeCell ref="A1:B1"/>
    <mergeCell ref="C8:D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C37"/>
  <sheetViews>
    <sheetView zoomScale="80" zoomScaleNormal="80" workbookViewId="0">
      <pane xSplit="7" ySplit="1" topLeftCell="X2" activePane="bottomRight" state="frozen"/>
      <selection pane="topRight" activeCell="K1" sqref="K1"/>
      <selection pane="bottomLeft" activeCell="A2" sqref="A2"/>
      <selection pane="bottomRight" activeCell="ABL1" sqref="ABL1"/>
    </sheetView>
  </sheetViews>
  <sheetFormatPr defaultColWidth="9.1796875" defaultRowHeight="14" x14ac:dyDescent="0.3"/>
  <cols>
    <col min="1" max="1" width="35.81640625" style="1" bestFit="1" customWidth="1"/>
    <col min="2" max="3" width="25" style="1" bestFit="1" customWidth="1"/>
    <col min="4" max="6" width="9.1796875" style="1"/>
    <col min="7" max="7" width="17" style="1" bestFit="1" customWidth="1"/>
    <col min="8" max="699" width="9.1796875" style="1"/>
    <col min="700" max="700" width="39.453125" style="11" bestFit="1" customWidth="1"/>
    <col min="701" max="739" width="9.1796875" style="1" customWidth="1"/>
    <col min="740" max="740" width="19.26953125" style="9" customWidth="1"/>
    <col min="741" max="802" width="9.1796875" style="1" customWidth="1"/>
    <col min="803" max="16384" width="9.1796875" style="1"/>
  </cols>
  <sheetData>
    <row r="1" spans="1:809" x14ac:dyDescent="0.3">
      <c r="A1" s="1" t="s">
        <v>802</v>
      </c>
      <c r="B1" s="1" t="s">
        <v>0</v>
      </c>
      <c r="C1" s="1" t="s">
        <v>1</v>
      </c>
      <c r="D1" s="3" t="s">
        <v>946</v>
      </c>
      <c r="E1" s="3" t="s">
        <v>947</v>
      </c>
      <c r="F1" s="4" t="s">
        <v>948</v>
      </c>
      <c r="G1" s="1" t="s">
        <v>2</v>
      </c>
      <c r="H1" s="1" t="s">
        <v>6</v>
      </c>
      <c r="I1" s="1" t="s">
        <v>7</v>
      </c>
      <c r="J1" s="1" t="s">
        <v>8</v>
      </c>
      <c r="K1" s="1" t="s">
        <v>11</v>
      </c>
      <c r="L1" s="1" t="s">
        <v>12</v>
      </c>
      <c r="M1" s="1" t="s">
        <v>13</v>
      </c>
      <c r="N1" s="1" t="s">
        <v>14</v>
      </c>
      <c r="O1" s="1" t="s">
        <v>15</v>
      </c>
      <c r="P1" s="1" t="s">
        <v>16</v>
      </c>
      <c r="Q1" s="1" t="s">
        <v>17</v>
      </c>
      <c r="R1" s="1" t="s">
        <v>18</v>
      </c>
      <c r="S1" s="1" t="s">
        <v>19</v>
      </c>
      <c r="T1" s="1" t="s">
        <v>20</v>
      </c>
      <c r="U1" s="1" t="s">
        <v>21</v>
      </c>
      <c r="V1" s="1" t="s">
        <v>22</v>
      </c>
      <c r="W1" s="1" t="s">
        <v>23</v>
      </c>
      <c r="X1" s="1" t="s">
        <v>24</v>
      </c>
      <c r="Y1" s="1" t="s">
        <v>25</v>
      </c>
      <c r="Z1" s="1" t="s">
        <v>26</v>
      </c>
      <c r="AA1" s="1" t="s">
        <v>27</v>
      </c>
      <c r="AB1" s="1" t="s">
        <v>28</v>
      </c>
      <c r="AC1" s="1" t="s">
        <v>29</v>
      </c>
      <c r="AD1" s="1" t="s">
        <v>30</v>
      </c>
      <c r="AE1" s="1" t="s">
        <v>31</v>
      </c>
      <c r="AF1" s="1" t="s">
        <v>32</v>
      </c>
      <c r="AG1" s="1" t="s">
        <v>33</v>
      </c>
      <c r="AH1" s="1" t="s">
        <v>34</v>
      </c>
      <c r="AI1" s="1" t="s">
        <v>35</v>
      </c>
      <c r="AJ1" s="1" t="s">
        <v>36</v>
      </c>
      <c r="AK1" s="1" t="s">
        <v>37</v>
      </c>
      <c r="AL1" s="1" t="s">
        <v>38</v>
      </c>
      <c r="AM1" s="1" t="s">
        <v>39</v>
      </c>
      <c r="AN1" s="1" t="s">
        <v>40</v>
      </c>
      <c r="AO1" s="1" t="s">
        <v>41</v>
      </c>
      <c r="AP1" s="1" t="s">
        <v>42</v>
      </c>
      <c r="AQ1" s="1" t="s">
        <v>43</v>
      </c>
      <c r="AR1" s="1" t="s">
        <v>44</v>
      </c>
      <c r="AS1" s="1" t="s">
        <v>45</v>
      </c>
      <c r="AT1" s="1" t="s">
        <v>46</v>
      </c>
      <c r="AU1" s="1" t="s">
        <v>47</v>
      </c>
      <c r="AV1" s="1" t="s">
        <v>48</v>
      </c>
      <c r="AW1" s="1" t="s">
        <v>49</v>
      </c>
      <c r="AX1" s="1" t="s">
        <v>50</v>
      </c>
      <c r="AY1" s="1" t="s">
        <v>51</v>
      </c>
      <c r="AZ1" s="1" t="s">
        <v>52</v>
      </c>
      <c r="BA1" s="1" t="s">
        <v>53</v>
      </c>
      <c r="BB1" s="1" t="s">
        <v>54</v>
      </c>
      <c r="BC1" s="1" t="s">
        <v>55</v>
      </c>
      <c r="BD1" s="1" t="s">
        <v>56</v>
      </c>
      <c r="BE1" s="1" t="s">
        <v>57</v>
      </c>
      <c r="BF1" s="1" t="s">
        <v>58</v>
      </c>
      <c r="BG1" s="1" t="s">
        <v>59</v>
      </c>
      <c r="BH1" s="1" t="s">
        <v>60</v>
      </c>
      <c r="BI1" s="1" t="s">
        <v>61</v>
      </c>
      <c r="BJ1" s="1" t="s">
        <v>62</v>
      </c>
      <c r="BK1" s="1" t="s">
        <v>63</v>
      </c>
      <c r="BL1" s="1" t="s">
        <v>64</v>
      </c>
      <c r="BM1" s="1" t="s">
        <v>65</v>
      </c>
      <c r="BN1" s="1" t="s">
        <v>66</v>
      </c>
      <c r="BO1" s="1" t="s">
        <v>67</v>
      </c>
      <c r="BP1" s="1" t="s">
        <v>68</v>
      </c>
      <c r="BQ1" s="1" t="s">
        <v>69</v>
      </c>
      <c r="BR1" s="1" t="s">
        <v>70</v>
      </c>
      <c r="BS1" s="1" t="s">
        <v>71</v>
      </c>
      <c r="BT1" s="1" t="s">
        <v>72</v>
      </c>
      <c r="BU1" s="1" t="s">
        <v>73</v>
      </c>
      <c r="BV1" s="1" t="s">
        <v>74</v>
      </c>
      <c r="BW1" s="1" t="s">
        <v>75</v>
      </c>
      <c r="BX1" s="1" t="s">
        <v>76</v>
      </c>
      <c r="BY1" s="1" t="s">
        <v>77</v>
      </c>
      <c r="BZ1" s="1" t="s">
        <v>78</v>
      </c>
      <c r="CA1" s="1" t="s">
        <v>79</v>
      </c>
      <c r="CB1" s="1" t="s">
        <v>80</v>
      </c>
      <c r="CC1" s="1" t="s">
        <v>81</v>
      </c>
      <c r="CD1" s="1" t="s">
        <v>82</v>
      </c>
      <c r="CE1" s="1" t="s">
        <v>83</v>
      </c>
      <c r="CF1" s="1" t="s">
        <v>84</v>
      </c>
      <c r="CG1" s="1" t="s">
        <v>85</v>
      </c>
      <c r="CH1" s="1" t="s">
        <v>86</v>
      </c>
      <c r="CI1" s="1" t="s">
        <v>87</v>
      </c>
      <c r="CJ1" s="1" t="s">
        <v>88</v>
      </c>
      <c r="CK1" s="1" t="s">
        <v>89</v>
      </c>
      <c r="CL1" s="1" t="s">
        <v>90</v>
      </c>
      <c r="CM1" s="1" t="s">
        <v>91</v>
      </c>
      <c r="CN1" s="1" t="s">
        <v>92</v>
      </c>
      <c r="CO1" s="1" t="s">
        <v>93</v>
      </c>
      <c r="CP1" s="1" t="s">
        <v>94</v>
      </c>
      <c r="CQ1" s="1" t="s">
        <v>95</v>
      </c>
      <c r="CR1" s="1" t="s">
        <v>96</v>
      </c>
      <c r="CS1" s="1" t="s">
        <v>97</v>
      </c>
      <c r="CT1" s="1" t="s">
        <v>98</v>
      </c>
      <c r="CU1" s="1" t="s">
        <v>99</v>
      </c>
      <c r="CV1" s="1" t="s">
        <v>100</v>
      </c>
      <c r="CW1" s="1" t="s">
        <v>101</v>
      </c>
      <c r="CX1" s="1" t="s">
        <v>102</v>
      </c>
      <c r="CY1" s="1" t="s">
        <v>103</v>
      </c>
      <c r="CZ1" s="1" t="s">
        <v>104</v>
      </c>
      <c r="DA1" s="1" t="s">
        <v>105</v>
      </c>
      <c r="DB1" s="1" t="s">
        <v>106</v>
      </c>
      <c r="DC1" s="1" t="s">
        <v>107</v>
      </c>
      <c r="DD1" s="1" t="s">
        <v>108</v>
      </c>
      <c r="DE1" s="1" t="s">
        <v>109</v>
      </c>
      <c r="DF1" s="1" t="s">
        <v>110</v>
      </c>
      <c r="DG1" s="1" t="s">
        <v>111</v>
      </c>
      <c r="DH1" s="1" t="s">
        <v>112</v>
      </c>
      <c r="DI1" s="1" t="s">
        <v>113</v>
      </c>
      <c r="DJ1" s="1" t="s">
        <v>114</v>
      </c>
      <c r="DK1" s="1" t="s">
        <v>115</v>
      </c>
      <c r="DL1" s="1" t="s">
        <v>116</v>
      </c>
      <c r="DM1" s="1" t="s">
        <v>117</v>
      </c>
      <c r="DN1" s="1" t="s">
        <v>118</v>
      </c>
      <c r="DO1" s="1" t="s">
        <v>119</v>
      </c>
      <c r="DP1" s="1" t="s">
        <v>120</v>
      </c>
      <c r="DQ1" s="1" t="s">
        <v>121</v>
      </c>
      <c r="DR1" s="1" t="s">
        <v>122</v>
      </c>
      <c r="DS1" s="1" t="s">
        <v>123</v>
      </c>
      <c r="DT1" s="1" t="s">
        <v>124</v>
      </c>
      <c r="DU1" s="1" t="s">
        <v>125</v>
      </c>
      <c r="DV1" s="1" t="s">
        <v>126</v>
      </c>
      <c r="DW1" s="1" t="s">
        <v>127</v>
      </c>
      <c r="DX1" s="1" t="s">
        <v>128</v>
      </c>
      <c r="DY1" s="1" t="s">
        <v>129</v>
      </c>
      <c r="DZ1" s="1" t="s">
        <v>130</v>
      </c>
      <c r="EA1" s="1" t="s">
        <v>131</v>
      </c>
      <c r="EB1" s="1" t="s">
        <v>132</v>
      </c>
      <c r="EC1" s="1" t="s">
        <v>133</v>
      </c>
      <c r="ED1" s="1" t="s">
        <v>134</v>
      </c>
      <c r="EE1" s="1" t="s">
        <v>135</v>
      </c>
      <c r="EF1" s="1" t="s">
        <v>136</v>
      </c>
      <c r="EG1" s="1" t="s">
        <v>137</v>
      </c>
      <c r="EH1" s="1" t="s">
        <v>138</v>
      </c>
      <c r="EI1" s="1" t="s">
        <v>139</v>
      </c>
      <c r="EJ1" s="1" t="s">
        <v>140</v>
      </c>
      <c r="EK1" s="1" t="s">
        <v>141</v>
      </c>
      <c r="EL1" s="1" t="s">
        <v>142</v>
      </c>
      <c r="EM1" s="1" t="s">
        <v>143</v>
      </c>
      <c r="EN1" s="1" t="s">
        <v>144</v>
      </c>
      <c r="EO1" s="1" t="s">
        <v>145</v>
      </c>
      <c r="EP1" s="1" t="s">
        <v>146</v>
      </c>
      <c r="EQ1" s="1" t="s">
        <v>147</v>
      </c>
      <c r="ER1" s="1" t="s">
        <v>148</v>
      </c>
      <c r="ES1" s="1" t="s">
        <v>149</v>
      </c>
      <c r="ET1" s="1" t="s">
        <v>150</v>
      </c>
      <c r="EU1" s="1" t="s">
        <v>151</v>
      </c>
      <c r="EV1" s="1" t="s">
        <v>152</v>
      </c>
      <c r="EW1" s="1" t="s">
        <v>153</v>
      </c>
      <c r="EX1" s="1" t="s">
        <v>154</v>
      </c>
      <c r="EY1" s="1" t="s">
        <v>155</v>
      </c>
      <c r="EZ1" s="1" t="s">
        <v>156</v>
      </c>
      <c r="FA1" s="1" t="s">
        <v>157</v>
      </c>
      <c r="FB1" s="1" t="s">
        <v>158</v>
      </c>
      <c r="FC1" s="1" t="s">
        <v>159</v>
      </c>
      <c r="FD1" s="1" t="s">
        <v>160</v>
      </c>
      <c r="FE1" s="1" t="s">
        <v>161</v>
      </c>
      <c r="FF1" s="1" t="s">
        <v>162</v>
      </c>
      <c r="FG1" s="1" t="s">
        <v>163</v>
      </c>
      <c r="FH1" s="1" t="s">
        <v>164</v>
      </c>
      <c r="FI1" s="1" t="s">
        <v>165</v>
      </c>
      <c r="FJ1" s="1" t="s">
        <v>166</v>
      </c>
      <c r="FK1" s="1" t="s">
        <v>167</v>
      </c>
      <c r="FL1" s="1" t="s">
        <v>168</v>
      </c>
      <c r="FM1" s="1" t="s">
        <v>169</v>
      </c>
      <c r="FN1" s="1" t="s">
        <v>170</v>
      </c>
      <c r="FO1" s="1" t="s">
        <v>171</v>
      </c>
      <c r="FP1" s="1" t="s">
        <v>172</v>
      </c>
      <c r="FQ1" s="1" t="s">
        <v>173</v>
      </c>
      <c r="FR1" s="1" t="s">
        <v>174</v>
      </c>
      <c r="FS1" s="1" t="s">
        <v>175</v>
      </c>
      <c r="FT1" s="1" t="s">
        <v>176</v>
      </c>
      <c r="FU1" s="1" t="s">
        <v>177</v>
      </c>
      <c r="FV1" s="1" t="s">
        <v>178</v>
      </c>
      <c r="FW1" s="1" t="s">
        <v>179</v>
      </c>
      <c r="FX1" s="1" t="s">
        <v>180</v>
      </c>
      <c r="FY1" s="1" t="s">
        <v>181</v>
      </c>
      <c r="FZ1" s="1" t="s">
        <v>182</v>
      </c>
      <c r="GA1" s="1" t="s">
        <v>183</v>
      </c>
      <c r="GB1" s="1" t="s">
        <v>184</v>
      </c>
      <c r="GC1" s="1" t="s">
        <v>185</v>
      </c>
      <c r="GD1" s="1" t="s">
        <v>186</v>
      </c>
      <c r="GE1" s="1" t="s">
        <v>187</v>
      </c>
      <c r="GF1" s="1" t="s">
        <v>188</v>
      </c>
      <c r="GG1" s="1" t="s">
        <v>189</v>
      </c>
      <c r="GH1" s="1" t="s">
        <v>190</v>
      </c>
      <c r="GI1" s="1" t="s">
        <v>191</v>
      </c>
      <c r="GJ1" s="1" t="s">
        <v>192</v>
      </c>
      <c r="GK1" s="1" t="s">
        <v>193</v>
      </c>
      <c r="GL1" s="1" t="s">
        <v>194</v>
      </c>
      <c r="GM1" s="1" t="s">
        <v>195</v>
      </c>
      <c r="GN1" s="1" t="s">
        <v>196</v>
      </c>
      <c r="GO1" s="1" t="s">
        <v>197</v>
      </c>
      <c r="GP1" s="1" t="s">
        <v>198</v>
      </c>
      <c r="GQ1" s="1" t="s">
        <v>199</v>
      </c>
      <c r="GR1" s="1" t="s">
        <v>200</v>
      </c>
      <c r="GS1" s="1" t="s">
        <v>201</v>
      </c>
      <c r="GT1" s="1" t="s">
        <v>202</v>
      </c>
      <c r="GU1" s="1" t="s">
        <v>203</v>
      </c>
      <c r="GV1" s="1" t="s">
        <v>204</v>
      </c>
      <c r="GW1" s="1" t="s">
        <v>205</v>
      </c>
      <c r="GX1" s="1" t="s">
        <v>206</v>
      </c>
      <c r="GY1" s="1" t="s">
        <v>207</v>
      </c>
      <c r="GZ1" s="1" t="s">
        <v>208</v>
      </c>
      <c r="HA1" s="1" t="s">
        <v>209</v>
      </c>
      <c r="HB1" s="1" t="s">
        <v>210</v>
      </c>
      <c r="HC1" s="1" t="s">
        <v>211</v>
      </c>
      <c r="HD1" s="1" t="s">
        <v>212</v>
      </c>
      <c r="HE1" s="1" t="s">
        <v>213</v>
      </c>
      <c r="HF1" s="1" t="s">
        <v>214</v>
      </c>
      <c r="HG1" s="1" t="s">
        <v>215</v>
      </c>
      <c r="HH1" s="1" t="s">
        <v>216</v>
      </c>
      <c r="HI1" s="1" t="s">
        <v>217</v>
      </c>
      <c r="HJ1" s="1" t="s">
        <v>218</v>
      </c>
      <c r="HK1" s="1" t="s">
        <v>219</v>
      </c>
      <c r="HL1" s="1" t="s">
        <v>220</v>
      </c>
      <c r="HM1" s="1" t="s">
        <v>221</v>
      </c>
      <c r="HN1" s="1" t="s">
        <v>222</v>
      </c>
      <c r="HO1" s="1" t="s">
        <v>223</v>
      </c>
      <c r="HP1" s="1" t="s">
        <v>224</v>
      </c>
      <c r="HQ1" s="1" t="s">
        <v>225</v>
      </c>
      <c r="HR1" s="1" t="s">
        <v>226</v>
      </c>
      <c r="HS1" s="1" t="s">
        <v>227</v>
      </c>
      <c r="HT1" s="1" t="s">
        <v>228</v>
      </c>
      <c r="HU1" s="1" t="s">
        <v>229</v>
      </c>
      <c r="HV1" s="1" t="s">
        <v>230</v>
      </c>
      <c r="HW1" s="1" t="s">
        <v>231</v>
      </c>
      <c r="HX1" s="1" t="s">
        <v>232</v>
      </c>
      <c r="HY1" s="1" t="s">
        <v>233</v>
      </c>
      <c r="HZ1" s="1" t="s">
        <v>234</v>
      </c>
      <c r="IA1" s="1" t="s">
        <v>235</v>
      </c>
      <c r="IB1" s="1" t="s">
        <v>236</v>
      </c>
      <c r="IC1" s="1" t="s">
        <v>237</v>
      </c>
      <c r="ID1" s="1" t="s">
        <v>238</v>
      </c>
      <c r="IE1" s="1" t="s">
        <v>239</v>
      </c>
      <c r="IF1" s="1" t="s">
        <v>240</v>
      </c>
      <c r="IG1" s="1" t="s">
        <v>241</v>
      </c>
      <c r="IH1" s="1" t="s">
        <v>242</v>
      </c>
      <c r="II1" s="1" t="s">
        <v>243</v>
      </c>
      <c r="IJ1" s="1" t="s">
        <v>244</v>
      </c>
      <c r="IK1" s="1" t="s">
        <v>245</v>
      </c>
      <c r="IL1" s="1" t="s">
        <v>246</v>
      </c>
      <c r="IM1" s="1" t="s">
        <v>247</v>
      </c>
      <c r="IN1" s="1" t="s">
        <v>248</v>
      </c>
      <c r="IO1" s="1" t="s">
        <v>249</v>
      </c>
      <c r="IP1" s="1" t="s">
        <v>250</v>
      </c>
      <c r="IQ1" s="1" t="s">
        <v>251</v>
      </c>
      <c r="IR1" s="1" t="s">
        <v>252</v>
      </c>
      <c r="IS1" s="1" t="s">
        <v>253</v>
      </c>
      <c r="IT1" s="1" t="s">
        <v>254</v>
      </c>
      <c r="IU1" s="1" t="s">
        <v>255</v>
      </c>
      <c r="IV1" s="1" t="s">
        <v>256</v>
      </c>
      <c r="IW1" s="1" t="s">
        <v>257</v>
      </c>
      <c r="IX1" s="1" t="s">
        <v>258</v>
      </c>
      <c r="IY1" s="1" t="s">
        <v>259</v>
      </c>
      <c r="IZ1" s="1" t="s">
        <v>260</v>
      </c>
      <c r="JA1" s="1" t="s">
        <v>261</v>
      </c>
      <c r="JB1" s="1" t="s">
        <v>262</v>
      </c>
      <c r="JC1" s="1" t="s">
        <v>263</v>
      </c>
      <c r="JD1" s="1" t="s">
        <v>264</v>
      </c>
      <c r="JE1" s="1" t="s">
        <v>265</v>
      </c>
      <c r="JF1" s="1" t="s">
        <v>266</v>
      </c>
      <c r="JG1" s="1" t="s">
        <v>267</v>
      </c>
      <c r="JH1" s="1" t="s">
        <v>268</v>
      </c>
      <c r="JI1" s="1" t="s">
        <v>269</v>
      </c>
      <c r="JJ1" s="1" t="s">
        <v>270</v>
      </c>
      <c r="JK1" s="1" t="s">
        <v>271</v>
      </c>
      <c r="JL1" s="1" t="s">
        <v>272</v>
      </c>
      <c r="JM1" s="1" t="s">
        <v>273</v>
      </c>
      <c r="JN1" s="1" t="s">
        <v>274</v>
      </c>
      <c r="JO1" s="1" t="s">
        <v>275</v>
      </c>
      <c r="JP1" s="1" t="s">
        <v>276</v>
      </c>
      <c r="JQ1" s="1" t="s">
        <v>277</v>
      </c>
      <c r="JR1" s="1" t="s">
        <v>278</v>
      </c>
      <c r="JS1" s="1" t="s">
        <v>279</v>
      </c>
      <c r="JT1" s="1" t="s">
        <v>280</v>
      </c>
      <c r="JU1" s="1" t="s">
        <v>281</v>
      </c>
      <c r="JV1" s="1" t="s">
        <v>282</v>
      </c>
      <c r="JW1" s="1" t="s">
        <v>283</v>
      </c>
      <c r="JX1" s="1" t="s">
        <v>284</v>
      </c>
      <c r="JY1" s="1" t="s">
        <v>285</v>
      </c>
      <c r="JZ1" s="1" t="s">
        <v>286</v>
      </c>
      <c r="KA1" s="1" t="s">
        <v>287</v>
      </c>
      <c r="KB1" s="1" t="s">
        <v>288</v>
      </c>
      <c r="KC1" s="1" t="s">
        <v>289</v>
      </c>
      <c r="KD1" s="1" t="s">
        <v>290</v>
      </c>
      <c r="KE1" s="1" t="s">
        <v>291</v>
      </c>
      <c r="KF1" s="1" t="s">
        <v>292</v>
      </c>
      <c r="KG1" s="1" t="s">
        <v>293</v>
      </c>
      <c r="KH1" s="1" t="s">
        <v>294</v>
      </c>
      <c r="KI1" s="1" t="s">
        <v>295</v>
      </c>
      <c r="KJ1" s="1" t="s">
        <v>296</v>
      </c>
      <c r="KK1" s="1" t="s">
        <v>297</v>
      </c>
      <c r="KL1" s="1" t="s">
        <v>298</v>
      </c>
      <c r="KM1" s="1" t="s">
        <v>299</v>
      </c>
      <c r="KN1" s="1" t="s">
        <v>300</v>
      </c>
      <c r="KO1" s="1" t="s">
        <v>301</v>
      </c>
      <c r="KP1" s="1" t="s">
        <v>302</v>
      </c>
      <c r="KQ1" s="1" t="s">
        <v>303</v>
      </c>
      <c r="KR1" s="1" t="s">
        <v>304</v>
      </c>
      <c r="KS1" s="1" t="s">
        <v>305</v>
      </c>
      <c r="KT1" s="1" t="s">
        <v>306</v>
      </c>
      <c r="KU1" s="1" t="s">
        <v>307</v>
      </c>
      <c r="KV1" s="1" t="s">
        <v>308</v>
      </c>
      <c r="KW1" s="1" t="s">
        <v>309</v>
      </c>
      <c r="KX1" s="1" t="s">
        <v>310</v>
      </c>
      <c r="KY1" s="1" t="s">
        <v>311</v>
      </c>
      <c r="KZ1" s="1" t="s">
        <v>312</v>
      </c>
      <c r="LA1" s="1" t="s">
        <v>313</v>
      </c>
      <c r="LB1" s="1" t="s">
        <v>314</v>
      </c>
      <c r="LC1" s="1" t="s">
        <v>315</v>
      </c>
      <c r="LD1" s="1" t="s">
        <v>316</v>
      </c>
      <c r="LE1" s="1" t="s">
        <v>317</v>
      </c>
      <c r="LF1" s="1" t="s">
        <v>318</v>
      </c>
      <c r="LG1" s="1" t="s">
        <v>319</v>
      </c>
      <c r="LH1" s="1" t="s">
        <v>320</v>
      </c>
      <c r="LI1" s="1" t="s">
        <v>321</v>
      </c>
      <c r="LJ1" s="1" t="s">
        <v>322</v>
      </c>
      <c r="LK1" s="1" t="s">
        <v>323</v>
      </c>
      <c r="LL1" s="1" t="s">
        <v>324</v>
      </c>
      <c r="LM1" s="1" t="s">
        <v>325</v>
      </c>
      <c r="LN1" s="1" t="s">
        <v>326</v>
      </c>
      <c r="LO1" s="1" t="s">
        <v>327</v>
      </c>
      <c r="LP1" s="1" t="s">
        <v>328</v>
      </c>
      <c r="LQ1" s="1" t="s">
        <v>329</v>
      </c>
      <c r="LR1" s="1" t="s">
        <v>330</v>
      </c>
      <c r="LS1" s="1" t="s">
        <v>331</v>
      </c>
      <c r="LT1" s="1" t="s">
        <v>332</v>
      </c>
      <c r="LU1" s="1" t="s">
        <v>333</v>
      </c>
      <c r="LV1" s="1" t="s">
        <v>334</v>
      </c>
      <c r="LW1" s="1" t="s">
        <v>335</v>
      </c>
      <c r="LX1" s="1" t="s">
        <v>10</v>
      </c>
      <c r="LY1" s="1" t="s">
        <v>9</v>
      </c>
      <c r="LZ1" s="1" t="s">
        <v>336</v>
      </c>
      <c r="MA1" s="1" t="s">
        <v>337</v>
      </c>
      <c r="MB1" s="1" t="s">
        <v>338</v>
      </c>
      <c r="MC1" s="1" t="s">
        <v>339</v>
      </c>
      <c r="MD1" s="1" t="s">
        <v>340</v>
      </c>
      <c r="ME1" s="1" t="s">
        <v>341</v>
      </c>
      <c r="MF1" s="1" t="s">
        <v>342</v>
      </c>
      <c r="MG1" s="1" t="s">
        <v>343</v>
      </c>
      <c r="MH1" s="1" t="s">
        <v>344</v>
      </c>
      <c r="MI1" s="1" t="s">
        <v>345</v>
      </c>
      <c r="MJ1" s="1" t="s">
        <v>346</v>
      </c>
      <c r="MK1" s="1" t="s">
        <v>347</v>
      </c>
      <c r="ML1" s="1" t="s">
        <v>348</v>
      </c>
      <c r="MM1" s="1" t="s">
        <v>349</v>
      </c>
      <c r="MN1" s="1" t="s">
        <v>350</v>
      </c>
      <c r="MO1" s="1" t="s">
        <v>351</v>
      </c>
      <c r="MP1" s="1" t="s">
        <v>352</v>
      </c>
      <c r="MQ1" s="1" t="s">
        <v>353</v>
      </c>
      <c r="MR1" s="1" t="s">
        <v>354</v>
      </c>
      <c r="MS1" s="1" t="s">
        <v>355</v>
      </c>
      <c r="MT1" s="1" t="s">
        <v>356</v>
      </c>
      <c r="MU1" s="1" t="s">
        <v>357</v>
      </c>
      <c r="MV1" s="1" t="s">
        <v>358</v>
      </c>
      <c r="MW1" s="1" t="s">
        <v>359</v>
      </c>
      <c r="MX1" s="1" t="s">
        <v>360</v>
      </c>
      <c r="MY1" s="1" t="s">
        <v>361</v>
      </c>
      <c r="MZ1" s="1" t="s">
        <v>362</v>
      </c>
      <c r="NA1" s="1" t="s">
        <v>363</v>
      </c>
      <c r="NB1" s="1" t="s">
        <v>364</v>
      </c>
      <c r="NC1" s="1" t="s">
        <v>365</v>
      </c>
      <c r="ND1" s="1" t="s">
        <v>366</v>
      </c>
      <c r="NE1" s="1" t="s">
        <v>367</v>
      </c>
      <c r="NF1" s="1" t="s">
        <v>368</v>
      </c>
      <c r="NG1" s="1" t="s">
        <v>369</v>
      </c>
      <c r="NH1" s="1" t="s">
        <v>370</v>
      </c>
      <c r="NI1" s="1" t="s">
        <v>371</v>
      </c>
      <c r="NJ1" s="1" t="s">
        <v>372</v>
      </c>
      <c r="NK1" s="1" t="s">
        <v>373</v>
      </c>
      <c r="NL1" s="1" t="s">
        <v>374</v>
      </c>
      <c r="NM1" s="1" t="s">
        <v>375</v>
      </c>
      <c r="NN1" s="1" t="s">
        <v>376</v>
      </c>
      <c r="NO1" s="1" t="s">
        <v>377</v>
      </c>
      <c r="NP1" s="1" t="s">
        <v>378</v>
      </c>
      <c r="NQ1" s="1" t="s">
        <v>379</v>
      </c>
      <c r="NR1" s="1" t="s">
        <v>380</v>
      </c>
      <c r="NS1" s="1" t="s">
        <v>381</v>
      </c>
      <c r="NT1" s="1" t="s">
        <v>382</v>
      </c>
      <c r="NU1" s="1" t="s">
        <v>383</v>
      </c>
      <c r="NV1" s="1" t="s">
        <v>384</v>
      </c>
      <c r="NW1" s="1" t="s">
        <v>385</v>
      </c>
      <c r="NX1" s="1" t="s">
        <v>386</v>
      </c>
      <c r="NY1" s="1" t="s">
        <v>387</v>
      </c>
      <c r="NZ1" s="1" t="s">
        <v>388</v>
      </c>
      <c r="OA1" s="1" t="s">
        <v>389</v>
      </c>
      <c r="OB1" s="1" t="s">
        <v>390</v>
      </c>
      <c r="OC1" s="1" t="s">
        <v>391</v>
      </c>
      <c r="OD1" s="1" t="s">
        <v>392</v>
      </c>
      <c r="OE1" s="1" t="s">
        <v>393</v>
      </c>
      <c r="OF1" s="1" t="s">
        <v>394</v>
      </c>
      <c r="OG1" s="1" t="s">
        <v>395</v>
      </c>
      <c r="OH1" s="1" t="s">
        <v>396</v>
      </c>
      <c r="OI1" s="1" t="s">
        <v>397</v>
      </c>
      <c r="OJ1" s="1" t="s">
        <v>398</v>
      </c>
      <c r="OK1" s="1" t="s">
        <v>399</v>
      </c>
      <c r="OL1" s="1" t="s">
        <v>400</v>
      </c>
      <c r="OM1" s="1" t="s">
        <v>401</v>
      </c>
      <c r="ON1" s="1" t="s">
        <v>402</v>
      </c>
      <c r="OO1" s="1" t="s">
        <v>403</v>
      </c>
      <c r="OP1" s="1" t="s">
        <v>404</v>
      </c>
      <c r="OQ1" s="1" t="s">
        <v>405</v>
      </c>
      <c r="OR1" s="1" t="s">
        <v>406</v>
      </c>
      <c r="OS1" s="1" t="s">
        <v>407</v>
      </c>
      <c r="OT1" s="1" t="s">
        <v>408</v>
      </c>
      <c r="OU1" s="1" t="s">
        <v>409</v>
      </c>
      <c r="OV1" s="1" t="s">
        <v>410</v>
      </c>
      <c r="OW1" s="1" t="s">
        <v>411</v>
      </c>
      <c r="OX1" s="1" t="s">
        <v>412</v>
      </c>
      <c r="OY1" s="1" t="s">
        <v>413</v>
      </c>
      <c r="OZ1" s="1" t="s">
        <v>414</v>
      </c>
      <c r="PA1" s="1" t="s">
        <v>415</v>
      </c>
      <c r="PB1" s="1" t="s">
        <v>416</v>
      </c>
      <c r="PC1" s="1" t="s">
        <v>417</v>
      </c>
      <c r="PD1" s="1" t="s">
        <v>418</v>
      </c>
      <c r="PE1" s="1" t="s">
        <v>419</v>
      </c>
      <c r="PF1" s="1" t="s">
        <v>420</v>
      </c>
      <c r="PG1" s="1" t="s">
        <v>421</v>
      </c>
      <c r="PH1" s="1" t="s">
        <v>422</v>
      </c>
      <c r="PI1" s="1" t="s">
        <v>423</v>
      </c>
      <c r="PJ1" s="1" t="s">
        <v>424</v>
      </c>
      <c r="PK1" s="1" t="s">
        <v>425</v>
      </c>
      <c r="PL1" s="1" t="s">
        <v>426</v>
      </c>
      <c r="PM1" s="1" t="s">
        <v>427</v>
      </c>
      <c r="PN1" s="1" t="s">
        <v>428</v>
      </c>
      <c r="PO1" s="1" t="s">
        <v>429</v>
      </c>
      <c r="PP1" s="1" t="s">
        <v>430</v>
      </c>
      <c r="PQ1" s="1" t="s">
        <v>431</v>
      </c>
      <c r="PR1" s="1" t="s">
        <v>432</v>
      </c>
      <c r="PS1" s="1" t="s">
        <v>433</v>
      </c>
      <c r="PT1" s="1" t="s">
        <v>434</v>
      </c>
      <c r="PU1" s="1" t="s">
        <v>435</v>
      </c>
      <c r="PV1" s="1" t="s">
        <v>436</v>
      </c>
      <c r="PW1" s="1" t="s">
        <v>437</v>
      </c>
      <c r="PX1" s="1" t="s">
        <v>438</v>
      </c>
      <c r="PY1" s="1" t="s">
        <v>439</v>
      </c>
      <c r="PZ1" s="1" t="s">
        <v>440</v>
      </c>
      <c r="QA1" s="1" t="s">
        <v>441</v>
      </c>
      <c r="QB1" s="1" t="s">
        <v>442</v>
      </c>
      <c r="QC1" s="1" t="s">
        <v>443</v>
      </c>
      <c r="QD1" s="1" t="s">
        <v>444</v>
      </c>
      <c r="QE1" s="1" t="s">
        <v>445</v>
      </c>
      <c r="QF1" s="1" t="s">
        <v>446</v>
      </c>
      <c r="QG1" s="1" t="s">
        <v>447</v>
      </c>
      <c r="QH1" s="1" t="s">
        <v>448</v>
      </c>
      <c r="QI1" s="1" t="s">
        <v>449</v>
      </c>
      <c r="QJ1" s="1" t="s">
        <v>450</v>
      </c>
      <c r="QK1" s="1" t="s">
        <v>451</v>
      </c>
      <c r="QL1" s="1" t="s">
        <v>452</v>
      </c>
      <c r="QM1" s="1" t="s">
        <v>453</v>
      </c>
      <c r="QN1" s="1" t="s">
        <v>454</v>
      </c>
      <c r="QO1" s="1" t="s">
        <v>455</v>
      </c>
      <c r="QP1" s="1" t="s">
        <v>456</v>
      </c>
      <c r="QQ1" s="1" t="s">
        <v>457</v>
      </c>
      <c r="QR1" s="1" t="s">
        <v>458</v>
      </c>
      <c r="QS1" s="1" t="s">
        <v>459</v>
      </c>
      <c r="QT1" s="1" t="s">
        <v>460</v>
      </c>
      <c r="QU1" s="1" t="s">
        <v>461</v>
      </c>
      <c r="QV1" s="1" t="s">
        <v>462</v>
      </c>
      <c r="QW1" s="1" t="s">
        <v>463</v>
      </c>
      <c r="QX1" s="1" t="s">
        <v>464</v>
      </c>
      <c r="QY1" s="1" t="s">
        <v>465</v>
      </c>
      <c r="QZ1" s="1" t="s">
        <v>466</v>
      </c>
      <c r="RA1" s="1" t="s">
        <v>467</v>
      </c>
      <c r="RB1" s="1" t="s">
        <v>468</v>
      </c>
      <c r="RC1" s="1" t="s">
        <v>469</v>
      </c>
      <c r="RD1" s="1" t="s">
        <v>470</v>
      </c>
      <c r="RE1" s="1" t="s">
        <v>471</v>
      </c>
      <c r="RF1" s="1" t="s">
        <v>472</v>
      </c>
      <c r="RG1" s="1" t="s">
        <v>473</v>
      </c>
      <c r="RH1" s="1" t="s">
        <v>474</v>
      </c>
      <c r="RI1" s="1" t="s">
        <v>475</v>
      </c>
      <c r="RJ1" s="1" t="s">
        <v>476</v>
      </c>
      <c r="RK1" s="1" t="s">
        <v>477</v>
      </c>
      <c r="RL1" s="1" t="s">
        <v>478</v>
      </c>
      <c r="RM1" s="1" t="s">
        <v>479</v>
      </c>
      <c r="RN1" s="1" t="s">
        <v>480</v>
      </c>
      <c r="RO1" s="1" t="s">
        <v>481</v>
      </c>
      <c r="RP1" s="1" t="s">
        <v>482</v>
      </c>
      <c r="RQ1" s="1" t="s">
        <v>483</v>
      </c>
      <c r="RR1" s="1" t="s">
        <v>484</v>
      </c>
      <c r="RS1" s="1" t="s">
        <v>485</v>
      </c>
      <c r="RT1" s="1" t="s">
        <v>486</v>
      </c>
      <c r="RU1" s="1" t="s">
        <v>487</v>
      </c>
      <c r="RV1" s="1" t="s">
        <v>488</v>
      </c>
      <c r="RW1" s="1" t="s">
        <v>489</v>
      </c>
      <c r="RX1" s="1" t="s">
        <v>490</v>
      </c>
      <c r="RY1" s="1" t="s">
        <v>491</v>
      </c>
      <c r="RZ1" s="1" t="s">
        <v>492</v>
      </c>
      <c r="SA1" s="1" t="s">
        <v>493</v>
      </c>
      <c r="SB1" s="1" t="s">
        <v>494</v>
      </c>
      <c r="SC1" s="1" t="s">
        <v>495</v>
      </c>
      <c r="SD1" s="1" t="s">
        <v>496</v>
      </c>
      <c r="SE1" s="1" t="s">
        <v>497</v>
      </c>
      <c r="SF1" s="1" t="s">
        <v>498</v>
      </c>
      <c r="SG1" s="1" t="s">
        <v>499</v>
      </c>
      <c r="SH1" s="1" t="s">
        <v>500</v>
      </c>
      <c r="SI1" s="1" t="s">
        <v>501</v>
      </c>
      <c r="SJ1" s="1" t="s">
        <v>502</v>
      </c>
      <c r="SK1" s="1" t="s">
        <v>503</v>
      </c>
      <c r="SL1" s="1" t="s">
        <v>504</v>
      </c>
      <c r="SM1" s="1" t="s">
        <v>505</v>
      </c>
      <c r="SN1" s="1" t="s">
        <v>506</v>
      </c>
      <c r="SO1" s="1" t="s">
        <v>507</v>
      </c>
      <c r="SP1" s="1" t="s">
        <v>508</v>
      </c>
      <c r="SQ1" s="1" t="s">
        <v>509</v>
      </c>
      <c r="SR1" s="1" t="s">
        <v>510</v>
      </c>
      <c r="SS1" s="1" t="s">
        <v>511</v>
      </c>
      <c r="ST1" s="1" t="s">
        <v>512</v>
      </c>
      <c r="SU1" s="1" t="s">
        <v>513</v>
      </c>
      <c r="SV1" s="1" t="s">
        <v>514</v>
      </c>
      <c r="SW1" s="1" t="s">
        <v>515</v>
      </c>
      <c r="SX1" s="1" t="s">
        <v>516</v>
      </c>
      <c r="SY1" s="1" t="s">
        <v>517</v>
      </c>
      <c r="SZ1" s="1" t="s">
        <v>518</v>
      </c>
      <c r="TA1" s="1" t="s">
        <v>519</v>
      </c>
      <c r="TB1" s="1" t="s">
        <v>520</v>
      </c>
      <c r="TC1" s="1" t="s">
        <v>521</v>
      </c>
      <c r="TD1" s="1" t="s">
        <v>522</v>
      </c>
      <c r="TE1" s="1" t="s">
        <v>523</v>
      </c>
      <c r="TF1" s="1" t="s">
        <v>524</v>
      </c>
      <c r="TG1" s="1" t="s">
        <v>525</v>
      </c>
      <c r="TH1" s="1" t="s">
        <v>526</v>
      </c>
      <c r="TI1" s="1" t="s">
        <v>527</v>
      </c>
      <c r="TJ1" s="1" t="s">
        <v>528</v>
      </c>
      <c r="TK1" s="1" t="s">
        <v>529</v>
      </c>
      <c r="TL1" s="1" t="s">
        <v>530</v>
      </c>
      <c r="TM1" s="1" t="s">
        <v>531</v>
      </c>
      <c r="TN1" s="1" t="s">
        <v>532</v>
      </c>
      <c r="TO1" s="1" t="s">
        <v>533</v>
      </c>
      <c r="TP1" s="1" t="s">
        <v>534</v>
      </c>
      <c r="TQ1" s="1" t="s">
        <v>535</v>
      </c>
      <c r="TR1" s="1" t="s">
        <v>536</v>
      </c>
      <c r="TS1" s="1" t="s">
        <v>537</v>
      </c>
      <c r="TT1" s="1" t="s">
        <v>538</v>
      </c>
      <c r="TU1" s="1" t="s">
        <v>539</v>
      </c>
      <c r="TV1" s="1" t="s">
        <v>540</v>
      </c>
      <c r="TW1" s="1" t="s">
        <v>541</v>
      </c>
      <c r="TX1" s="1" t="s">
        <v>542</v>
      </c>
      <c r="TY1" s="1" t="s">
        <v>543</v>
      </c>
      <c r="TZ1" s="1" t="s">
        <v>544</v>
      </c>
      <c r="UA1" s="1" t="s">
        <v>545</v>
      </c>
      <c r="UB1" s="1" t="s">
        <v>546</v>
      </c>
      <c r="UC1" s="1" t="s">
        <v>547</v>
      </c>
      <c r="UD1" s="1" t="s">
        <v>548</v>
      </c>
      <c r="UE1" s="1" t="s">
        <v>549</v>
      </c>
      <c r="UF1" s="1" t="s">
        <v>550</v>
      </c>
      <c r="UG1" s="1" t="s">
        <v>551</v>
      </c>
      <c r="UH1" s="1" t="s">
        <v>552</v>
      </c>
      <c r="UI1" s="1" t="s">
        <v>553</v>
      </c>
      <c r="UJ1" s="1" t="s">
        <v>554</v>
      </c>
      <c r="UK1" s="1" t="s">
        <v>555</v>
      </c>
      <c r="UL1" s="1" t="s">
        <v>556</v>
      </c>
      <c r="UM1" s="1" t="s">
        <v>557</v>
      </c>
      <c r="UN1" s="1" t="s">
        <v>558</v>
      </c>
      <c r="UO1" s="1" t="s">
        <v>559</v>
      </c>
      <c r="UP1" s="1" t="s">
        <v>560</v>
      </c>
      <c r="UQ1" s="1" t="s">
        <v>561</v>
      </c>
      <c r="UR1" s="1" t="s">
        <v>562</v>
      </c>
      <c r="US1" s="1" t="s">
        <v>563</v>
      </c>
      <c r="UT1" s="1" t="s">
        <v>564</v>
      </c>
      <c r="UU1" s="1" t="s">
        <v>565</v>
      </c>
      <c r="UV1" s="1" t="s">
        <v>566</v>
      </c>
      <c r="UW1" s="1" t="s">
        <v>567</v>
      </c>
      <c r="UX1" s="1" t="s">
        <v>568</v>
      </c>
      <c r="UY1" s="1" t="s">
        <v>569</v>
      </c>
      <c r="UZ1" s="1" t="s">
        <v>570</v>
      </c>
      <c r="VA1" s="1" t="s">
        <v>571</v>
      </c>
      <c r="VB1" s="1" t="s">
        <v>572</v>
      </c>
      <c r="VC1" s="1" t="s">
        <v>573</v>
      </c>
      <c r="VD1" s="1" t="s">
        <v>574</v>
      </c>
      <c r="VE1" s="1" t="s">
        <v>575</v>
      </c>
      <c r="VF1" s="1" t="s">
        <v>576</v>
      </c>
      <c r="VG1" s="1" t="s">
        <v>577</v>
      </c>
      <c r="VH1" s="1" t="s">
        <v>578</v>
      </c>
      <c r="VI1" s="1" t="s">
        <v>579</v>
      </c>
      <c r="VJ1" s="1" t="s">
        <v>580</v>
      </c>
      <c r="VK1" s="1" t="s">
        <v>581</v>
      </c>
      <c r="VL1" s="1" t="s">
        <v>582</v>
      </c>
      <c r="VM1" s="1" t="s">
        <v>583</v>
      </c>
      <c r="VN1" s="1" t="s">
        <v>584</v>
      </c>
      <c r="VO1" s="1" t="s">
        <v>585</v>
      </c>
      <c r="VP1" s="1" t="s">
        <v>586</v>
      </c>
      <c r="VQ1" s="1" t="s">
        <v>587</v>
      </c>
      <c r="VR1" s="1" t="s">
        <v>588</v>
      </c>
      <c r="VS1" s="1" t="s">
        <v>589</v>
      </c>
      <c r="VT1" s="1" t="s">
        <v>590</v>
      </c>
      <c r="VU1" s="1" t="s">
        <v>591</v>
      </c>
      <c r="VV1" s="1" t="s">
        <v>592</v>
      </c>
      <c r="VW1" s="1" t="s">
        <v>593</v>
      </c>
      <c r="VX1" s="1" t="s">
        <v>594</v>
      </c>
      <c r="VY1" s="1" t="s">
        <v>595</v>
      </c>
      <c r="VZ1" s="1" t="s">
        <v>596</v>
      </c>
      <c r="WA1" s="1" t="s">
        <v>597</v>
      </c>
      <c r="WB1" s="1" t="s">
        <v>598</v>
      </c>
      <c r="WC1" s="1" t="s">
        <v>599</v>
      </c>
      <c r="WD1" s="1" t="s">
        <v>600</v>
      </c>
      <c r="WE1" s="1" t="s">
        <v>601</v>
      </c>
      <c r="WF1" s="1" t="s">
        <v>602</v>
      </c>
      <c r="WG1" s="1" t="s">
        <v>603</v>
      </c>
      <c r="WH1" s="1" t="s">
        <v>604</v>
      </c>
      <c r="WI1" s="1" t="s">
        <v>605</v>
      </c>
      <c r="WJ1" s="1" t="s">
        <v>606</v>
      </c>
      <c r="WK1" s="1" t="s">
        <v>607</v>
      </c>
      <c r="WL1" s="1" t="s">
        <v>608</v>
      </c>
      <c r="WM1" s="1" t="s">
        <v>609</v>
      </c>
      <c r="WN1" s="1" t="s">
        <v>610</v>
      </c>
      <c r="WO1" s="1" t="s">
        <v>611</v>
      </c>
      <c r="WP1" s="1" t="s">
        <v>612</v>
      </c>
      <c r="WQ1" s="1" t="s">
        <v>613</v>
      </c>
      <c r="WR1" s="1" t="s">
        <v>614</v>
      </c>
      <c r="WS1" s="1" t="s">
        <v>615</v>
      </c>
      <c r="WT1" s="1" t="s">
        <v>616</v>
      </c>
      <c r="WU1" s="1" t="s">
        <v>617</v>
      </c>
      <c r="WV1" s="1" t="s">
        <v>618</v>
      </c>
      <c r="WW1" s="1" t="s">
        <v>619</v>
      </c>
      <c r="WX1" s="1" t="s">
        <v>620</v>
      </c>
      <c r="WY1" s="1" t="s">
        <v>621</v>
      </c>
      <c r="WZ1" s="1" t="s">
        <v>622</v>
      </c>
      <c r="XA1" s="1" t="s">
        <v>623</v>
      </c>
      <c r="XB1" s="1" t="s">
        <v>624</v>
      </c>
      <c r="XC1" s="1" t="s">
        <v>625</v>
      </c>
      <c r="XD1" s="1" t="s">
        <v>626</v>
      </c>
      <c r="XE1" s="1" t="s">
        <v>627</v>
      </c>
      <c r="XF1" s="1" t="s">
        <v>628</v>
      </c>
      <c r="XG1" s="1" t="s">
        <v>629</v>
      </c>
      <c r="XH1" s="1" t="s">
        <v>630</v>
      </c>
      <c r="XI1" s="1" t="s">
        <v>631</v>
      </c>
      <c r="XJ1" s="1" t="s">
        <v>632</v>
      </c>
      <c r="XK1" s="1" t="s">
        <v>633</v>
      </c>
      <c r="XL1" s="1" t="s">
        <v>634</v>
      </c>
      <c r="XM1" s="1" t="s">
        <v>635</v>
      </c>
      <c r="XN1" s="1" t="s">
        <v>636</v>
      </c>
      <c r="XO1" s="1" t="s">
        <v>637</v>
      </c>
      <c r="XP1" s="1" t="s">
        <v>638</v>
      </c>
      <c r="XQ1" s="1" t="s">
        <v>639</v>
      </c>
      <c r="XR1" s="1" t="s">
        <v>640</v>
      </c>
      <c r="XS1" s="1" t="s">
        <v>641</v>
      </c>
      <c r="XT1" s="1" t="s">
        <v>642</v>
      </c>
      <c r="XU1" s="1" t="s">
        <v>643</v>
      </c>
      <c r="XV1" s="1" t="s">
        <v>644</v>
      </c>
      <c r="XW1" s="1" t="s">
        <v>645</v>
      </c>
      <c r="XX1" s="1" t="s">
        <v>646</v>
      </c>
      <c r="XY1" s="1" t="s">
        <v>647</v>
      </c>
      <c r="XZ1" s="1" t="s">
        <v>648</v>
      </c>
      <c r="YA1" s="1" t="s">
        <v>649</v>
      </c>
      <c r="YB1" s="1" t="s">
        <v>650</v>
      </c>
      <c r="YC1" s="1" t="s">
        <v>651</v>
      </c>
      <c r="YD1" s="1" t="s">
        <v>652</v>
      </c>
      <c r="YE1" s="1" t="s">
        <v>653</v>
      </c>
      <c r="YF1" s="1" t="s">
        <v>654</v>
      </c>
      <c r="YG1" s="1" t="s">
        <v>655</v>
      </c>
      <c r="YH1" s="1" t="s">
        <v>656</v>
      </c>
      <c r="YI1" s="1" t="s">
        <v>657</v>
      </c>
      <c r="YJ1" s="1" t="s">
        <v>658</v>
      </c>
      <c r="YK1" s="1" t="s">
        <v>659</v>
      </c>
      <c r="YL1" s="1" t="s">
        <v>660</v>
      </c>
      <c r="YM1" s="1" t="s">
        <v>661</v>
      </c>
      <c r="YN1" s="1" t="s">
        <v>662</v>
      </c>
      <c r="YO1" s="1" t="s">
        <v>663</v>
      </c>
      <c r="YP1" s="1" t="s">
        <v>664</v>
      </c>
      <c r="YQ1" s="1" t="s">
        <v>665</v>
      </c>
      <c r="YR1" s="1" t="s">
        <v>666</v>
      </c>
      <c r="YS1" s="1" t="s">
        <v>667</v>
      </c>
      <c r="YT1" s="1" t="s">
        <v>668</v>
      </c>
      <c r="YU1" s="1" t="s">
        <v>669</v>
      </c>
      <c r="YV1" s="1" t="s">
        <v>670</v>
      </c>
      <c r="YW1" s="1" t="s">
        <v>671</v>
      </c>
      <c r="YX1" s="1" t="s">
        <v>672</v>
      </c>
      <c r="YY1" s="1" t="s">
        <v>673</v>
      </c>
      <c r="YZ1" s="1" t="s">
        <v>674</v>
      </c>
      <c r="ZA1" s="1" t="s">
        <v>675</v>
      </c>
      <c r="ZB1" s="1" t="s">
        <v>676</v>
      </c>
      <c r="ZC1" s="1" t="s">
        <v>677</v>
      </c>
      <c r="ZD1" s="1" t="s">
        <v>678</v>
      </c>
      <c r="ZE1" s="1" t="s">
        <v>679</v>
      </c>
      <c r="ZF1" s="1" t="s">
        <v>680</v>
      </c>
      <c r="ZG1" s="1" t="s">
        <v>681</v>
      </c>
      <c r="ZH1" s="1" t="s">
        <v>682</v>
      </c>
      <c r="ZI1" s="1" t="s">
        <v>683</v>
      </c>
      <c r="ZJ1" s="1" t="s">
        <v>684</v>
      </c>
      <c r="ZK1" s="1" t="s">
        <v>685</v>
      </c>
      <c r="ZL1" s="1" t="s">
        <v>686</v>
      </c>
      <c r="ZM1" s="1" t="s">
        <v>687</v>
      </c>
      <c r="ZN1" s="1" t="s">
        <v>688</v>
      </c>
      <c r="ZO1" s="1" t="s">
        <v>689</v>
      </c>
      <c r="ZP1" s="1" t="s">
        <v>690</v>
      </c>
      <c r="ZQ1" s="1" t="s">
        <v>691</v>
      </c>
      <c r="ZR1" s="1" t="s">
        <v>692</v>
      </c>
      <c r="ZS1" s="1" t="s">
        <v>693</v>
      </c>
      <c r="ZT1" s="1" t="s">
        <v>694</v>
      </c>
      <c r="ZU1" s="1" t="s">
        <v>695</v>
      </c>
      <c r="ZV1" s="1" t="s">
        <v>696</v>
      </c>
      <c r="ZW1" s="1" t="s">
        <v>697</v>
      </c>
      <c r="ZX1" s="11" t="s">
        <v>1119</v>
      </c>
      <c r="ZY1" s="1" t="s">
        <v>698</v>
      </c>
      <c r="ZZ1" s="1" t="s">
        <v>699</v>
      </c>
      <c r="AAA1" s="1" t="s">
        <v>700</v>
      </c>
      <c r="AAB1" s="1" t="s">
        <v>701</v>
      </c>
      <c r="AAC1" s="1" t="s">
        <v>702</v>
      </c>
      <c r="AAD1" s="1" t="s">
        <v>703</v>
      </c>
      <c r="AAE1" s="1" t="s">
        <v>704</v>
      </c>
      <c r="AAF1" s="1" t="s">
        <v>705</v>
      </c>
      <c r="AAG1" s="1" t="s">
        <v>706</v>
      </c>
      <c r="AAH1" s="1" t="s">
        <v>707</v>
      </c>
      <c r="AAI1" s="1" t="s">
        <v>708</v>
      </c>
      <c r="AAJ1" s="1" t="s">
        <v>709</v>
      </c>
      <c r="AAK1" s="1" t="s">
        <v>710</v>
      </c>
      <c r="AAL1" s="1" t="s">
        <v>711</v>
      </c>
      <c r="AAM1" s="1" t="s">
        <v>712</v>
      </c>
      <c r="AAN1" s="1" t="s">
        <v>713</v>
      </c>
      <c r="AAO1" s="1" t="s">
        <v>714</v>
      </c>
      <c r="AAP1" s="1" t="s">
        <v>715</v>
      </c>
      <c r="AAQ1" s="1" t="s">
        <v>716</v>
      </c>
      <c r="AAR1" s="1" t="s">
        <v>717</v>
      </c>
      <c r="AAS1" s="1" t="s">
        <v>718</v>
      </c>
      <c r="AAT1" s="1" t="s">
        <v>719</v>
      </c>
      <c r="AAU1" s="1" t="s">
        <v>720</v>
      </c>
      <c r="AAV1" s="1" t="s">
        <v>721</v>
      </c>
      <c r="AAW1" s="1" t="s">
        <v>722</v>
      </c>
      <c r="AAX1" s="1" t="s">
        <v>723</v>
      </c>
      <c r="AAY1" s="1" t="s">
        <v>724</v>
      </c>
      <c r="AAZ1" s="1" t="s">
        <v>725</v>
      </c>
      <c r="ABA1" s="1" t="s">
        <v>726</v>
      </c>
      <c r="ABB1" s="1" t="s">
        <v>727</v>
      </c>
      <c r="ABC1" s="1" t="s">
        <v>728</v>
      </c>
      <c r="ABD1" s="1" t="s">
        <v>729</v>
      </c>
      <c r="ABE1" s="1" t="s">
        <v>730</v>
      </c>
      <c r="ABF1" s="1" t="s">
        <v>731</v>
      </c>
      <c r="ABG1" s="1" t="s">
        <v>732</v>
      </c>
      <c r="ABH1" s="1" t="s">
        <v>733</v>
      </c>
      <c r="ABI1" s="1" t="s">
        <v>734</v>
      </c>
      <c r="ABJ1" s="1" t="s">
        <v>735</v>
      </c>
      <c r="ABK1" s="1" t="s">
        <v>736</v>
      </c>
      <c r="ABL1" s="9" t="s">
        <v>1118</v>
      </c>
      <c r="ABM1" s="1" t="s">
        <v>737</v>
      </c>
      <c r="ABN1" s="1" t="s">
        <v>738</v>
      </c>
      <c r="ABO1" s="1" t="s">
        <v>739</v>
      </c>
      <c r="ABP1" s="1" t="s">
        <v>740</v>
      </c>
      <c r="ABQ1" s="1" t="s">
        <v>741</v>
      </c>
      <c r="ABR1" s="1" t="s">
        <v>742</v>
      </c>
      <c r="ABS1" s="1" t="s">
        <v>743</v>
      </c>
      <c r="ABT1" s="1" t="s">
        <v>744</v>
      </c>
      <c r="ABU1" s="1" t="s">
        <v>745</v>
      </c>
      <c r="ABV1" s="1" t="s">
        <v>746</v>
      </c>
      <c r="ABW1" s="1" t="s">
        <v>747</v>
      </c>
      <c r="ABX1" s="1" t="s">
        <v>748</v>
      </c>
      <c r="ABY1" s="1" t="s">
        <v>749</v>
      </c>
      <c r="ABZ1" s="1" t="s">
        <v>750</v>
      </c>
      <c r="ACA1" s="1" t="s">
        <v>751</v>
      </c>
      <c r="ACB1" s="1" t="s">
        <v>752</v>
      </c>
      <c r="ACC1" s="1" t="s">
        <v>753</v>
      </c>
      <c r="ACD1" s="1" t="s">
        <v>754</v>
      </c>
      <c r="ACE1" s="1" t="s">
        <v>755</v>
      </c>
      <c r="ACF1" s="1" t="s">
        <v>756</v>
      </c>
      <c r="ACG1" s="1" t="s">
        <v>757</v>
      </c>
      <c r="ACH1" s="1" t="s">
        <v>758</v>
      </c>
      <c r="ACI1" s="1" t="s">
        <v>759</v>
      </c>
      <c r="ACJ1" s="1" t="s">
        <v>760</v>
      </c>
      <c r="ACK1" s="1" t="s">
        <v>761</v>
      </c>
      <c r="ACL1" s="1" t="s">
        <v>762</v>
      </c>
      <c r="ACM1" s="1" t="s">
        <v>763</v>
      </c>
      <c r="ACN1" s="1" t="s">
        <v>764</v>
      </c>
      <c r="ACO1" s="1" t="s">
        <v>765</v>
      </c>
      <c r="ACP1" s="1" t="s">
        <v>766</v>
      </c>
      <c r="ACQ1" s="1" t="s">
        <v>767</v>
      </c>
      <c r="ACR1" s="1" t="s">
        <v>768</v>
      </c>
      <c r="ACS1" s="1" t="s">
        <v>769</v>
      </c>
      <c r="ACT1" s="1" t="s">
        <v>770</v>
      </c>
      <c r="ACU1" s="1" t="s">
        <v>771</v>
      </c>
      <c r="ACV1" s="1" t="s">
        <v>772</v>
      </c>
      <c r="ACW1" s="1" t="s">
        <v>773</v>
      </c>
      <c r="ACX1" s="1" t="s">
        <v>774</v>
      </c>
      <c r="ACY1" s="1" t="s">
        <v>775</v>
      </c>
      <c r="ACZ1" s="1" t="s">
        <v>776</v>
      </c>
      <c r="ADA1" s="1" t="s">
        <v>777</v>
      </c>
      <c r="ADB1" s="1" t="s">
        <v>778</v>
      </c>
      <c r="ADC1" s="1" t="s">
        <v>779</v>
      </c>
      <c r="ADD1" s="1" t="s">
        <v>780</v>
      </c>
      <c r="ADE1" s="1" t="s">
        <v>781</v>
      </c>
      <c r="ADF1" s="1" t="s">
        <v>782</v>
      </c>
      <c r="ADG1" s="1" t="s">
        <v>783</v>
      </c>
      <c r="ADH1" s="1" t="s">
        <v>784</v>
      </c>
      <c r="ADI1" s="1" t="s">
        <v>785</v>
      </c>
      <c r="ADJ1" s="1" t="s">
        <v>786</v>
      </c>
      <c r="ADK1" s="1" t="s">
        <v>787</v>
      </c>
      <c r="ADL1" s="1" t="s">
        <v>788</v>
      </c>
      <c r="ADM1" s="1" t="s">
        <v>789</v>
      </c>
      <c r="ADN1" s="1" t="s">
        <v>790</v>
      </c>
      <c r="ADO1" s="1" t="s">
        <v>791</v>
      </c>
      <c r="ADP1" s="1" t="s">
        <v>792</v>
      </c>
      <c r="ADQ1" s="1" t="s">
        <v>793</v>
      </c>
      <c r="ADR1" s="1" t="s">
        <v>794</v>
      </c>
      <c r="ADS1" s="1" t="s">
        <v>795</v>
      </c>
      <c r="ADT1" s="1" t="s">
        <v>796</v>
      </c>
      <c r="ADU1" s="1" t="s">
        <v>797</v>
      </c>
      <c r="ADV1" s="1" t="s">
        <v>798</v>
      </c>
      <c r="ADW1" s="1" t="s">
        <v>799</v>
      </c>
      <c r="ADX1" s="1" t="s">
        <v>800</v>
      </c>
      <c r="ADY1" s="1" t="s">
        <v>801</v>
      </c>
      <c r="ADZ1" s="1" t="s">
        <v>802</v>
      </c>
      <c r="AEA1" s="1" t="s">
        <v>803</v>
      </c>
      <c r="AEB1" s="1" t="s">
        <v>804</v>
      </c>
      <c r="AEC1" s="1" t="s">
        <v>805</v>
      </c>
    </row>
    <row r="2" spans="1:809" x14ac:dyDescent="0.3">
      <c r="A2" s="1" t="s">
        <v>847</v>
      </c>
      <c r="B2" s="1" t="s">
        <v>841</v>
      </c>
      <c r="C2" s="1" t="s">
        <v>842</v>
      </c>
      <c r="D2" s="3" t="str">
        <f>MID(C2,12,8)</f>
        <v>11:08:35</v>
      </c>
      <c r="E2" s="3" t="str">
        <f>MID(B2,12,8)</f>
        <v>11:03:13</v>
      </c>
      <c r="F2" s="4" t="str">
        <f>TEXT(D2-E2,"h:mm:ss")</f>
        <v>0:05:22</v>
      </c>
      <c r="G2" s="1" t="s">
        <v>843</v>
      </c>
      <c r="I2" s="1" t="s">
        <v>836</v>
      </c>
      <c r="J2" s="1" t="s">
        <v>830</v>
      </c>
      <c r="ZV2" s="1" t="s">
        <v>831</v>
      </c>
      <c r="ZX2" s="11" t="s">
        <v>937</v>
      </c>
      <c r="ZY2" s="1" t="s">
        <v>832</v>
      </c>
      <c r="AAA2" s="1" t="s">
        <v>845</v>
      </c>
      <c r="AAB2" s="1" t="s">
        <v>825</v>
      </c>
      <c r="AAE2" s="1" t="s">
        <v>833</v>
      </c>
      <c r="AAF2" s="1" t="s">
        <v>807</v>
      </c>
      <c r="AAG2" s="1" t="s">
        <v>846</v>
      </c>
      <c r="AAI2" s="1" t="s">
        <v>807</v>
      </c>
      <c r="AAJ2" s="1" t="s">
        <v>807</v>
      </c>
      <c r="AAQ2" s="12" t="s">
        <v>1172</v>
      </c>
      <c r="ADY2" s="1">
        <v>8809672</v>
      </c>
      <c r="ADZ2" s="1" t="s">
        <v>847</v>
      </c>
      <c r="AEA2" s="1" t="s">
        <v>848</v>
      </c>
      <c r="AEC2" s="1">
        <v>15</v>
      </c>
    </row>
    <row r="3" spans="1:809" x14ac:dyDescent="0.3">
      <c r="A3" s="1" t="s">
        <v>855</v>
      </c>
      <c r="B3" s="1" t="s">
        <v>849</v>
      </c>
      <c r="C3" s="1" t="s">
        <v>850</v>
      </c>
      <c r="D3" s="3" t="str">
        <f t="shared" ref="D3:D4" si="0">MID(C3,12,8)</f>
        <v>11:22:18</v>
      </c>
      <c r="E3" s="3" t="str">
        <f t="shared" ref="E3:E4" si="1">MID(B3,12,8)</f>
        <v>11:11:28</v>
      </c>
      <c r="F3" s="4" t="str">
        <f t="shared" ref="F3:F4" si="2">TEXT(D3-E3,"h:mm:ss")</f>
        <v>0:10:50</v>
      </c>
      <c r="G3" s="1" t="s">
        <v>843</v>
      </c>
      <c r="I3" s="1" t="s">
        <v>836</v>
      </c>
      <c r="J3" s="1" t="s">
        <v>830</v>
      </c>
      <c r="ZV3" s="1" t="s">
        <v>852</v>
      </c>
      <c r="ZX3" s="11" t="s">
        <v>945</v>
      </c>
      <c r="ZY3" s="1" t="s">
        <v>832</v>
      </c>
      <c r="AAA3" s="1" t="s">
        <v>838</v>
      </c>
      <c r="AAB3" s="1" t="s">
        <v>825</v>
      </c>
      <c r="AAS3" s="1" t="s">
        <v>853</v>
      </c>
      <c r="AAU3" s="2">
        <v>3</v>
      </c>
      <c r="AAV3" s="1" t="s">
        <v>808</v>
      </c>
      <c r="AAY3" s="2">
        <v>0</v>
      </c>
      <c r="AAZ3" s="1" t="s">
        <v>854</v>
      </c>
      <c r="ABA3" s="1" t="s">
        <v>807</v>
      </c>
      <c r="ABB3" s="1" t="s">
        <v>807</v>
      </c>
      <c r="ABC3" s="1" t="s">
        <v>808</v>
      </c>
      <c r="ABD3" s="1" t="s">
        <v>808</v>
      </c>
      <c r="ABF3" s="1" t="s">
        <v>807</v>
      </c>
      <c r="ABG3" s="1" t="s">
        <v>808</v>
      </c>
      <c r="ABH3" s="1" t="s">
        <v>808</v>
      </c>
      <c r="ABI3" s="2">
        <v>60</v>
      </c>
      <c r="ADY3" s="1">
        <v>8810074</v>
      </c>
      <c r="ADZ3" s="1" t="s">
        <v>855</v>
      </c>
      <c r="AEA3" s="1" t="s">
        <v>856</v>
      </c>
      <c r="AEC3" s="1">
        <v>16</v>
      </c>
    </row>
    <row r="4" spans="1:809" x14ac:dyDescent="0.3">
      <c r="A4" s="1" t="s">
        <v>879</v>
      </c>
      <c r="B4" s="1" t="s">
        <v>857</v>
      </c>
      <c r="C4" s="1" t="s">
        <v>858</v>
      </c>
      <c r="D4" s="3" t="str">
        <f t="shared" si="0"/>
        <v>11:24:43</v>
      </c>
      <c r="E4" s="3" t="str">
        <f t="shared" si="1"/>
        <v>10:58:43</v>
      </c>
      <c r="F4" s="4" t="str">
        <f t="shared" si="2"/>
        <v>0:26:00</v>
      </c>
      <c r="G4" s="1" t="s">
        <v>843</v>
      </c>
      <c r="I4" s="1" t="s">
        <v>836</v>
      </c>
      <c r="J4" s="1" t="s">
        <v>810</v>
      </c>
      <c r="LZ4" s="1" t="s">
        <v>807</v>
      </c>
      <c r="MB4" s="1" t="s">
        <v>811</v>
      </c>
      <c r="MD4" s="1" t="s">
        <v>860</v>
      </c>
      <c r="MF4" s="1" t="s">
        <v>861</v>
      </c>
      <c r="MH4" s="1" t="s">
        <v>807</v>
      </c>
      <c r="MI4" s="2">
        <v>4</v>
      </c>
      <c r="MJ4" s="1" t="s">
        <v>807</v>
      </c>
      <c r="MK4" s="2">
        <v>2</v>
      </c>
      <c r="ML4" s="2">
        <v>2</v>
      </c>
      <c r="MM4" s="1" t="s">
        <v>808</v>
      </c>
      <c r="MO4" s="2">
        <v>4</v>
      </c>
      <c r="MR4" s="1" t="s">
        <v>807</v>
      </c>
      <c r="MS4" s="1" t="s">
        <v>862</v>
      </c>
      <c r="MT4" s="2">
        <v>0</v>
      </c>
      <c r="MU4" s="2">
        <v>0</v>
      </c>
      <c r="MV4" s="2">
        <v>1</v>
      </c>
      <c r="MW4" s="2">
        <v>0</v>
      </c>
      <c r="MX4" s="2">
        <v>0</v>
      </c>
      <c r="MY4" s="2">
        <v>0</v>
      </c>
      <c r="MZ4" s="2">
        <v>0</v>
      </c>
      <c r="NA4" s="2">
        <v>0</v>
      </c>
      <c r="NB4" s="2">
        <v>0</v>
      </c>
      <c r="NC4" s="2">
        <v>0</v>
      </c>
      <c r="NF4" s="1" t="s">
        <v>808</v>
      </c>
      <c r="NM4" s="1" t="s">
        <v>807</v>
      </c>
      <c r="NN4" s="1" t="s">
        <v>863</v>
      </c>
      <c r="NO4" s="2">
        <v>1</v>
      </c>
      <c r="NP4" s="2">
        <v>0</v>
      </c>
      <c r="NQ4" s="2">
        <v>0</v>
      </c>
      <c r="NR4" s="2">
        <v>0</v>
      </c>
      <c r="OO4" s="2">
        <v>7</v>
      </c>
      <c r="OP4" s="1" t="s">
        <v>806</v>
      </c>
      <c r="OQ4" s="1" t="s">
        <v>814</v>
      </c>
      <c r="OR4" s="2">
        <v>1</v>
      </c>
      <c r="OS4" s="2">
        <v>0</v>
      </c>
      <c r="OT4" s="2">
        <v>0</v>
      </c>
      <c r="OU4" s="2">
        <v>0</v>
      </c>
      <c r="OV4" s="1" t="s">
        <v>864</v>
      </c>
      <c r="OW4" s="2">
        <v>1</v>
      </c>
      <c r="OX4" s="2">
        <v>1</v>
      </c>
      <c r="OY4" s="2">
        <v>1</v>
      </c>
      <c r="OZ4" s="2">
        <v>0</v>
      </c>
      <c r="PA4" s="1" t="s">
        <v>865</v>
      </c>
      <c r="PB4" s="2">
        <v>1</v>
      </c>
      <c r="PC4" s="2">
        <v>1</v>
      </c>
      <c r="PD4" s="2">
        <v>1</v>
      </c>
      <c r="PE4" s="2">
        <v>1</v>
      </c>
      <c r="PF4" s="2">
        <v>1</v>
      </c>
      <c r="PG4" s="2">
        <v>1</v>
      </c>
      <c r="PH4" s="2">
        <v>0</v>
      </c>
      <c r="PI4" s="2">
        <v>1</v>
      </c>
      <c r="PJ4" s="2">
        <v>1</v>
      </c>
      <c r="PK4" s="2">
        <v>1</v>
      </c>
      <c r="PL4" s="2">
        <v>0</v>
      </c>
      <c r="PM4" s="1" t="s">
        <v>866</v>
      </c>
      <c r="PN4" s="2">
        <v>0</v>
      </c>
      <c r="PO4" s="2">
        <v>0</v>
      </c>
      <c r="PP4" s="2">
        <v>1</v>
      </c>
      <c r="PQ4" s="2">
        <v>0</v>
      </c>
      <c r="SJ4" s="2">
        <v>1</v>
      </c>
      <c r="SK4" s="2">
        <v>1</v>
      </c>
      <c r="SO4" s="2">
        <v>0</v>
      </c>
      <c r="SP4" s="2">
        <v>1</v>
      </c>
      <c r="SQ4" s="2">
        <v>3</v>
      </c>
      <c r="SR4" s="1" t="s">
        <v>867</v>
      </c>
      <c r="SS4" s="2">
        <v>1</v>
      </c>
      <c r="ST4" s="2">
        <v>0</v>
      </c>
      <c r="SU4" s="130" t="s">
        <v>1337</v>
      </c>
      <c r="SV4" s="2">
        <v>0</v>
      </c>
      <c r="SW4" s="2">
        <v>0</v>
      </c>
      <c r="SX4" s="2">
        <v>0</v>
      </c>
      <c r="VK4" s="1" t="s">
        <v>868</v>
      </c>
      <c r="VL4" s="2">
        <v>1</v>
      </c>
      <c r="VM4" s="2">
        <v>0</v>
      </c>
      <c r="VN4" s="2">
        <v>0</v>
      </c>
      <c r="VO4" s="2">
        <v>1</v>
      </c>
      <c r="VP4" s="2">
        <v>1</v>
      </c>
      <c r="VQ4" s="2">
        <v>1</v>
      </c>
      <c r="VR4" s="2">
        <v>0</v>
      </c>
      <c r="VS4" s="1" t="s">
        <v>869</v>
      </c>
      <c r="VT4" s="2">
        <v>0</v>
      </c>
      <c r="VU4" s="2">
        <v>0</v>
      </c>
      <c r="VV4" s="2">
        <v>0</v>
      </c>
      <c r="VW4" s="2">
        <v>0</v>
      </c>
      <c r="VX4" s="2">
        <v>1</v>
      </c>
      <c r="VY4" s="2">
        <v>1</v>
      </c>
      <c r="VZ4" s="2">
        <v>0</v>
      </c>
      <c r="WA4" s="2">
        <v>1</v>
      </c>
      <c r="WB4" s="2">
        <v>0</v>
      </c>
      <c r="WC4" s="2">
        <v>0</v>
      </c>
      <c r="WD4" s="1" t="s">
        <v>870</v>
      </c>
      <c r="WE4" s="2">
        <v>0</v>
      </c>
      <c r="WF4" s="2">
        <v>0</v>
      </c>
      <c r="WG4" s="2">
        <v>0</v>
      </c>
      <c r="WH4" s="2">
        <v>0</v>
      </c>
      <c r="WI4" s="2">
        <v>1</v>
      </c>
      <c r="WJ4" s="2">
        <v>1</v>
      </c>
      <c r="WK4" s="2">
        <v>0</v>
      </c>
      <c r="WL4" s="2">
        <v>0</v>
      </c>
      <c r="WM4" s="1" t="s">
        <v>871</v>
      </c>
      <c r="WN4" s="2">
        <v>0</v>
      </c>
      <c r="WO4" s="2">
        <v>0</v>
      </c>
      <c r="WP4" s="2">
        <v>0</v>
      </c>
      <c r="WQ4" s="2">
        <v>0</v>
      </c>
      <c r="WR4" s="2">
        <v>0</v>
      </c>
      <c r="WS4" s="2">
        <v>1</v>
      </c>
      <c r="WT4" s="2">
        <v>1</v>
      </c>
      <c r="WU4" s="2">
        <v>0</v>
      </c>
      <c r="WV4" s="2">
        <v>0</v>
      </c>
      <c r="WW4" s="1" t="s">
        <v>872</v>
      </c>
      <c r="WX4" s="2">
        <v>1</v>
      </c>
      <c r="WY4" s="2">
        <v>0</v>
      </c>
      <c r="WZ4" s="2">
        <v>0</v>
      </c>
      <c r="XA4" s="2">
        <v>0</v>
      </c>
      <c r="XB4" s="2">
        <v>1</v>
      </c>
      <c r="XC4" s="2">
        <v>0</v>
      </c>
      <c r="XD4" s="1" t="s">
        <v>873</v>
      </c>
      <c r="XE4" s="2">
        <v>0</v>
      </c>
      <c r="XF4" s="2">
        <v>0</v>
      </c>
      <c r="XG4" s="2">
        <v>0</v>
      </c>
      <c r="XH4" s="2">
        <v>1</v>
      </c>
      <c r="XI4" s="2">
        <v>1</v>
      </c>
      <c r="XJ4" s="2">
        <v>0</v>
      </c>
      <c r="XK4" s="2">
        <v>0</v>
      </c>
      <c r="XL4" s="2">
        <v>0</v>
      </c>
      <c r="XM4" s="2">
        <v>0</v>
      </c>
      <c r="XN4" s="2">
        <v>0</v>
      </c>
      <c r="XO4" s="2">
        <v>0</v>
      </c>
      <c r="XP4" s="2">
        <v>1</v>
      </c>
      <c r="XQ4" s="2">
        <v>0</v>
      </c>
      <c r="XR4" s="2">
        <v>0</v>
      </c>
      <c r="XS4" s="1" t="s">
        <v>874</v>
      </c>
      <c r="XT4" s="2">
        <v>0</v>
      </c>
      <c r="XU4" s="2">
        <v>1</v>
      </c>
      <c r="XV4" s="2">
        <v>1</v>
      </c>
      <c r="XW4" s="2">
        <v>0</v>
      </c>
      <c r="XX4" s="2">
        <v>0</v>
      </c>
      <c r="XY4" s="2">
        <v>1</v>
      </c>
      <c r="XZ4" s="2">
        <v>0</v>
      </c>
      <c r="YA4" s="2">
        <v>0</v>
      </c>
      <c r="YD4" s="1" t="s">
        <v>808</v>
      </c>
      <c r="YV4" s="2">
        <v>50</v>
      </c>
      <c r="YW4" s="2">
        <v>300</v>
      </c>
      <c r="YX4" s="2">
        <v>10</v>
      </c>
      <c r="YY4" s="2">
        <v>10</v>
      </c>
      <c r="ZE4" s="1" t="s">
        <v>875</v>
      </c>
      <c r="ZH4" s="1" t="s">
        <v>876</v>
      </c>
      <c r="ZJ4" s="1" t="s">
        <v>877</v>
      </c>
      <c r="ADW4" s="1" t="s">
        <v>878</v>
      </c>
      <c r="ADY4" s="1">
        <v>8810275</v>
      </c>
      <c r="ADZ4" s="1" t="s">
        <v>879</v>
      </c>
      <c r="AEA4" s="1" t="s">
        <v>880</v>
      </c>
      <c r="AEC4" s="1">
        <v>17</v>
      </c>
    </row>
    <row r="5" spans="1:809" s="5" customFormat="1" x14ac:dyDescent="0.3">
      <c r="A5" s="5" t="s">
        <v>884</v>
      </c>
      <c r="B5" s="5" t="s">
        <v>882</v>
      </c>
      <c r="C5" s="5" t="s">
        <v>883</v>
      </c>
      <c r="D5" s="3" t="str">
        <f t="shared" ref="D5:D7" si="3">MID(C5,12,8)</f>
        <v>14:40:45</v>
      </c>
      <c r="E5" s="3" t="str">
        <f t="shared" ref="E5:E7" si="4">MID(B5,12,8)</f>
        <v>14:37:52</v>
      </c>
      <c r="F5" s="4" t="str">
        <f t="shared" ref="F5:F7" si="5">TEXT(D5-E5,"h:mm:ss")</f>
        <v>0:02:53</v>
      </c>
      <c r="G5" s="5" t="s">
        <v>843</v>
      </c>
      <c r="I5" s="5" t="s">
        <v>836</v>
      </c>
      <c r="J5" s="5" t="s">
        <v>830</v>
      </c>
      <c r="ZV5" s="5" t="s">
        <v>831</v>
      </c>
      <c r="ZX5" s="11" t="s">
        <v>938</v>
      </c>
      <c r="ZY5" s="5" t="s">
        <v>832</v>
      </c>
      <c r="AAA5" s="5" t="s">
        <v>837</v>
      </c>
      <c r="AAB5" s="5" t="s">
        <v>825</v>
      </c>
      <c r="AAE5" s="5" t="s">
        <v>833</v>
      </c>
      <c r="AAF5" s="5" t="s">
        <v>807</v>
      </c>
      <c r="AAG5" s="5" t="s">
        <v>846</v>
      </c>
      <c r="AAI5" s="5" t="s">
        <v>807</v>
      </c>
      <c r="AAJ5" s="5" t="s">
        <v>807</v>
      </c>
      <c r="AAQ5" s="6">
        <v>190</v>
      </c>
      <c r="ABL5" s="9"/>
      <c r="ADY5" s="5">
        <v>8810477</v>
      </c>
      <c r="ADZ5" s="5" t="s">
        <v>884</v>
      </c>
      <c r="AEA5" s="5" t="s">
        <v>885</v>
      </c>
      <c r="AEC5" s="5">
        <v>19</v>
      </c>
    </row>
    <row r="6" spans="1:809" x14ac:dyDescent="0.3">
      <c r="A6" s="1" t="s">
        <v>888</v>
      </c>
      <c r="B6" s="1" t="s">
        <v>886</v>
      </c>
      <c r="C6" s="1" t="s">
        <v>887</v>
      </c>
      <c r="D6" s="3" t="str">
        <f t="shared" si="3"/>
        <v>13:32:35</v>
      </c>
      <c r="E6" s="3" t="str">
        <f t="shared" si="4"/>
        <v>11:12:12</v>
      </c>
      <c r="F6" s="4" t="str">
        <f t="shared" si="5"/>
        <v>2:20:23</v>
      </c>
      <c r="G6" s="1" t="s">
        <v>843</v>
      </c>
      <c r="I6" s="1" t="s">
        <v>836</v>
      </c>
      <c r="J6" s="1" t="s">
        <v>830</v>
      </c>
      <c r="ZV6" s="1" t="s">
        <v>831</v>
      </c>
      <c r="ZX6" s="11" t="s">
        <v>942</v>
      </c>
      <c r="ZY6" s="1" t="s">
        <v>832</v>
      </c>
      <c r="AAA6" s="1" t="s">
        <v>838</v>
      </c>
      <c r="AAB6" s="1" t="s">
        <v>825</v>
      </c>
      <c r="AAE6" s="1" t="s">
        <v>833</v>
      </c>
      <c r="AAF6" s="1" t="s">
        <v>807</v>
      </c>
      <c r="AAG6" s="1" t="s">
        <v>846</v>
      </c>
      <c r="AAI6" s="1" t="s">
        <v>807</v>
      </c>
      <c r="AAJ6" s="1" t="s">
        <v>807</v>
      </c>
      <c r="AAQ6" s="2">
        <v>90</v>
      </c>
      <c r="ADY6" s="1">
        <v>8810898</v>
      </c>
      <c r="ADZ6" s="1" t="s">
        <v>888</v>
      </c>
      <c r="AEA6" s="1" t="s">
        <v>889</v>
      </c>
      <c r="AEC6" s="1">
        <v>20</v>
      </c>
    </row>
    <row r="7" spans="1:809" x14ac:dyDescent="0.3">
      <c r="A7" s="1" t="s">
        <v>893</v>
      </c>
      <c r="B7" s="1" t="s">
        <v>890</v>
      </c>
      <c r="C7" s="1" t="s">
        <v>891</v>
      </c>
      <c r="D7" s="3" t="str">
        <f t="shared" si="3"/>
        <v>15:02:51</v>
      </c>
      <c r="E7" s="3" t="str">
        <f t="shared" si="4"/>
        <v>14:59:06</v>
      </c>
      <c r="F7" s="4" t="str">
        <f t="shared" si="5"/>
        <v>0:03:45</v>
      </c>
      <c r="G7" s="1" t="s">
        <v>843</v>
      </c>
      <c r="I7" s="1" t="s">
        <v>836</v>
      </c>
      <c r="J7" s="1" t="s">
        <v>830</v>
      </c>
      <c r="ZV7" s="1" t="s">
        <v>831</v>
      </c>
      <c r="ZX7" s="11" t="s">
        <v>1120</v>
      </c>
      <c r="ZY7" s="1" t="s">
        <v>834</v>
      </c>
      <c r="AAA7" s="1" t="s">
        <v>837</v>
      </c>
      <c r="AAB7" s="1" t="s">
        <v>825</v>
      </c>
      <c r="AAE7" s="1" t="s">
        <v>833</v>
      </c>
      <c r="AAF7" s="1" t="s">
        <v>807</v>
      </c>
      <c r="AAG7" s="1" t="s">
        <v>846</v>
      </c>
      <c r="AAI7" s="1" t="s">
        <v>807</v>
      </c>
      <c r="AAJ7" s="1" t="s">
        <v>807</v>
      </c>
      <c r="AAQ7" s="12">
        <v>70</v>
      </c>
      <c r="ADY7" s="1">
        <v>8810992</v>
      </c>
      <c r="ADZ7" s="1" t="s">
        <v>893</v>
      </c>
      <c r="AEA7" s="1" t="s">
        <v>894</v>
      </c>
      <c r="AEC7" s="1">
        <v>21</v>
      </c>
    </row>
    <row r="8" spans="1:809" s="7" customFormat="1" x14ac:dyDescent="0.3">
      <c r="A8" s="7" t="s">
        <v>899</v>
      </c>
      <c r="B8" s="7" t="s">
        <v>897</v>
      </c>
      <c r="C8" s="7" t="s">
        <v>898</v>
      </c>
      <c r="D8" s="3" t="str">
        <f t="shared" ref="D8" si="6">MID(C8,12,8)</f>
        <v>11:38:28</v>
      </c>
      <c r="E8" s="3" t="str">
        <f t="shared" ref="E8" si="7">MID(B8,12,8)</f>
        <v>11:34:14</v>
      </c>
      <c r="F8" s="4" t="str">
        <f t="shared" ref="F8" si="8">TEXT(D8-E8,"h:mm:ss")</f>
        <v>0:04:14</v>
      </c>
      <c r="G8" s="7" t="s">
        <v>843</v>
      </c>
      <c r="I8" s="7" t="s">
        <v>836</v>
      </c>
      <c r="J8" s="7" t="s">
        <v>830</v>
      </c>
      <c r="ZV8" s="7" t="s">
        <v>831</v>
      </c>
      <c r="ZX8" s="11" t="s">
        <v>939</v>
      </c>
      <c r="ZY8" s="7" t="s">
        <v>832</v>
      </c>
      <c r="AAA8" s="7" t="s">
        <v>896</v>
      </c>
      <c r="AAB8" s="7" t="s">
        <v>825</v>
      </c>
      <c r="AAE8" s="7" t="s">
        <v>833</v>
      </c>
      <c r="AAF8" s="7" t="s">
        <v>807</v>
      </c>
      <c r="AAG8" s="7" t="s">
        <v>846</v>
      </c>
      <c r="AAI8" s="7" t="s">
        <v>807</v>
      </c>
      <c r="AAJ8" s="7" t="s">
        <v>807</v>
      </c>
      <c r="AAQ8" s="8">
        <v>50</v>
      </c>
      <c r="ABL8" s="9"/>
      <c r="ADY8" s="7">
        <v>8811016</v>
      </c>
      <c r="ADZ8" s="7" t="s">
        <v>899</v>
      </c>
      <c r="AEA8" s="7" t="s">
        <v>900</v>
      </c>
      <c r="AEC8" s="7">
        <v>23</v>
      </c>
    </row>
    <row r="9" spans="1:809" s="5" customFormat="1" x14ac:dyDescent="0.3">
      <c r="A9" s="5" t="s">
        <v>905</v>
      </c>
      <c r="B9" s="5" t="s">
        <v>903</v>
      </c>
      <c r="C9" s="5" t="s">
        <v>904</v>
      </c>
      <c r="D9" s="3" t="str">
        <f t="shared" ref="D9:D36" si="9">MID(C9,12,8)</f>
        <v>12:51:59</v>
      </c>
      <c r="E9" s="3" t="str">
        <f t="shared" ref="E9:E36" si="10">MID(B9,12,8)</f>
        <v>12:47:54</v>
      </c>
      <c r="F9" s="4" t="str">
        <f t="shared" ref="F9:F12" si="11">TEXT(D9-E9,"h:mm:ss")</f>
        <v>0:04:05</v>
      </c>
      <c r="G9" s="5" t="s">
        <v>843</v>
      </c>
      <c r="I9" s="5" t="s">
        <v>836</v>
      </c>
      <c r="J9" s="5" t="s">
        <v>830</v>
      </c>
      <c r="ZV9" s="5" t="s">
        <v>831</v>
      </c>
      <c r="ZX9" s="11" t="s">
        <v>936</v>
      </c>
      <c r="ZY9" s="5" t="s">
        <v>832</v>
      </c>
      <c r="AAA9" s="5" t="s">
        <v>845</v>
      </c>
      <c r="AAB9" s="5" t="s">
        <v>825</v>
      </c>
      <c r="AAE9" s="5" t="s">
        <v>833</v>
      </c>
      <c r="AAF9" s="5" t="s">
        <v>807</v>
      </c>
      <c r="AAG9" s="5" t="s">
        <v>846</v>
      </c>
      <c r="AAI9" s="5" t="s">
        <v>807</v>
      </c>
      <c r="AAJ9" s="5" t="s">
        <v>807</v>
      </c>
      <c r="AAQ9" s="6">
        <v>100</v>
      </c>
      <c r="ABL9" s="9"/>
      <c r="ADY9" s="5">
        <v>8811053</v>
      </c>
      <c r="ADZ9" s="5" t="s">
        <v>905</v>
      </c>
      <c r="AEA9" s="5" t="s">
        <v>906</v>
      </c>
      <c r="AEC9" s="5">
        <v>25</v>
      </c>
    </row>
    <row r="10" spans="1:809" x14ac:dyDescent="0.3">
      <c r="A10" s="1" t="s">
        <v>915</v>
      </c>
      <c r="B10" s="1" t="s">
        <v>907</v>
      </c>
      <c r="C10" s="1" t="s">
        <v>908</v>
      </c>
      <c r="D10" s="3" t="str">
        <f t="shared" si="9"/>
        <v>11:44:26</v>
      </c>
      <c r="E10" s="3" t="str">
        <f t="shared" si="10"/>
        <v>11:20:41</v>
      </c>
      <c r="F10" s="4" t="str">
        <f t="shared" si="11"/>
        <v>0:23:45</v>
      </c>
      <c r="G10" s="1" t="s">
        <v>843</v>
      </c>
      <c r="I10" s="1" t="s">
        <v>836</v>
      </c>
      <c r="J10" s="1" t="s">
        <v>816</v>
      </c>
      <c r="K10" s="1" t="s">
        <v>807</v>
      </c>
      <c r="M10" s="1" t="s">
        <v>827</v>
      </c>
      <c r="O10" s="1" t="s">
        <v>817</v>
      </c>
      <c r="P10" s="2">
        <v>0</v>
      </c>
      <c r="Q10" s="2">
        <v>0</v>
      </c>
      <c r="R10" s="2">
        <v>0</v>
      </c>
      <c r="S10" s="2">
        <v>1</v>
      </c>
      <c r="T10" s="2">
        <v>0</v>
      </c>
      <c r="U10" s="2">
        <v>0</v>
      </c>
      <c r="V10" s="2">
        <v>0</v>
      </c>
      <c r="W10" s="2">
        <v>0</v>
      </c>
      <c r="Y10" s="1" t="s">
        <v>909</v>
      </c>
      <c r="AB10" s="1" t="s">
        <v>818</v>
      </c>
      <c r="AD10" s="1" t="s">
        <v>819</v>
      </c>
      <c r="AF10" s="1" t="s">
        <v>910</v>
      </c>
      <c r="AG10" s="2">
        <v>1</v>
      </c>
      <c r="AH10" s="2">
        <v>1</v>
      </c>
      <c r="AI10" s="2">
        <v>1</v>
      </c>
      <c r="AJ10" s="2">
        <v>0</v>
      </c>
      <c r="AL10" s="1" t="s">
        <v>808</v>
      </c>
      <c r="AM10" s="1" t="s">
        <v>838</v>
      </c>
      <c r="AN10" s="1" t="s">
        <v>807</v>
      </c>
      <c r="AO10" s="1" t="s">
        <v>825</v>
      </c>
      <c r="AP10" s="2">
        <v>0</v>
      </c>
      <c r="AQ10" s="2">
        <v>0</v>
      </c>
      <c r="AR10" s="2">
        <v>0</v>
      </c>
      <c r="AS10" s="2">
        <v>0</v>
      </c>
      <c r="AT10" s="2">
        <v>1</v>
      </c>
      <c r="AW10" s="1" t="s">
        <v>807</v>
      </c>
      <c r="AX10" s="1" t="s">
        <v>839</v>
      </c>
      <c r="AY10" s="2">
        <v>1</v>
      </c>
      <c r="AZ10" s="2">
        <v>0</v>
      </c>
      <c r="BA10" s="2">
        <v>1</v>
      </c>
      <c r="BB10" s="2">
        <v>0</v>
      </c>
      <c r="BC10" s="2">
        <v>0</v>
      </c>
      <c r="BD10" s="2">
        <v>0</v>
      </c>
      <c r="BG10" s="2">
        <v>5</v>
      </c>
      <c r="BH10" s="2">
        <v>63</v>
      </c>
      <c r="BK10" s="1" t="s">
        <v>807</v>
      </c>
      <c r="BL10" s="2">
        <v>6</v>
      </c>
      <c r="BM10" s="1" t="s">
        <v>808</v>
      </c>
      <c r="BP10" s="1" t="s">
        <v>808</v>
      </c>
      <c r="BR10" s="2">
        <v>0</v>
      </c>
      <c r="BU10" s="1" t="s">
        <v>808</v>
      </c>
      <c r="CI10" s="1" t="s">
        <v>808</v>
      </c>
      <c r="DN10" s="2">
        <v>277</v>
      </c>
      <c r="DO10" s="2">
        <v>130</v>
      </c>
      <c r="DP10" s="2">
        <v>147</v>
      </c>
      <c r="DQ10" s="2">
        <v>277</v>
      </c>
      <c r="DS10" s="2">
        <v>6</v>
      </c>
      <c r="DT10" s="2">
        <v>12</v>
      </c>
      <c r="DU10" s="1" t="s">
        <v>820</v>
      </c>
      <c r="DV10" s="2">
        <v>45</v>
      </c>
      <c r="DW10" s="1" t="s">
        <v>807</v>
      </c>
      <c r="DX10" s="2">
        <v>3</v>
      </c>
      <c r="DY10" s="1" t="s">
        <v>808</v>
      </c>
      <c r="EF10" s="2">
        <v>3</v>
      </c>
      <c r="EH10" s="2">
        <v>7</v>
      </c>
      <c r="FB10" s="1" t="s">
        <v>807</v>
      </c>
      <c r="JM10" s="1" t="s">
        <v>822</v>
      </c>
      <c r="JN10" s="1" t="s">
        <v>807</v>
      </c>
      <c r="JP10" s="2">
        <v>8</v>
      </c>
      <c r="JQ10" s="2">
        <v>1</v>
      </c>
      <c r="JR10" s="2">
        <v>7</v>
      </c>
      <c r="JS10" s="2">
        <v>8</v>
      </c>
      <c r="JV10" s="1" t="s">
        <v>840</v>
      </c>
      <c r="JX10" s="1" t="s">
        <v>823</v>
      </c>
      <c r="KG10" s="1" t="s">
        <v>911</v>
      </c>
      <c r="KH10" s="2">
        <v>0</v>
      </c>
      <c r="KI10" s="2">
        <v>0</v>
      </c>
      <c r="KJ10" s="2">
        <v>0</v>
      </c>
      <c r="KK10" s="2">
        <v>1</v>
      </c>
      <c r="KL10" s="2">
        <v>1</v>
      </c>
      <c r="KM10" s="2">
        <v>0</v>
      </c>
      <c r="KO10" s="1" t="s">
        <v>912</v>
      </c>
      <c r="KP10" s="2">
        <v>0</v>
      </c>
      <c r="KQ10" s="2">
        <v>0</v>
      </c>
      <c r="KR10" s="2">
        <v>1</v>
      </c>
      <c r="KS10" s="2">
        <v>0</v>
      </c>
      <c r="KT10" s="2">
        <v>0</v>
      </c>
      <c r="KV10" s="1" t="s">
        <v>913</v>
      </c>
      <c r="KW10" s="2">
        <v>0</v>
      </c>
      <c r="KX10" s="2">
        <v>0</v>
      </c>
      <c r="KY10" s="2">
        <v>0</v>
      </c>
      <c r="KZ10" s="2">
        <v>1</v>
      </c>
      <c r="LA10" s="2">
        <v>0</v>
      </c>
      <c r="LB10" s="2">
        <v>1</v>
      </c>
      <c r="LC10" s="2">
        <v>0</v>
      </c>
      <c r="LE10" s="1" t="s">
        <v>808</v>
      </c>
      <c r="LF10" s="1" t="s">
        <v>807</v>
      </c>
      <c r="LG10" s="1" t="s">
        <v>825</v>
      </c>
      <c r="LH10" s="2">
        <v>1</v>
      </c>
      <c r="LI10" s="2">
        <v>0</v>
      </c>
      <c r="LJ10" s="2">
        <v>0</v>
      </c>
      <c r="LK10" s="2">
        <v>0</v>
      </c>
      <c r="LL10" s="2">
        <v>0</v>
      </c>
      <c r="LN10" s="1" t="s">
        <v>914</v>
      </c>
      <c r="LO10" s="2">
        <v>0</v>
      </c>
      <c r="LP10" s="2">
        <v>1</v>
      </c>
      <c r="LQ10" s="2">
        <v>0</v>
      </c>
      <c r="LR10" s="2">
        <v>1</v>
      </c>
      <c r="LS10" s="2">
        <v>1</v>
      </c>
      <c r="LT10" s="2">
        <v>0</v>
      </c>
      <c r="LU10" s="2">
        <v>0</v>
      </c>
      <c r="LW10" s="1" t="s">
        <v>807</v>
      </c>
      <c r="ADY10" s="1">
        <v>8811087</v>
      </c>
      <c r="ADZ10" s="1" t="s">
        <v>915</v>
      </c>
      <c r="AEA10" s="1" t="s">
        <v>916</v>
      </c>
      <c r="AEC10" s="1">
        <v>26</v>
      </c>
    </row>
    <row r="11" spans="1:809" x14ac:dyDescent="0.3">
      <c r="A11" s="1" t="s">
        <v>925</v>
      </c>
      <c r="B11" s="1" t="s">
        <v>917</v>
      </c>
      <c r="C11" s="1" t="s">
        <v>918</v>
      </c>
      <c r="D11" s="3" t="str">
        <f t="shared" si="9"/>
        <v>11:59:21</v>
      </c>
      <c r="E11" s="3" t="str">
        <f t="shared" si="10"/>
        <v>11:44:37</v>
      </c>
      <c r="F11" s="4" t="str">
        <f t="shared" si="11"/>
        <v>0:14:44</v>
      </c>
      <c r="G11" s="1" t="s">
        <v>843</v>
      </c>
      <c r="I11" s="1" t="s">
        <v>836</v>
      </c>
      <c r="J11" s="1" t="s">
        <v>816</v>
      </c>
      <c r="K11" s="1" t="s">
        <v>807</v>
      </c>
      <c r="M11" s="1" t="s">
        <v>827</v>
      </c>
      <c r="O11" s="1" t="s">
        <v>919</v>
      </c>
      <c r="P11" s="2">
        <v>1</v>
      </c>
      <c r="Q11" s="2">
        <v>0</v>
      </c>
      <c r="R11" s="2">
        <v>0</v>
      </c>
      <c r="S11" s="2">
        <v>0</v>
      </c>
      <c r="T11" s="2">
        <v>0</v>
      </c>
      <c r="U11" s="2">
        <v>0</v>
      </c>
      <c r="V11" s="2">
        <v>0</v>
      </c>
      <c r="W11" s="2">
        <v>0</v>
      </c>
      <c r="Y11" s="1" t="s">
        <v>920</v>
      </c>
      <c r="AB11" s="1" t="s">
        <v>818</v>
      </c>
      <c r="AD11" s="1" t="s">
        <v>819</v>
      </c>
      <c r="AF11" s="1" t="s">
        <v>921</v>
      </c>
      <c r="AG11" s="2">
        <v>0</v>
      </c>
      <c r="AH11" s="2">
        <v>0</v>
      </c>
      <c r="AI11" s="2">
        <v>1</v>
      </c>
      <c r="AJ11" s="2">
        <v>0</v>
      </c>
      <c r="AL11" s="1" t="s">
        <v>808</v>
      </c>
      <c r="AM11" s="1" t="s">
        <v>838</v>
      </c>
      <c r="AN11" s="1" t="s">
        <v>807</v>
      </c>
      <c r="AO11" s="1" t="s">
        <v>825</v>
      </c>
      <c r="AP11" s="2">
        <v>0</v>
      </c>
      <c r="AQ11" s="2">
        <v>0</v>
      </c>
      <c r="AR11" s="2">
        <v>0</v>
      </c>
      <c r="AS11" s="2">
        <v>0</v>
      </c>
      <c r="AT11" s="2">
        <v>1</v>
      </c>
      <c r="AW11" s="1" t="s">
        <v>807</v>
      </c>
      <c r="AX11" s="1" t="s">
        <v>828</v>
      </c>
      <c r="AY11" s="2">
        <v>1</v>
      </c>
      <c r="AZ11" s="2">
        <v>0</v>
      </c>
      <c r="BA11" s="2">
        <v>0</v>
      </c>
      <c r="BB11" s="2">
        <v>0</v>
      </c>
      <c r="BC11" s="2">
        <v>0</v>
      </c>
      <c r="BD11" s="2">
        <v>0</v>
      </c>
      <c r="BG11" s="2">
        <v>1</v>
      </c>
      <c r="BH11" s="2">
        <v>35</v>
      </c>
      <c r="BI11" s="1" t="s">
        <v>808</v>
      </c>
      <c r="BK11" s="1" t="s">
        <v>807</v>
      </c>
      <c r="BL11" s="2">
        <v>6</v>
      </c>
      <c r="BM11" s="1" t="s">
        <v>808</v>
      </c>
      <c r="BP11" s="1" t="s">
        <v>808</v>
      </c>
      <c r="BR11" s="2">
        <v>0</v>
      </c>
      <c r="BU11" s="1" t="s">
        <v>808</v>
      </c>
      <c r="CI11" s="1" t="s">
        <v>808</v>
      </c>
      <c r="CQ11" s="2">
        <v>100</v>
      </c>
      <c r="CR11" s="2">
        <v>45</v>
      </c>
      <c r="CS11" s="2">
        <v>55</v>
      </c>
      <c r="CT11" s="2">
        <v>100</v>
      </c>
      <c r="CV11" s="2">
        <v>4</v>
      </c>
      <c r="CW11" s="2">
        <v>6</v>
      </c>
      <c r="CX11" s="1" t="s">
        <v>820</v>
      </c>
      <c r="CY11" s="2">
        <v>100</v>
      </c>
      <c r="CZ11" s="1" t="s">
        <v>808</v>
      </c>
      <c r="DB11" s="1" t="s">
        <v>808</v>
      </c>
      <c r="DI11" s="2">
        <v>4</v>
      </c>
      <c r="DK11" s="2">
        <v>10</v>
      </c>
      <c r="FB11" s="1" t="s">
        <v>807</v>
      </c>
      <c r="JM11" s="1" t="s">
        <v>822</v>
      </c>
      <c r="JN11" s="1" t="s">
        <v>808</v>
      </c>
      <c r="JP11" s="2">
        <v>2</v>
      </c>
      <c r="JQ11" s="2">
        <v>0</v>
      </c>
      <c r="JR11" s="2">
        <v>2</v>
      </c>
      <c r="JS11" s="2">
        <v>2</v>
      </c>
      <c r="JV11" s="1" t="s">
        <v>822</v>
      </c>
      <c r="JX11" s="1" t="s">
        <v>823</v>
      </c>
      <c r="KG11" s="1" t="s">
        <v>922</v>
      </c>
      <c r="KH11" s="2">
        <v>0</v>
      </c>
      <c r="KI11" s="2">
        <v>1</v>
      </c>
      <c r="KJ11" s="2">
        <v>1</v>
      </c>
      <c r="KK11" s="2">
        <v>1</v>
      </c>
      <c r="KL11" s="2">
        <v>1</v>
      </c>
      <c r="KM11" s="2">
        <v>0</v>
      </c>
      <c r="KO11" s="1" t="s">
        <v>912</v>
      </c>
      <c r="KP11" s="2">
        <v>0</v>
      </c>
      <c r="KQ11" s="2">
        <v>0</v>
      </c>
      <c r="KR11" s="2">
        <v>1</v>
      </c>
      <c r="KS11" s="2">
        <v>0</v>
      </c>
      <c r="KT11" s="2">
        <v>0</v>
      </c>
      <c r="KV11" s="1" t="s">
        <v>923</v>
      </c>
      <c r="KW11" s="2">
        <v>0</v>
      </c>
      <c r="KX11" s="2">
        <v>1</v>
      </c>
      <c r="KY11" s="2">
        <v>1</v>
      </c>
      <c r="KZ11" s="2">
        <v>0</v>
      </c>
      <c r="LA11" s="2">
        <v>0</v>
      </c>
      <c r="LB11" s="2">
        <v>0</v>
      </c>
      <c r="LC11" s="2">
        <v>0</v>
      </c>
      <c r="LE11" s="1" t="s">
        <v>808</v>
      </c>
      <c r="LF11" s="1" t="s">
        <v>807</v>
      </c>
      <c r="LG11" s="1" t="s">
        <v>825</v>
      </c>
      <c r="LH11" s="2">
        <v>1</v>
      </c>
      <c r="LI11" s="2">
        <v>0</v>
      </c>
      <c r="LJ11" s="2">
        <v>0</v>
      </c>
      <c r="LK11" s="2">
        <v>0</v>
      </c>
      <c r="LL11" s="2">
        <v>0</v>
      </c>
      <c r="LN11" s="1" t="s">
        <v>924</v>
      </c>
      <c r="LO11" s="2">
        <v>1</v>
      </c>
      <c r="LP11" s="2">
        <v>1</v>
      </c>
      <c r="LQ11" s="2">
        <v>0</v>
      </c>
      <c r="LR11" s="2">
        <v>1</v>
      </c>
      <c r="LS11" s="2">
        <v>0</v>
      </c>
      <c r="LT11" s="2">
        <v>0</v>
      </c>
      <c r="LU11" s="2">
        <v>0</v>
      </c>
      <c r="LW11" s="1" t="s">
        <v>807</v>
      </c>
      <c r="ADY11" s="1">
        <v>8811088</v>
      </c>
      <c r="ADZ11" s="1" t="s">
        <v>925</v>
      </c>
      <c r="AEA11" s="1" t="s">
        <v>926</v>
      </c>
      <c r="AEC11" s="1">
        <v>27</v>
      </c>
    </row>
    <row r="12" spans="1:809" x14ac:dyDescent="0.3">
      <c r="A12" s="1" t="s">
        <v>934</v>
      </c>
      <c r="B12" s="1" t="s">
        <v>927</v>
      </c>
      <c r="C12" s="1" t="s">
        <v>928</v>
      </c>
      <c r="D12" s="3" t="str">
        <f t="shared" si="9"/>
        <v>12:09:16</v>
      </c>
      <c r="E12" s="3" t="str">
        <f t="shared" si="10"/>
        <v>12:00:00</v>
      </c>
      <c r="F12" s="4" t="str">
        <f t="shared" si="11"/>
        <v>0:09:16</v>
      </c>
      <c r="G12" s="1" t="s">
        <v>843</v>
      </c>
      <c r="I12" s="1" t="s">
        <v>836</v>
      </c>
      <c r="J12" s="1" t="s">
        <v>816</v>
      </c>
      <c r="K12" s="1" t="s">
        <v>807</v>
      </c>
      <c r="M12" s="1" t="s">
        <v>827</v>
      </c>
      <c r="O12" s="1" t="s">
        <v>929</v>
      </c>
      <c r="P12" s="2">
        <v>0</v>
      </c>
      <c r="Q12" s="2">
        <v>0</v>
      </c>
      <c r="R12" s="2">
        <v>0</v>
      </c>
      <c r="S12" s="2">
        <v>0</v>
      </c>
      <c r="T12" s="2">
        <v>0</v>
      </c>
      <c r="U12" s="2">
        <v>0</v>
      </c>
      <c r="V12" s="2">
        <v>0</v>
      </c>
      <c r="W12" s="2">
        <v>1</v>
      </c>
      <c r="X12" s="1" t="s">
        <v>930</v>
      </c>
      <c r="Y12" s="1" t="s">
        <v>930</v>
      </c>
      <c r="AB12" s="1" t="s">
        <v>825</v>
      </c>
      <c r="AD12" s="1" t="s">
        <v>819</v>
      </c>
      <c r="AF12" s="1" t="s">
        <v>931</v>
      </c>
      <c r="AG12" s="2">
        <v>0</v>
      </c>
      <c r="AH12" s="2">
        <v>1</v>
      </c>
      <c r="AI12" s="2">
        <v>0</v>
      </c>
      <c r="AJ12" s="2">
        <v>0</v>
      </c>
      <c r="AL12" s="1" t="s">
        <v>808</v>
      </c>
      <c r="AM12" s="1" t="s">
        <v>932</v>
      </c>
      <c r="AN12" s="1" t="s">
        <v>807</v>
      </c>
      <c r="AO12" s="1" t="s">
        <v>825</v>
      </c>
      <c r="AP12" s="2">
        <v>0</v>
      </c>
      <c r="AQ12" s="2">
        <v>0</v>
      </c>
      <c r="AR12" s="2">
        <v>0</v>
      </c>
      <c r="AS12" s="2">
        <v>0</v>
      </c>
      <c r="AT12" s="2">
        <v>1</v>
      </c>
      <c r="AW12" s="1" t="s">
        <v>807</v>
      </c>
      <c r="AX12" s="1" t="s">
        <v>828</v>
      </c>
      <c r="AY12" s="2">
        <v>1</v>
      </c>
      <c r="AZ12" s="2">
        <v>0</v>
      </c>
      <c r="BA12" s="2">
        <v>0</v>
      </c>
      <c r="BB12" s="2">
        <v>0</v>
      </c>
      <c r="BC12" s="2">
        <v>0</v>
      </c>
      <c r="BD12" s="2">
        <v>0</v>
      </c>
      <c r="BG12" s="2">
        <v>2</v>
      </c>
      <c r="BH12" s="2">
        <v>63</v>
      </c>
      <c r="BK12" s="1" t="s">
        <v>807</v>
      </c>
      <c r="BL12" s="2">
        <v>6</v>
      </c>
      <c r="BM12" s="1" t="s">
        <v>808</v>
      </c>
      <c r="BP12" s="1" t="s">
        <v>808</v>
      </c>
      <c r="BR12" s="2">
        <v>0</v>
      </c>
      <c r="BU12" s="1" t="s">
        <v>808</v>
      </c>
      <c r="CI12" s="1" t="s">
        <v>808</v>
      </c>
      <c r="JM12" s="1" t="s">
        <v>840</v>
      </c>
      <c r="JN12" s="1" t="s">
        <v>807</v>
      </c>
      <c r="JP12" s="2">
        <v>2</v>
      </c>
      <c r="JQ12" s="2">
        <v>0</v>
      </c>
      <c r="JR12" s="2">
        <v>2</v>
      </c>
      <c r="JS12" s="2">
        <v>2</v>
      </c>
      <c r="JV12" s="1" t="s">
        <v>840</v>
      </c>
      <c r="JX12" s="1" t="s">
        <v>823</v>
      </c>
      <c r="KG12" s="1" t="s">
        <v>933</v>
      </c>
      <c r="KH12" s="2">
        <v>0</v>
      </c>
      <c r="KI12" s="2">
        <v>0</v>
      </c>
      <c r="KJ12" s="2">
        <v>0</v>
      </c>
      <c r="KK12" s="2">
        <v>0</v>
      </c>
      <c r="KL12" s="2">
        <v>1</v>
      </c>
      <c r="KM12" s="2">
        <v>0</v>
      </c>
      <c r="KO12" s="1" t="s">
        <v>912</v>
      </c>
      <c r="KP12" s="2">
        <v>0</v>
      </c>
      <c r="KQ12" s="2">
        <v>0</v>
      </c>
      <c r="KR12" s="2">
        <v>1</v>
      </c>
      <c r="KS12" s="2">
        <v>0</v>
      </c>
      <c r="KT12" s="2">
        <v>0</v>
      </c>
      <c r="KV12" s="1" t="s">
        <v>824</v>
      </c>
      <c r="KW12" s="2">
        <v>1</v>
      </c>
      <c r="KX12" s="2">
        <v>0</v>
      </c>
      <c r="KY12" s="2">
        <v>0</v>
      </c>
      <c r="KZ12" s="2">
        <v>0</v>
      </c>
      <c r="LA12" s="2">
        <v>0</v>
      </c>
      <c r="LB12" s="2">
        <v>0</v>
      </c>
      <c r="LC12" s="2">
        <v>0</v>
      </c>
      <c r="LE12" s="1" t="s">
        <v>807</v>
      </c>
      <c r="ADY12" s="1">
        <v>8811089</v>
      </c>
      <c r="ADZ12" s="1" t="s">
        <v>934</v>
      </c>
      <c r="AEA12" s="1" t="s">
        <v>935</v>
      </c>
      <c r="AEC12" s="1">
        <v>28</v>
      </c>
    </row>
    <row r="13" spans="1:809" x14ac:dyDescent="0.3">
      <c r="A13" s="5" t="s">
        <v>959</v>
      </c>
      <c r="B13" s="5" t="s">
        <v>951</v>
      </c>
      <c r="C13" s="5" t="s">
        <v>952</v>
      </c>
      <c r="D13" s="3" t="str">
        <f>MID(C13,12,8)</f>
        <v>12:08:11</v>
      </c>
      <c r="E13" s="3" t="str">
        <f t="shared" si="10"/>
        <v>11:49:11</v>
      </c>
      <c r="F13" s="4" t="str">
        <f t="shared" ref="F13:F23" si="12">TEXT(D13-E13,"h:mm:ss")</f>
        <v>0:19:00</v>
      </c>
      <c r="G13" s="5" t="s">
        <v>953</v>
      </c>
      <c r="H13" s="5"/>
      <c r="I13" s="5" t="s">
        <v>954</v>
      </c>
      <c r="J13" s="5" t="s">
        <v>830</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t="s">
        <v>831</v>
      </c>
      <c r="ZW13" s="5"/>
      <c r="ZX13" s="11" t="s">
        <v>1122</v>
      </c>
      <c r="ZY13" s="5" t="s">
        <v>832</v>
      </c>
      <c r="ZZ13" s="5"/>
      <c r="AAA13" s="5" t="s">
        <v>955</v>
      </c>
      <c r="AAB13" s="5" t="s">
        <v>956</v>
      </c>
      <c r="AAC13" s="5"/>
      <c r="AAD13" s="5"/>
      <c r="AAE13" s="5" t="s">
        <v>806</v>
      </c>
      <c r="AAF13" s="5" t="s">
        <v>807</v>
      </c>
      <c r="AAG13" s="5"/>
      <c r="AAH13" s="5"/>
      <c r="AAI13" s="5" t="s">
        <v>807</v>
      </c>
      <c r="AAJ13" s="5" t="s">
        <v>807</v>
      </c>
      <c r="AAK13" s="10" t="s">
        <v>1012</v>
      </c>
      <c r="AAL13" s="10" t="s">
        <v>1172</v>
      </c>
      <c r="AAM13" s="5"/>
      <c r="AAN13" s="5"/>
      <c r="AAO13" s="5"/>
      <c r="AAP13" s="5"/>
      <c r="AAQ13" s="6">
        <v>50</v>
      </c>
      <c r="AAR13" s="5"/>
      <c r="AAS13" s="5"/>
      <c r="AAT13" s="5"/>
      <c r="AAU13" s="5"/>
      <c r="AAV13" s="5"/>
      <c r="AAW13" s="5"/>
      <c r="AAX13" s="5"/>
      <c r="AAY13" s="5"/>
      <c r="AAZ13" s="5"/>
      <c r="ABA13" s="5"/>
      <c r="ABB13" s="5"/>
      <c r="ABC13" s="5"/>
      <c r="ABD13" s="5"/>
      <c r="ABE13" s="5"/>
      <c r="ABF13" s="5"/>
      <c r="ABG13" s="5"/>
      <c r="ABH13" s="5"/>
      <c r="ABI13" s="5"/>
      <c r="ABJ13" s="5"/>
      <c r="ABK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t="s">
        <v>958</v>
      </c>
      <c r="ADX13" s="5"/>
      <c r="ADY13" s="5">
        <v>8847398</v>
      </c>
      <c r="ADZ13" s="5" t="s">
        <v>959</v>
      </c>
      <c r="AEA13" s="5" t="s">
        <v>960</v>
      </c>
      <c r="AEB13" s="5"/>
      <c r="AEC13" s="5">
        <v>1</v>
      </c>
    </row>
    <row r="14" spans="1:809" x14ac:dyDescent="0.3">
      <c r="A14" s="1" t="s">
        <v>975</v>
      </c>
      <c r="B14" s="1" t="s">
        <v>961</v>
      </c>
      <c r="C14" s="1" t="s">
        <v>962</v>
      </c>
      <c r="D14" s="3" t="str">
        <f t="shared" si="9"/>
        <v>12:18:41</v>
      </c>
      <c r="E14" s="3" t="str">
        <f t="shared" si="10"/>
        <v>11:51:43</v>
      </c>
      <c r="F14" s="4" t="str">
        <f t="shared" si="12"/>
        <v>0:26:58</v>
      </c>
      <c r="G14" s="1" t="s">
        <v>953</v>
      </c>
      <c r="I14" s="1" t="s">
        <v>954</v>
      </c>
      <c r="J14" s="1" t="s">
        <v>816</v>
      </c>
      <c r="K14" s="1" t="s">
        <v>807</v>
      </c>
      <c r="M14" s="1" t="s">
        <v>827</v>
      </c>
      <c r="O14" s="1" t="s">
        <v>963</v>
      </c>
      <c r="P14" s="2">
        <v>0</v>
      </c>
      <c r="Q14" s="2">
        <v>0</v>
      </c>
      <c r="R14" s="2">
        <v>0</v>
      </c>
      <c r="S14" s="2">
        <v>0</v>
      </c>
      <c r="T14" s="2">
        <v>0</v>
      </c>
      <c r="U14" s="2">
        <v>1</v>
      </c>
      <c r="V14" s="2">
        <v>0</v>
      </c>
      <c r="W14" s="2">
        <v>0</v>
      </c>
      <c r="Y14" s="1" t="s">
        <v>964</v>
      </c>
      <c r="Z14" s="1" t="s">
        <v>965</v>
      </c>
      <c r="AB14" s="1" t="s">
        <v>818</v>
      </c>
      <c r="AD14" s="1" t="s">
        <v>819</v>
      </c>
      <c r="AF14" s="1" t="s">
        <v>966</v>
      </c>
      <c r="AG14" s="2">
        <v>1</v>
      </c>
      <c r="AH14" s="2">
        <v>0</v>
      </c>
      <c r="AI14" s="2">
        <v>0</v>
      </c>
      <c r="AJ14" s="2">
        <v>0</v>
      </c>
      <c r="AL14" s="1" t="s">
        <v>808</v>
      </c>
      <c r="AM14" s="1" t="s">
        <v>837</v>
      </c>
      <c r="AN14" s="1" t="s">
        <v>807</v>
      </c>
      <c r="AO14" s="1" t="s">
        <v>825</v>
      </c>
      <c r="AP14" s="2">
        <v>0</v>
      </c>
      <c r="AQ14" s="2">
        <v>0</v>
      </c>
      <c r="AR14" s="2">
        <v>0</v>
      </c>
      <c r="AS14" s="2">
        <v>0</v>
      </c>
      <c r="AT14" s="2">
        <v>1</v>
      </c>
      <c r="AW14" s="1" t="s">
        <v>808</v>
      </c>
      <c r="BG14" s="2">
        <v>5</v>
      </c>
      <c r="BH14" s="2">
        <v>63</v>
      </c>
      <c r="BK14" s="1" t="s">
        <v>807</v>
      </c>
      <c r="BL14" s="2">
        <v>2</v>
      </c>
      <c r="BM14" s="1" t="s">
        <v>807</v>
      </c>
      <c r="BN14" s="2">
        <v>1</v>
      </c>
      <c r="BO14" s="2">
        <v>1</v>
      </c>
      <c r="BP14" s="1" t="s">
        <v>808</v>
      </c>
      <c r="BR14" s="2">
        <v>2</v>
      </c>
      <c r="BU14" s="1" t="s">
        <v>808</v>
      </c>
      <c r="CI14" s="1" t="s">
        <v>807</v>
      </c>
      <c r="CJ14" s="1" t="s">
        <v>967</v>
      </c>
      <c r="CK14" s="2">
        <v>0</v>
      </c>
      <c r="CL14" s="2">
        <v>0</v>
      </c>
      <c r="CM14" s="2">
        <v>1</v>
      </c>
      <c r="CN14" s="2">
        <v>0</v>
      </c>
      <c r="FI14" s="1" t="s">
        <v>968</v>
      </c>
      <c r="FJ14" s="2">
        <v>0</v>
      </c>
      <c r="FK14" s="2">
        <v>1</v>
      </c>
      <c r="FL14" s="2">
        <v>1</v>
      </c>
      <c r="FM14" s="2">
        <v>1</v>
      </c>
      <c r="FN14" s="2">
        <v>0</v>
      </c>
      <c r="FO14" s="2">
        <v>0</v>
      </c>
      <c r="FQ14" s="1" t="s">
        <v>807</v>
      </c>
      <c r="FR14" s="1" t="s">
        <v>969</v>
      </c>
      <c r="FT14" s="2">
        <v>48</v>
      </c>
      <c r="FU14" s="2">
        <v>18</v>
      </c>
      <c r="FV14" s="2">
        <v>30</v>
      </c>
      <c r="FW14" s="2">
        <v>48</v>
      </c>
      <c r="FY14" s="2">
        <v>14</v>
      </c>
      <c r="FZ14" s="2">
        <v>23</v>
      </c>
      <c r="GA14" s="2">
        <v>10</v>
      </c>
      <c r="GB14" s="1" t="s">
        <v>807</v>
      </c>
      <c r="GC14" s="2">
        <v>2</v>
      </c>
      <c r="GD14" s="1" t="s">
        <v>808</v>
      </c>
      <c r="GJ14" s="1" t="s">
        <v>970</v>
      </c>
      <c r="GK14" s="2">
        <v>0</v>
      </c>
      <c r="GL14" s="2">
        <v>1</v>
      </c>
      <c r="GM14" s="2">
        <v>1</v>
      </c>
      <c r="GN14" s="2">
        <v>0</v>
      </c>
      <c r="GQ14" s="2">
        <v>15</v>
      </c>
      <c r="GS14" s="2">
        <v>25</v>
      </c>
      <c r="JM14" s="1" t="s">
        <v>822</v>
      </c>
      <c r="JN14" s="1" t="s">
        <v>807</v>
      </c>
      <c r="JP14" s="2">
        <v>8</v>
      </c>
      <c r="JQ14" s="2">
        <v>7</v>
      </c>
      <c r="JR14" s="2">
        <v>1</v>
      </c>
      <c r="JS14" s="2">
        <v>8</v>
      </c>
      <c r="JV14" s="1" t="s">
        <v>840</v>
      </c>
      <c r="JX14" s="1" t="s">
        <v>823</v>
      </c>
      <c r="KG14" s="1" t="s">
        <v>971</v>
      </c>
      <c r="KH14" s="2">
        <v>0</v>
      </c>
      <c r="KI14" s="2">
        <v>0</v>
      </c>
      <c r="KJ14" s="2">
        <v>1</v>
      </c>
      <c r="KK14" s="2">
        <v>0</v>
      </c>
      <c r="KL14" s="2">
        <v>0</v>
      </c>
      <c r="KM14" s="2">
        <v>0</v>
      </c>
      <c r="KO14" s="1" t="s">
        <v>972</v>
      </c>
      <c r="KP14" s="2">
        <v>0</v>
      </c>
      <c r="KQ14" s="2">
        <v>1</v>
      </c>
      <c r="KR14" s="2">
        <v>0</v>
      </c>
      <c r="KS14" s="2">
        <v>0</v>
      </c>
      <c r="KT14" s="2">
        <v>0</v>
      </c>
      <c r="KV14" s="1" t="s">
        <v>973</v>
      </c>
      <c r="KW14" s="2">
        <v>0</v>
      </c>
      <c r="KX14" s="2">
        <v>0</v>
      </c>
      <c r="KY14" s="2">
        <v>0</v>
      </c>
      <c r="KZ14" s="2">
        <v>1</v>
      </c>
      <c r="LA14" s="2">
        <v>0</v>
      </c>
      <c r="LB14" s="2">
        <v>0</v>
      </c>
      <c r="LC14" s="2">
        <v>0</v>
      </c>
      <c r="LE14" s="1" t="s">
        <v>808</v>
      </c>
      <c r="LF14" s="1" t="s">
        <v>807</v>
      </c>
      <c r="LG14" s="1" t="s">
        <v>825</v>
      </c>
      <c r="LH14" s="2">
        <v>1</v>
      </c>
      <c r="LI14" s="2">
        <v>0</v>
      </c>
      <c r="LJ14" s="2">
        <v>0</v>
      </c>
      <c r="LK14" s="2">
        <v>0</v>
      </c>
      <c r="LL14" s="2">
        <v>0</v>
      </c>
      <c r="LN14" s="1" t="s">
        <v>974</v>
      </c>
      <c r="LO14" s="2">
        <v>1</v>
      </c>
      <c r="LP14" s="2">
        <v>1</v>
      </c>
      <c r="LQ14" s="2">
        <v>0</v>
      </c>
      <c r="LR14" s="2">
        <v>0</v>
      </c>
      <c r="LS14" s="2">
        <v>0</v>
      </c>
      <c r="LT14" s="2">
        <v>0</v>
      </c>
      <c r="LU14" s="2">
        <v>0</v>
      </c>
      <c r="LW14" s="1" t="s">
        <v>807</v>
      </c>
      <c r="ADY14" s="1">
        <v>8847386</v>
      </c>
      <c r="ADZ14" s="1" t="s">
        <v>975</v>
      </c>
      <c r="AEA14" s="1" t="s">
        <v>976</v>
      </c>
      <c r="AEC14" s="1">
        <v>30</v>
      </c>
    </row>
    <row r="15" spans="1:809" x14ac:dyDescent="0.3">
      <c r="A15" s="1" t="s">
        <v>998</v>
      </c>
      <c r="B15" s="1" t="s">
        <v>977</v>
      </c>
      <c r="C15" s="1" t="s">
        <v>978</v>
      </c>
      <c r="D15" s="3" t="str">
        <f t="shared" si="9"/>
        <v>12:37:32</v>
      </c>
      <c r="E15" s="3" t="str">
        <f t="shared" si="10"/>
        <v>12:05:16</v>
      </c>
      <c r="F15" s="4" t="str">
        <f t="shared" si="12"/>
        <v>0:32:16</v>
      </c>
      <c r="G15" s="1" t="s">
        <v>953</v>
      </c>
      <c r="I15" s="1" t="s">
        <v>954</v>
      </c>
      <c r="J15" s="1" t="s">
        <v>810</v>
      </c>
      <c r="LZ15" s="1" t="s">
        <v>807</v>
      </c>
      <c r="MB15" s="1" t="s">
        <v>811</v>
      </c>
      <c r="MD15" s="1" t="s">
        <v>860</v>
      </c>
      <c r="MF15" s="1" t="s">
        <v>979</v>
      </c>
      <c r="MH15" s="1" t="s">
        <v>807</v>
      </c>
      <c r="MI15" s="2">
        <v>8</v>
      </c>
      <c r="MJ15" s="1" t="s">
        <v>807</v>
      </c>
      <c r="MK15" s="2">
        <v>3</v>
      </c>
      <c r="ML15" s="2">
        <v>3</v>
      </c>
      <c r="MM15" s="1" t="s">
        <v>807</v>
      </c>
      <c r="MN15" s="2">
        <v>2</v>
      </c>
      <c r="MO15" s="2">
        <v>8</v>
      </c>
      <c r="MR15" s="1" t="s">
        <v>808</v>
      </c>
      <c r="NF15" s="1" t="s">
        <v>807</v>
      </c>
      <c r="NG15" s="1" t="s">
        <v>967</v>
      </c>
      <c r="NH15" s="2">
        <v>0</v>
      </c>
      <c r="NI15" s="2">
        <v>0</v>
      </c>
      <c r="NJ15" s="2">
        <v>1</v>
      </c>
      <c r="NK15" s="2">
        <v>0</v>
      </c>
      <c r="NM15" s="1" t="s">
        <v>807</v>
      </c>
      <c r="NN15" s="1" t="s">
        <v>863</v>
      </c>
      <c r="NO15" s="2">
        <v>1</v>
      </c>
      <c r="NP15" s="2">
        <v>0</v>
      </c>
      <c r="NQ15" s="2">
        <v>0</v>
      </c>
      <c r="NR15" s="2">
        <v>0</v>
      </c>
      <c r="OO15" s="2">
        <v>3</v>
      </c>
      <c r="OP15" s="1" t="s">
        <v>814</v>
      </c>
      <c r="OQ15" s="1" t="s">
        <v>980</v>
      </c>
      <c r="OR15" s="2">
        <v>0</v>
      </c>
      <c r="OS15" s="2">
        <v>1</v>
      </c>
      <c r="OT15" s="2">
        <v>0</v>
      </c>
      <c r="OU15" s="2">
        <v>0</v>
      </c>
      <c r="OV15" s="1" t="s">
        <v>864</v>
      </c>
      <c r="OW15" s="2">
        <v>1</v>
      </c>
      <c r="OX15" s="2">
        <v>1</v>
      </c>
      <c r="OY15" s="2">
        <v>1</v>
      </c>
      <c r="OZ15" s="2">
        <v>0</v>
      </c>
      <c r="PA15" s="1" t="s">
        <v>981</v>
      </c>
      <c r="PB15" s="2">
        <v>1</v>
      </c>
      <c r="PC15" s="2">
        <v>1</v>
      </c>
      <c r="PD15" s="2">
        <v>1</v>
      </c>
      <c r="PE15" s="2">
        <v>1</v>
      </c>
      <c r="PF15" s="2">
        <v>1</v>
      </c>
      <c r="PG15" s="2">
        <v>1</v>
      </c>
      <c r="PH15" s="2">
        <v>0</v>
      </c>
      <c r="PI15" s="2">
        <v>0</v>
      </c>
      <c r="PJ15" s="2">
        <v>1</v>
      </c>
      <c r="PK15" s="2">
        <v>0</v>
      </c>
      <c r="PL15" s="2">
        <v>0</v>
      </c>
      <c r="PM15" s="1" t="s">
        <v>866</v>
      </c>
      <c r="PN15" s="2">
        <v>0</v>
      </c>
      <c r="PO15" s="2">
        <v>0</v>
      </c>
      <c r="PP15" s="2">
        <v>1</v>
      </c>
      <c r="PQ15" s="2">
        <v>0</v>
      </c>
      <c r="SJ15" s="2">
        <v>1</v>
      </c>
      <c r="SK15" s="2">
        <v>4</v>
      </c>
      <c r="SO15" s="2">
        <v>0</v>
      </c>
      <c r="SP15" s="2">
        <v>2</v>
      </c>
      <c r="SQ15" s="2">
        <v>0</v>
      </c>
      <c r="SR15" s="1" t="s">
        <v>982</v>
      </c>
      <c r="SS15" s="2">
        <v>0</v>
      </c>
      <c r="ST15" s="2">
        <v>1</v>
      </c>
      <c r="SU15" s="2">
        <v>1</v>
      </c>
      <c r="SV15" s="2">
        <v>0</v>
      </c>
      <c r="SW15" s="2">
        <v>0</v>
      </c>
      <c r="SX15" s="2">
        <v>0</v>
      </c>
      <c r="VK15" s="1" t="s">
        <v>983</v>
      </c>
      <c r="VL15" s="2">
        <v>0</v>
      </c>
      <c r="VM15" s="2">
        <v>0</v>
      </c>
      <c r="VN15" s="2">
        <v>0</v>
      </c>
      <c r="VO15" s="2">
        <v>0</v>
      </c>
      <c r="VP15" s="2">
        <v>0</v>
      </c>
      <c r="VQ15" s="2">
        <v>0</v>
      </c>
      <c r="VR15" s="2">
        <v>1</v>
      </c>
      <c r="VS15" s="1" t="s">
        <v>984</v>
      </c>
      <c r="VT15" s="2">
        <v>0</v>
      </c>
      <c r="VU15" s="2">
        <v>0</v>
      </c>
      <c r="VV15" s="2">
        <v>0</v>
      </c>
      <c r="VW15" s="2">
        <v>1</v>
      </c>
      <c r="VX15" s="2">
        <v>0</v>
      </c>
      <c r="VY15" s="2">
        <v>1</v>
      </c>
      <c r="VZ15" s="2">
        <v>0</v>
      </c>
      <c r="WA15" s="2">
        <v>0</v>
      </c>
      <c r="WB15" s="2">
        <v>0</v>
      </c>
      <c r="WC15" s="2">
        <v>0</v>
      </c>
      <c r="WD15" s="1" t="s">
        <v>985</v>
      </c>
      <c r="WE15" s="2">
        <v>1</v>
      </c>
      <c r="WF15" s="2">
        <v>1</v>
      </c>
      <c r="WG15" s="2">
        <v>1</v>
      </c>
      <c r="WH15" s="2">
        <v>0</v>
      </c>
      <c r="WI15" s="2">
        <v>1</v>
      </c>
      <c r="WJ15" s="2">
        <v>0</v>
      </c>
      <c r="WK15" s="2">
        <v>0</v>
      </c>
      <c r="WL15" s="2">
        <v>0</v>
      </c>
      <c r="WM15" s="1" t="s">
        <v>986</v>
      </c>
      <c r="WN15" s="2">
        <v>1</v>
      </c>
      <c r="WO15" s="2">
        <v>0</v>
      </c>
      <c r="WP15" s="2">
        <v>0</v>
      </c>
      <c r="WQ15" s="2">
        <v>0</v>
      </c>
      <c r="WR15" s="2">
        <v>0</v>
      </c>
      <c r="WS15" s="2">
        <v>0</v>
      </c>
      <c r="WT15" s="2">
        <v>0</v>
      </c>
      <c r="WU15" s="2">
        <v>0</v>
      </c>
      <c r="WV15" s="2">
        <v>0</v>
      </c>
      <c r="WW15" s="1" t="s">
        <v>987</v>
      </c>
      <c r="WX15" s="2">
        <v>1</v>
      </c>
      <c r="WY15" s="2">
        <v>1</v>
      </c>
      <c r="WZ15" s="2">
        <v>0</v>
      </c>
      <c r="XA15" s="2">
        <v>1</v>
      </c>
      <c r="XB15" s="2">
        <v>1</v>
      </c>
      <c r="XC15" s="2">
        <v>0</v>
      </c>
      <c r="XD15" s="1" t="s">
        <v>988</v>
      </c>
      <c r="XE15" s="2">
        <v>0</v>
      </c>
      <c r="XF15" s="2">
        <v>0</v>
      </c>
      <c r="XG15" s="2">
        <v>0</v>
      </c>
      <c r="XH15" s="2">
        <v>0</v>
      </c>
      <c r="XI15" s="2">
        <v>1</v>
      </c>
      <c r="XJ15" s="2">
        <v>1</v>
      </c>
      <c r="XK15" s="2">
        <v>0</v>
      </c>
      <c r="XL15" s="2">
        <v>0</v>
      </c>
      <c r="XM15" s="2">
        <v>1</v>
      </c>
      <c r="XN15" s="2">
        <v>0</v>
      </c>
      <c r="XO15" s="2">
        <v>1</v>
      </c>
      <c r="XP15" s="2">
        <v>1</v>
      </c>
      <c r="XQ15" s="2">
        <v>0</v>
      </c>
      <c r="XR15" s="2">
        <v>0</v>
      </c>
      <c r="XS15" s="1" t="s">
        <v>989</v>
      </c>
      <c r="XT15" s="2">
        <v>0</v>
      </c>
      <c r="XU15" s="2">
        <v>0</v>
      </c>
      <c r="XV15" s="2">
        <v>1</v>
      </c>
      <c r="XW15" s="2">
        <v>1</v>
      </c>
      <c r="XX15" s="2">
        <v>1</v>
      </c>
      <c r="XY15" s="2">
        <v>1</v>
      </c>
      <c r="XZ15" s="2">
        <v>0</v>
      </c>
      <c r="YA15" s="2">
        <v>0</v>
      </c>
      <c r="YD15" s="1" t="s">
        <v>807</v>
      </c>
      <c r="YE15" s="1" t="s">
        <v>990</v>
      </c>
      <c r="YF15" s="2">
        <v>0</v>
      </c>
      <c r="YG15" s="2">
        <v>0</v>
      </c>
      <c r="YH15" s="2">
        <v>1</v>
      </c>
      <c r="YI15" s="2">
        <v>0</v>
      </c>
      <c r="YJ15" s="2">
        <v>0</v>
      </c>
      <c r="YK15" s="2">
        <v>0</v>
      </c>
      <c r="YL15" s="2">
        <v>1</v>
      </c>
      <c r="YM15" s="2">
        <v>0</v>
      </c>
      <c r="YN15" s="2">
        <v>0</v>
      </c>
      <c r="YP15" s="1" t="s">
        <v>991</v>
      </c>
      <c r="YQ15" s="1" t="s">
        <v>992</v>
      </c>
      <c r="YV15" s="2">
        <v>180</v>
      </c>
      <c r="YW15" s="2">
        <v>1100</v>
      </c>
      <c r="YX15" s="2">
        <v>150</v>
      </c>
      <c r="YY15" s="2">
        <v>750</v>
      </c>
      <c r="ZE15" s="1" t="s">
        <v>993</v>
      </c>
      <c r="ZF15" s="1" t="s">
        <v>994</v>
      </c>
      <c r="ZJ15" s="1" t="s">
        <v>995</v>
      </c>
      <c r="ZK15" s="1" t="s">
        <v>996</v>
      </c>
      <c r="ZL15" s="2">
        <v>0</v>
      </c>
      <c r="ZM15" s="2">
        <v>0</v>
      </c>
      <c r="ZN15" s="2">
        <v>1</v>
      </c>
      <c r="ZO15" s="2">
        <v>0</v>
      </c>
      <c r="ZP15" s="2">
        <v>0</v>
      </c>
      <c r="ZQ15" s="2">
        <v>0</v>
      </c>
      <c r="ZR15" s="2">
        <v>1</v>
      </c>
      <c r="ZS15" s="2">
        <v>0</v>
      </c>
      <c r="ZT15" s="2">
        <v>0</v>
      </c>
      <c r="ADW15" s="1" t="s">
        <v>997</v>
      </c>
      <c r="ADY15" s="1">
        <v>8847413</v>
      </c>
      <c r="ADZ15" s="1" t="s">
        <v>998</v>
      </c>
      <c r="AEA15" s="1" t="s">
        <v>999</v>
      </c>
      <c r="AEC15" s="1">
        <v>31</v>
      </c>
    </row>
    <row r="16" spans="1:809" x14ac:dyDescent="0.3">
      <c r="A16" s="1" t="s">
        <v>1006</v>
      </c>
      <c r="B16" s="1" t="s">
        <v>1000</v>
      </c>
      <c r="C16" s="1" t="s">
        <v>1001</v>
      </c>
      <c r="D16" s="3" t="str">
        <f t="shared" si="9"/>
        <v>11:58:13</v>
      </c>
      <c r="E16" s="3" t="str">
        <f t="shared" si="10"/>
        <v>11:46:10</v>
      </c>
      <c r="F16" s="4" t="str">
        <f t="shared" si="12"/>
        <v>0:12:03</v>
      </c>
      <c r="G16" s="1" t="s">
        <v>953</v>
      </c>
      <c r="I16" s="1" t="s">
        <v>954</v>
      </c>
      <c r="J16" s="1" t="s">
        <v>830</v>
      </c>
      <c r="ZV16" s="1" t="s">
        <v>831</v>
      </c>
      <c r="ZX16" s="11" t="s">
        <v>1107</v>
      </c>
      <c r="ZY16" s="1" t="s">
        <v>832</v>
      </c>
      <c r="AAA16" s="1" t="s">
        <v>881</v>
      </c>
      <c r="AAB16" s="1" t="s">
        <v>825</v>
      </c>
      <c r="AAE16" s="1" t="s">
        <v>833</v>
      </c>
      <c r="AAF16" s="1" t="s">
        <v>807</v>
      </c>
      <c r="AAG16" s="1" t="s">
        <v>1002</v>
      </c>
      <c r="AAI16" s="1" t="s">
        <v>807</v>
      </c>
      <c r="AAJ16" s="1" t="s">
        <v>808</v>
      </c>
      <c r="AAM16" s="1" t="s">
        <v>1003</v>
      </c>
      <c r="AAN16" s="1" t="s">
        <v>1004</v>
      </c>
      <c r="AAP16" s="2">
        <v>20</v>
      </c>
      <c r="AAQ16" s="12">
        <v>100</v>
      </c>
      <c r="ADW16" s="1" t="s">
        <v>1005</v>
      </c>
      <c r="ADY16" s="1">
        <v>8847420</v>
      </c>
      <c r="ADZ16" s="1" t="s">
        <v>1006</v>
      </c>
      <c r="AEA16" s="1" t="s">
        <v>1007</v>
      </c>
      <c r="AEC16" s="1">
        <v>32</v>
      </c>
    </row>
    <row r="17" spans="1:809" x14ac:dyDescent="0.3">
      <c r="A17" s="1" t="s">
        <v>1014</v>
      </c>
      <c r="B17" s="1" t="s">
        <v>1008</v>
      </c>
      <c r="C17" s="1" t="s">
        <v>1009</v>
      </c>
      <c r="D17" s="3" t="str">
        <f t="shared" si="9"/>
        <v>12:12:17</v>
      </c>
      <c r="E17" s="3" t="str">
        <f t="shared" si="10"/>
        <v>12:03:06</v>
      </c>
      <c r="F17" s="4" t="str">
        <f t="shared" si="12"/>
        <v>0:09:11</v>
      </c>
      <c r="G17" s="1" t="s">
        <v>953</v>
      </c>
      <c r="I17" s="1" t="s">
        <v>954</v>
      </c>
      <c r="J17" s="1" t="s">
        <v>830</v>
      </c>
      <c r="ZV17" s="1" t="s">
        <v>831</v>
      </c>
      <c r="ZX17" s="11" t="s">
        <v>1013</v>
      </c>
      <c r="ZY17" s="1" t="s">
        <v>832</v>
      </c>
      <c r="AAA17" s="1" t="s">
        <v>1010</v>
      </c>
      <c r="AAB17" s="1" t="s">
        <v>1011</v>
      </c>
      <c r="AAE17" s="1" t="s">
        <v>833</v>
      </c>
      <c r="AAF17" s="1" t="s">
        <v>807</v>
      </c>
      <c r="AAG17" s="1" t="s">
        <v>1012</v>
      </c>
      <c r="AAI17" s="1" t="s">
        <v>807</v>
      </c>
      <c r="AAJ17" s="1" t="s">
        <v>808</v>
      </c>
      <c r="AAM17" s="1" t="s">
        <v>1003</v>
      </c>
      <c r="AAN17" s="1" t="s">
        <v>1004</v>
      </c>
      <c r="AAP17" s="2">
        <v>10</v>
      </c>
      <c r="AAQ17" s="2">
        <v>80</v>
      </c>
      <c r="ADW17" s="1" t="s">
        <v>1013</v>
      </c>
      <c r="ADY17" s="1">
        <v>8847431</v>
      </c>
      <c r="ADZ17" s="1" t="s">
        <v>1014</v>
      </c>
      <c r="AEA17" s="1" t="s">
        <v>1015</v>
      </c>
      <c r="AEC17" s="1">
        <v>33</v>
      </c>
    </row>
    <row r="18" spans="1:809" x14ac:dyDescent="0.3">
      <c r="A18" s="1" t="s">
        <v>1021</v>
      </c>
      <c r="B18" s="1" t="s">
        <v>1016</v>
      </c>
      <c r="C18" s="1" t="s">
        <v>1017</v>
      </c>
      <c r="D18" s="3" t="str">
        <f t="shared" si="9"/>
        <v>13:37:33</v>
      </c>
      <c r="E18" s="3" t="str">
        <f t="shared" si="10"/>
        <v>11:48:28</v>
      </c>
      <c r="F18" s="4" t="str">
        <f t="shared" si="12"/>
        <v>1:49:05</v>
      </c>
      <c r="G18" s="1" t="s">
        <v>953</v>
      </c>
      <c r="I18" s="1" t="s">
        <v>954</v>
      </c>
      <c r="J18" s="1" t="s">
        <v>830</v>
      </c>
      <c r="ZV18" s="1" t="s">
        <v>831</v>
      </c>
      <c r="ZX18" s="11" t="s">
        <v>1106</v>
      </c>
      <c r="ZY18" s="1" t="s">
        <v>832</v>
      </c>
      <c r="AAA18" s="1" t="s">
        <v>1019</v>
      </c>
      <c r="AAB18" s="1" t="s">
        <v>825</v>
      </c>
      <c r="AAE18" s="1" t="s">
        <v>833</v>
      </c>
      <c r="AAF18" s="1" t="s">
        <v>807</v>
      </c>
      <c r="AAG18" s="1" t="s">
        <v>1002</v>
      </c>
      <c r="AAI18" s="1" t="s">
        <v>807</v>
      </c>
      <c r="AAJ18" s="1" t="s">
        <v>807</v>
      </c>
      <c r="AAQ18" s="2">
        <v>100</v>
      </c>
      <c r="ADW18" s="1" t="s">
        <v>1020</v>
      </c>
      <c r="ADY18" s="1">
        <v>8847455</v>
      </c>
      <c r="ADZ18" s="1" t="s">
        <v>1021</v>
      </c>
      <c r="AEA18" s="1" t="s">
        <v>1022</v>
      </c>
      <c r="AEC18" s="1">
        <v>34</v>
      </c>
    </row>
    <row r="19" spans="1:809" x14ac:dyDescent="0.3">
      <c r="A19" s="1" t="s">
        <v>1027</v>
      </c>
      <c r="B19" s="1" t="s">
        <v>1023</v>
      </c>
      <c r="C19" s="1" t="s">
        <v>1024</v>
      </c>
      <c r="D19" s="3" t="str">
        <f t="shared" si="9"/>
        <v>12:18:15</v>
      </c>
      <c r="E19" s="3" t="str">
        <f t="shared" si="10"/>
        <v>12:12:42</v>
      </c>
      <c r="F19" s="4" t="str">
        <f t="shared" si="12"/>
        <v>0:05:33</v>
      </c>
      <c r="G19" s="1" t="s">
        <v>953</v>
      </c>
      <c r="I19" s="1" t="s">
        <v>954</v>
      </c>
      <c r="J19" s="1" t="s">
        <v>830</v>
      </c>
      <c r="ZV19" s="1" t="s">
        <v>831</v>
      </c>
      <c r="ZX19" s="11" t="s">
        <v>1112</v>
      </c>
      <c r="ZY19" s="1" t="s">
        <v>832</v>
      </c>
      <c r="AAA19" s="1" t="s">
        <v>1025</v>
      </c>
      <c r="AAB19" s="1" t="s">
        <v>956</v>
      </c>
      <c r="AAE19" s="1" t="s">
        <v>833</v>
      </c>
      <c r="AAF19" s="1" t="s">
        <v>807</v>
      </c>
      <c r="AAG19" s="1" t="s">
        <v>1012</v>
      </c>
      <c r="AAI19" s="1" t="s">
        <v>807</v>
      </c>
      <c r="AAJ19" s="1" t="s">
        <v>808</v>
      </c>
      <c r="AAM19" s="1" t="s">
        <v>1003</v>
      </c>
      <c r="AAN19" s="1" t="s">
        <v>1004</v>
      </c>
      <c r="AAP19" s="2">
        <v>10</v>
      </c>
      <c r="AAQ19" s="2">
        <v>30</v>
      </c>
      <c r="ADW19" s="1" t="s">
        <v>1026</v>
      </c>
      <c r="ADY19" s="1">
        <v>8847484</v>
      </c>
      <c r="ADZ19" s="1" t="s">
        <v>1027</v>
      </c>
      <c r="AEA19" s="1" t="s">
        <v>1028</v>
      </c>
      <c r="AEC19" s="1">
        <v>35</v>
      </c>
    </row>
    <row r="20" spans="1:809" x14ac:dyDescent="0.3">
      <c r="A20" s="1" t="s">
        <v>1043</v>
      </c>
      <c r="B20" s="1" t="s">
        <v>1029</v>
      </c>
      <c r="C20" s="1" t="s">
        <v>1030</v>
      </c>
      <c r="D20" s="3" t="str">
        <f t="shared" si="9"/>
        <v>12:09:51</v>
      </c>
      <c r="E20" s="3" t="str">
        <f t="shared" si="10"/>
        <v>11:42:43</v>
      </c>
      <c r="F20" s="4" t="str">
        <f t="shared" si="12"/>
        <v>0:27:08</v>
      </c>
      <c r="G20" s="1" t="s">
        <v>953</v>
      </c>
      <c r="I20" s="1" t="s">
        <v>954</v>
      </c>
      <c r="J20" s="1" t="s">
        <v>1031</v>
      </c>
      <c r="ABK20" s="1" t="s">
        <v>1032</v>
      </c>
      <c r="ABL20" s="9" t="s">
        <v>1105</v>
      </c>
      <c r="ABN20" s="1" t="s">
        <v>1033</v>
      </c>
      <c r="ABP20" s="1" t="s">
        <v>1034</v>
      </c>
      <c r="ABR20" s="1" t="s">
        <v>807</v>
      </c>
      <c r="ABS20" s="2">
        <v>1</v>
      </c>
      <c r="ABT20" s="1" t="s">
        <v>808</v>
      </c>
      <c r="ABW20" s="1" t="s">
        <v>808</v>
      </c>
      <c r="ABY20" s="2">
        <v>0</v>
      </c>
      <c r="ACB20" s="1" t="s">
        <v>808</v>
      </c>
      <c r="ACP20" s="1" t="s">
        <v>807</v>
      </c>
      <c r="ACQ20" s="1" t="s">
        <v>1035</v>
      </c>
      <c r="ACR20" s="2">
        <v>1</v>
      </c>
      <c r="ACS20" s="2">
        <v>0</v>
      </c>
      <c r="ACT20" s="2">
        <v>0</v>
      </c>
      <c r="ACU20" s="2">
        <v>0</v>
      </c>
      <c r="ACW20" s="1" t="s">
        <v>807</v>
      </c>
      <c r="ACX20" s="2">
        <v>400</v>
      </c>
      <c r="ACY20" s="1" t="s">
        <v>1036</v>
      </c>
      <c r="ADB20" s="1" t="s">
        <v>1037</v>
      </c>
      <c r="ADD20" s="1" t="s">
        <v>807</v>
      </c>
      <c r="ADE20" s="1" t="s">
        <v>1038</v>
      </c>
      <c r="ADF20" s="1" t="s">
        <v>1039</v>
      </c>
      <c r="ADI20" s="1" t="s">
        <v>1040</v>
      </c>
      <c r="ADK20" s="1" t="s">
        <v>995</v>
      </c>
      <c r="ADL20" s="1" t="s">
        <v>1041</v>
      </c>
      <c r="ADM20" s="2">
        <v>1</v>
      </c>
      <c r="ADN20" s="2">
        <v>0</v>
      </c>
      <c r="ADO20" s="2">
        <v>0</v>
      </c>
      <c r="ADP20" s="2">
        <v>0</v>
      </c>
      <c r="ADQ20" s="2">
        <v>0</v>
      </c>
      <c r="ADR20" s="2">
        <v>0</v>
      </c>
      <c r="ADS20" s="2">
        <v>1</v>
      </c>
      <c r="ADT20" s="2">
        <v>0</v>
      </c>
      <c r="ADU20" s="2">
        <v>0</v>
      </c>
      <c r="ADW20" s="1" t="s">
        <v>1042</v>
      </c>
      <c r="ADY20" s="1">
        <v>8847497</v>
      </c>
      <c r="ADZ20" s="1" t="s">
        <v>1043</v>
      </c>
      <c r="AEA20" s="1" t="s">
        <v>1044</v>
      </c>
      <c r="AEC20" s="1">
        <v>36</v>
      </c>
    </row>
    <row r="21" spans="1:809" x14ac:dyDescent="0.3">
      <c r="A21" s="1" t="s">
        <v>1053</v>
      </c>
      <c r="B21" s="1" t="s">
        <v>1045</v>
      </c>
      <c r="C21" s="1" t="s">
        <v>1046</v>
      </c>
      <c r="D21" s="3" t="str">
        <f t="shared" si="9"/>
        <v>12:20:03</v>
      </c>
      <c r="E21" s="3" t="str">
        <f t="shared" si="10"/>
        <v>11:45:14</v>
      </c>
      <c r="F21" s="4" t="str">
        <f t="shared" si="12"/>
        <v>0:34:49</v>
      </c>
      <c r="G21" s="1" t="s">
        <v>953</v>
      </c>
      <c r="I21" s="1" t="s">
        <v>954</v>
      </c>
      <c r="J21" s="1" t="s">
        <v>816</v>
      </c>
      <c r="K21" s="1" t="s">
        <v>807</v>
      </c>
      <c r="M21" s="1" t="s">
        <v>827</v>
      </c>
      <c r="O21" s="1" t="s">
        <v>817</v>
      </c>
      <c r="P21" s="2">
        <v>0</v>
      </c>
      <c r="Q21" s="2">
        <v>0</v>
      </c>
      <c r="R21" s="2">
        <v>0</v>
      </c>
      <c r="S21" s="2">
        <v>1</v>
      </c>
      <c r="T21" s="2">
        <v>0</v>
      </c>
      <c r="U21" s="2">
        <v>0</v>
      </c>
      <c r="V21" s="2">
        <v>0</v>
      </c>
      <c r="W21" s="2">
        <v>0</v>
      </c>
      <c r="Y21" s="10" t="s">
        <v>1121</v>
      </c>
      <c r="AB21" s="1" t="s">
        <v>818</v>
      </c>
      <c r="AD21" s="1" t="s">
        <v>819</v>
      </c>
      <c r="AF21" s="1" t="s">
        <v>1047</v>
      </c>
      <c r="AG21" s="2">
        <v>1</v>
      </c>
      <c r="AH21" s="2">
        <v>0</v>
      </c>
      <c r="AI21" s="2">
        <v>1</v>
      </c>
      <c r="AJ21" s="2">
        <v>0</v>
      </c>
      <c r="AL21" s="1" t="s">
        <v>807</v>
      </c>
      <c r="AM21" s="1" t="s">
        <v>1048</v>
      </c>
      <c r="AN21" s="1" t="s">
        <v>808</v>
      </c>
      <c r="AO21" s="1" t="s">
        <v>1049</v>
      </c>
      <c r="AP21" s="2">
        <v>1</v>
      </c>
      <c r="AQ21" s="2">
        <v>0</v>
      </c>
      <c r="AR21" s="2">
        <v>0</v>
      </c>
      <c r="AS21" s="2">
        <v>0</v>
      </c>
      <c r="AT21" s="2">
        <v>0</v>
      </c>
      <c r="AW21" s="1" t="s">
        <v>808</v>
      </c>
      <c r="BG21" s="2">
        <v>15</v>
      </c>
      <c r="BH21" s="2">
        <v>59</v>
      </c>
      <c r="BK21" s="1" t="s">
        <v>807</v>
      </c>
      <c r="BL21" s="2">
        <v>16</v>
      </c>
      <c r="BM21" s="1" t="s">
        <v>807</v>
      </c>
      <c r="BN21" s="2">
        <v>8</v>
      </c>
      <c r="BO21" s="2">
        <v>5</v>
      </c>
      <c r="BP21" s="1" t="s">
        <v>807</v>
      </c>
      <c r="BQ21" s="2">
        <v>3</v>
      </c>
      <c r="BR21" s="2">
        <v>16</v>
      </c>
      <c r="BS21" s="2">
        <v>16</v>
      </c>
      <c r="BU21" s="1" t="s">
        <v>807</v>
      </c>
      <c r="BV21" s="1" t="s">
        <v>1012</v>
      </c>
      <c r="BW21" s="2">
        <v>1</v>
      </c>
      <c r="BX21" s="2">
        <v>0</v>
      </c>
      <c r="BY21" s="2">
        <v>0</v>
      </c>
      <c r="BZ21" s="2">
        <v>0</v>
      </c>
      <c r="CA21" s="2">
        <v>0</v>
      </c>
      <c r="CB21" s="2">
        <v>0</v>
      </c>
      <c r="CC21" s="2">
        <v>0</v>
      </c>
      <c r="CD21" s="2">
        <v>0</v>
      </c>
      <c r="CE21" s="2">
        <v>0</v>
      </c>
      <c r="CF21" s="2">
        <v>0</v>
      </c>
      <c r="CI21" s="1" t="s">
        <v>808</v>
      </c>
      <c r="DN21" s="2">
        <v>610</v>
      </c>
      <c r="DO21" s="2">
        <v>332</v>
      </c>
      <c r="DP21" s="2">
        <v>278</v>
      </c>
      <c r="DQ21" s="2">
        <v>610</v>
      </c>
      <c r="DS21" s="2">
        <v>6</v>
      </c>
      <c r="DT21" s="2">
        <v>14</v>
      </c>
      <c r="DU21" s="1" t="s">
        <v>820</v>
      </c>
      <c r="DV21" s="2">
        <v>45</v>
      </c>
      <c r="DW21" s="1" t="s">
        <v>807</v>
      </c>
      <c r="DX21" s="2">
        <v>2</v>
      </c>
      <c r="DY21" s="1" t="s">
        <v>808</v>
      </c>
      <c r="EF21" s="2">
        <v>3</v>
      </c>
      <c r="EH21" s="2">
        <v>10</v>
      </c>
      <c r="FB21" s="1" t="s">
        <v>807</v>
      </c>
      <c r="JL21" s="1" t="s">
        <v>822</v>
      </c>
      <c r="JM21" s="1" t="s">
        <v>822</v>
      </c>
      <c r="JN21" s="1" t="s">
        <v>807</v>
      </c>
      <c r="JP21" s="2">
        <v>16</v>
      </c>
      <c r="JQ21" s="2">
        <v>1</v>
      </c>
      <c r="JR21" s="2">
        <v>15</v>
      </c>
      <c r="JS21" s="2">
        <v>16</v>
      </c>
      <c r="JU21" s="1" t="s">
        <v>808</v>
      </c>
      <c r="JV21" s="1" t="s">
        <v>840</v>
      </c>
      <c r="JW21" s="1" t="s">
        <v>840</v>
      </c>
      <c r="JX21" s="1" t="s">
        <v>823</v>
      </c>
      <c r="KG21" s="1" t="s">
        <v>824</v>
      </c>
      <c r="KH21" s="2">
        <v>1</v>
      </c>
      <c r="KI21" s="2">
        <v>0</v>
      </c>
      <c r="KJ21" s="2">
        <v>0</v>
      </c>
      <c r="KK21" s="2">
        <v>0</v>
      </c>
      <c r="KL21" s="2">
        <v>0</v>
      </c>
      <c r="KM21" s="2">
        <v>0</v>
      </c>
      <c r="KO21" s="1" t="s">
        <v>824</v>
      </c>
      <c r="KP21" s="2">
        <v>1</v>
      </c>
      <c r="KQ21" s="2">
        <v>0</v>
      </c>
      <c r="KR21" s="2">
        <v>0</v>
      </c>
      <c r="KS21" s="2">
        <v>0</v>
      </c>
      <c r="KT21" s="2">
        <v>0</v>
      </c>
      <c r="KV21" s="1" t="s">
        <v>1050</v>
      </c>
      <c r="KW21" s="2">
        <v>0</v>
      </c>
      <c r="KX21" s="2">
        <v>0</v>
      </c>
      <c r="KY21" s="2">
        <v>1</v>
      </c>
      <c r="KZ21" s="2">
        <v>1</v>
      </c>
      <c r="LA21" s="2">
        <v>0</v>
      </c>
      <c r="LB21" s="2">
        <v>0</v>
      </c>
      <c r="LC21" s="2">
        <v>0</v>
      </c>
      <c r="LE21" s="1" t="s">
        <v>808</v>
      </c>
      <c r="LF21" s="1" t="s">
        <v>807</v>
      </c>
      <c r="LG21" s="1" t="s">
        <v>825</v>
      </c>
      <c r="LH21" s="2">
        <v>1</v>
      </c>
      <c r="LI21" s="2">
        <v>0</v>
      </c>
      <c r="LJ21" s="2">
        <v>0</v>
      </c>
      <c r="LK21" s="2">
        <v>0</v>
      </c>
      <c r="LL21" s="2">
        <v>0</v>
      </c>
      <c r="LN21" s="1" t="s">
        <v>1051</v>
      </c>
      <c r="LO21" s="2">
        <v>1</v>
      </c>
      <c r="LP21" s="2">
        <v>1</v>
      </c>
      <c r="LQ21" s="2">
        <v>1</v>
      </c>
      <c r="LR21" s="2">
        <v>1</v>
      </c>
      <c r="LS21" s="2">
        <v>1</v>
      </c>
      <c r="LT21" s="2">
        <v>0</v>
      </c>
      <c r="LU21" s="2">
        <v>0</v>
      </c>
      <c r="LW21" s="1" t="s">
        <v>807</v>
      </c>
      <c r="ADW21" s="1" t="s">
        <v>1052</v>
      </c>
      <c r="ADY21" s="1">
        <v>8847523</v>
      </c>
      <c r="ADZ21" s="1" t="s">
        <v>1053</v>
      </c>
      <c r="AEA21" s="1" t="s">
        <v>1054</v>
      </c>
      <c r="AEC21" s="1">
        <v>37</v>
      </c>
    </row>
    <row r="22" spans="1:809" x14ac:dyDescent="0.3">
      <c r="A22" s="1" t="s">
        <v>1061</v>
      </c>
      <c r="B22" s="1" t="s">
        <v>1055</v>
      </c>
      <c r="C22" s="1" t="s">
        <v>1056</v>
      </c>
      <c r="D22" s="3" t="str">
        <f t="shared" si="9"/>
        <v>12:29:11</v>
      </c>
      <c r="E22" s="3" t="str">
        <f t="shared" si="10"/>
        <v>12:20:09</v>
      </c>
      <c r="F22" s="4" t="str">
        <f t="shared" si="12"/>
        <v>0:09:02</v>
      </c>
      <c r="G22" s="1" t="s">
        <v>953</v>
      </c>
      <c r="I22" s="1" t="s">
        <v>954</v>
      </c>
      <c r="J22" s="1" t="s">
        <v>816</v>
      </c>
      <c r="K22" s="1" t="s">
        <v>807</v>
      </c>
      <c r="M22" s="1" t="s">
        <v>827</v>
      </c>
      <c r="O22" s="1" t="s">
        <v>919</v>
      </c>
      <c r="P22" s="2">
        <v>1</v>
      </c>
      <c r="Q22" s="2">
        <v>0</v>
      </c>
      <c r="R22" s="2">
        <v>0</v>
      </c>
      <c r="S22" s="2">
        <v>0</v>
      </c>
      <c r="T22" s="2">
        <v>0</v>
      </c>
      <c r="U22" s="2">
        <v>0</v>
      </c>
      <c r="V22" s="2">
        <v>0</v>
      </c>
      <c r="W22" s="2">
        <v>0</v>
      </c>
      <c r="Y22" s="1" t="s">
        <v>1057</v>
      </c>
      <c r="AB22" s="1" t="s">
        <v>818</v>
      </c>
      <c r="AD22" s="1" t="s">
        <v>819</v>
      </c>
      <c r="AF22" s="1" t="s">
        <v>921</v>
      </c>
      <c r="AG22" s="2">
        <v>0</v>
      </c>
      <c r="AH22" s="2">
        <v>0</v>
      </c>
      <c r="AI22" s="2">
        <v>1</v>
      </c>
      <c r="AJ22" s="2">
        <v>0</v>
      </c>
      <c r="AL22" s="1" t="s">
        <v>807</v>
      </c>
      <c r="AM22" s="1" t="s">
        <v>1058</v>
      </c>
      <c r="AN22" s="1" t="s">
        <v>808</v>
      </c>
      <c r="AO22" s="1" t="s">
        <v>1049</v>
      </c>
      <c r="AP22" s="2">
        <v>1</v>
      </c>
      <c r="AQ22" s="2">
        <v>0</v>
      </c>
      <c r="AR22" s="2">
        <v>0</v>
      </c>
      <c r="AS22" s="2">
        <v>0</v>
      </c>
      <c r="AT22" s="2">
        <v>0</v>
      </c>
      <c r="AW22" s="1" t="s">
        <v>808</v>
      </c>
      <c r="BG22" s="2">
        <v>2</v>
      </c>
      <c r="BH22" s="2">
        <v>72</v>
      </c>
      <c r="BI22" s="1" t="s">
        <v>807</v>
      </c>
      <c r="BK22" s="1" t="s">
        <v>807</v>
      </c>
      <c r="BL22" s="2">
        <v>3</v>
      </c>
      <c r="BM22" s="1" t="s">
        <v>807</v>
      </c>
      <c r="BN22" s="2">
        <v>1</v>
      </c>
      <c r="BO22" s="2">
        <v>1</v>
      </c>
      <c r="BP22" s="1" t="s">
        <v>807</v>
      </c>
      <c r="BQ22" s="2">
        <v>1</v>
      </c>
      <c r="BR22" s="2">
        <v>3</v>
      </c>
      <c r="BS22" s="2">
        <v>3</v>
      </c>
      <c r="BU22" s="1" t="s">
        <v>807</v>
      </c>
      <c r="BV22" s="1" t="s">
        <v>1012</v>
      </c>
      <c r="BW22" s="2">
        <v>1</v>
      </c>
      <c r="BX22" s="2">
        <v>0</v>
      </c>
      <c r="BY22" s="2">
        <v>0</v>
      </c>
      <c r="BZ22" s="2">
        <v>0</v>
      </c>
      <c r="CA22" s="2">
        <v>0</v>
      </c>
      <c r="CB22" s="2">
        <v>0</v>
      </c>
      <c r="CC22" s="2">
        <v>0</v>
      </c>
      <c r="CD22" s="2">
        <v>0</v>
      </c>
      <c r="CE22" s="2">
        <v>0</v>
      </c>
      <c r="CF22" s="2">
        <v>0</v>
      </c>
      <c r="CI22" s="1" t="s">
        <v>808</v>
      </c>
      <c r="CQ22" s="2">
        <v>80</v>
      </c>
      <c r="CR22" s="2">
        <v>50</v>
      </c>
      <c r="CS22" s="2">
        <v>30</v>
      </c>
      <c r="CT22" s="2">
        <v>80</v>
      </c>
      <c r="CV22" s="2">
        <v>4</v>
      </c>
      <c r="CW22" s="2">
        <v>6</v>
      </c>
      <c r="CX22" s="1" t="s">
        <v>820</v>
      </c>
      <c r="CY22" s="2">
        <v>25</v>
      </c>
      <c r="CZ22" s="1" t="s">
        <v>808</v>
      </c>
      <c r="DB22" s="1" t="s">
        <v>808</v>
      </c>
      <c r="DI22" s="2">
        <v>5</v>
      </c>
      <c r="DK22" s="2">
        <v>15</v>
      </c>
      <c r="FB22" s="1" t="s">
        <v>807</v>
      </c>
      <c r="JM22" s="1" t="s">
        <v>822</v>
      </c>
      <c r="JN22" s="1" t="s">
        <v>807</v>
      </c>
      <c r="JP22" s="2">
        <v>2</v>
      </c>
      <c r="JQ22" s="2">
        <v>0</v>
      </c>
      <c r="JR22" s="2">
        <v>2</v>
      </c>
      <c r="JS22" s="2">
        <v>2</v>
      </c>
      <c r="JV22" s="1" t="s">
        <v>840</v>
      </c>
      <c r="JX22" s="1" t="s">
        <v>823</v>
      </c>
      <c r="KG22" s="1" t="s">
        <v>824</v>
      </c>
      <c r="KH22" s="2">
        <v>1</v>
      </c>
      <c r="KI22" s="2">
        <v>0</v>
      </c>
      <c r="KJ22" s="2">
        <v>0</v>
      </c>
      <c r="KK22" s="2">
        <v>0</v>
      </c>
      <c r="KL22" s="2">
        <v>0</v>
      </c>
      <c r="KM22" s="2">
        <v>0</v>
      </c>
      <c r="KO22" s="1" t="s">
        <v>824</v>
      </c>
      <c r="KP22" s="2">
        <v>1</v>
      </c>
      <c r="KQ22" s="2">
        <v>0</v>
      </c>
      <c r="KR22" s="2">
        <v>0</v>
      </c>
      <c r="KS22" s="2">
        <v>0</v>
      </c>
      <c r="KT22" s="2">
        <v>0</v>
      </c>
      <c r="KV22" s="1" t="s">
        <v>1059</v>
      </c>
      <c r="KW22" s="2">
        <v>0</v>
      </c>
      <c r="KX22" s="2">
        <v>1</v>
      </c>
      <c r="KY22" s="2">
        <v>0</v>
      </c>
      <c r="KZ22" s="2">
        <v>0</v>
      </c>
      <c r="LA22" s="2">
        <v>0</v>
      </c>
      <c r="LB22" s="2">
        <v>0</v>
      </c>
      <c r="LC22" s="2">
        <v>0</v>
      </c>
      <c r="LE22" s="1" t="s">
        <v>808</v>
      </c>
      <c r="LF22" s="1" t="s">
        <v>807</v>
      </c>
      <c r="LG22" s="1" t="s">
        <v>825</v>
      </c>
      <c r="LH22" s="2">
        <v>1</v>
      </c>
      <c r="LI22" s="2">
        <v>0</v>
      </c>
      <c r="LJ22" s="2">
        <v>0</v>
      </c>
      <c r="LK22" s="2">
        <v>0</v>
      </c>
      <c r="LL22" s="2">
        <v>0</v>
      </c>
      <c r="LN22" s="1" t="s">
        <v>1060</v>
      </c>
      <c r="LO22" s="2">
        <v>1</v>
      </c>
      <c r="LP22" s="2">
        <v>0</v>
      </c>
      <c r="LQ22" s="2">
        <v>1</v>
      </c>
      <c r="LR22" s="2">
        <v>1</v>
      </c>
      <c r="LS22" s="2">
        <v>1</v>
      </c>
      <c r="LT22" s="2">
        <v>0</v>
      </c>
      <c r="LU22" s="2">
        <v>0</v>
      </c>
      <c r="LW22" s="1" t="s">
        <v>807</v>
      </c>
      <c r="ADY22" s="1">
        <v>8847525</v>
      </c>
      <c r="ADZ22" s="1" t="s">
        <v>1061</v>
      </c>
      <c r="AEA22" s="1" t="s">
        <v>1062</v>
      </c>
      <c r="AEC22" s="1">
        <v>38</v>
      </c>
    </row>
    <row r="23" spans="1:809" x14ac:dyDescent="0.3">
      <c r="A23" s="1" t="s">
        <v>1073</v>
      </c>
      <c r="B23" s="1" t="s">
        <v>1063</v>
      </c>
      <c r="C23" s="1" t="s">
        <v>1064</v>
      </c>
      <c r="D23" s="3" t="str">
        <f t="shared" si="9"/>
        <v>15:49:12</v>
      </c>
      <c r="E23" s="3" t="str">
        <f t="shared" si="10"/>
        <v>12:10:23</v>
      </c>
      <c r="F23" s="4" t="str">
        <f t="shared" si="12"/>
        <v>3:38:49</v>
      </c>
      <c r="G23" s="1" t="s">
        <v>953</v>
      </c>
      <c r="I23" s="1" t="s">
        <v>954</v>
      </c>
      <c r="J23" s="1" t="s">
        <v>1031</v>
      </c>
      <c r="ABK23" s="1" t="s">
        <v>1065</v>
      </c>
      <c r="ABL23" s="9" t="s">
        <v>1104</v>
      </c>
      <c r="ABN23" s="1" t="s">
        <v>1033</v>
      </c>
      <c r="ABP23" s="1" t="s">
        <v>1034</v>
      </c>
      <c r="ABR23" s="1" t="s">
        <v>807</v>
      </c>
      <c r="ABS23" s="2">
        <v>2</v>
      </c>
      <c r="ABT23" s="1" t="s">
        <v>808</v>
      </c>
      <c r="ABW23" s="1" t="s">
        <v>808</v>
      </c>
      <c r="ABY23" s="2">
        <v>0</v>
      </c>
      <c r="ACB23" s="1" t="s">
        <v>807</v>
      </c>
      <c r="ACC23" s="1" t="s">
        <v>1066</v>
      </c>
      <c r="ACD23" s="2">
        <v>1</v>
      </c>
      <c r="ACE23" s="2">
        <v>0</v>
      </c>
      <c r="ACF23" s="2">
        <v>0</v>
      </c>
      <c r="ACG23" s="2">
        <v>0</v>
      </c>
      <c r="ACH23" s="2">
        <v>0</v>
      </c>
      <c r="ACI23" s="2">
        <v>0</v>
      </c>
      <c r="ACJ23" s="2">
        <v>1</v>
      </c>
      <c r="ACK23" s="2">
        <v>0</v>
      </c>
      <c r="ACL23" s="2">
        <v>0</v>
      </c>
      <c r="ACM23" s="2">
        <v>0</v>
      </c>
      <c r="ACP23" s="1" t="s">
        <v>808</v>
      </c>
      <c r="ACW23" s="1" t="s">
        <v>807</v>
      </c>
      <c r="ACX23" s="2">
        <v>1000</v>
      </c>
      <c r="ACY23" s="1" t="s">
        <v>1067</v>
      </c>
      <c r="ADD23" s="1" t="s">
        <v>1068</v>
      </c>
      <c r="ADE23" s="1" t="s">
        <v>1069</v>
      </c>
      <c r="ADF23" s="1" t="s">
        <v>1070</v>
      </c>
      <c r="ADG23" s="1" t="s">
        <v>1071</v>
      </c>
      <c r="ADK23" s="1" t="s">
        <v>877</v>
      </c>
      <c r="ADW23" s="1" t="s">
        <v>1072</v>
      </c>
      <c r="ADY23" s="1">
        <v>8847576</v>
      </c>
      <c r="ADZ23" s="1" t="s">
        <v>1073</v>
      </c>
      <c r="AEA23" s="1" t="s">
        <v>1074</v>
      </c>
      <c r="AEC23" s="1">
        <v>39</v>
      </c>
    </row>
    <row r="24" spans="1:809" x14ac:dyDescent="0.3">
      <c r="A24" s="1" t="s">
        <v>1079</v>
      </c>
      <c r="B24" s="1" t="s">
        <v>1075</v>
      </c>
      <c r="C24" s="1" t="s">
        <v>1076</v>
      </c>
      <c r="D24" s="3" t="str">
        <f t="shared" si="9"/>
        <v>10:57:17</v>
      </c>
      <c r="E24" s="3" t="str">
        <f t="shared" si="10"/>
        <v>10:50:48</v>
      </c>
      <c r="F24" s="4" t="str">
        <f t="shared" ref="F24:F28" si="13">TEXT(D24-E24,"h:mm:ss")</f>
        <v>0:06:29</v>
      </c>
      <c r="G24" s="1" t="s">
        <v>1077</v>
      </c>
      <c r="I24" s="1" t="s">
        <v>954</v>
      </c>
      <c r="J24" s="1" t="s">
        <v>830</v>
      </c>
      <c r="ZV24" s="1" t="s">
        <v>831</v>
      </c>
      <c r="ZX24" s="11" t="s">
        <v>1113</v>
      </c>
      <c r="ZY24" s="1" t="s">
        <v>832</v>
      </c>
      <c r="AAA24" s="1" t="s">
        <v>932</v>
      </c>
      <c r="AAB24" s="1" t="s">
        <v>825</v>
      </c>
      <c r="AAE24" s="1" t="s">
        <v>833</v>
      </c>
      <c r="AAF24" s="1" t="s">
        <v>807</v>
      </c>
      <c r="AAG24" s="1" t="s">
        <v>1012</v>
      </c>
      <c r="AAI24" s="1" t="s">
        <v>807</v>
      </c>
      <c r="AAJ24" s="1" t="s">
        <v>808</v>
      </c>
      <c r="AAM24" s="1" t="s">
        <v>1003</v>
      </c>
      <c r="AAN24" s="1" t="s">
        <v>1004</v>
      </c>
      <c r="AAP24" s="2">
        <v>20</v>
      </c>
      <c r="AAQ24" s="2">
        <v>20</v>
      </c>
      <c r="ADW24" s="1" t="s">
        <v>1078</v>
      </c>
      <c r="ADY24" s="1">
        <v>8855292</v>
      </c>
      <c r="ADZ24" s="1" t="s">
        <v>1079</v>
      </c>
      <c r="AEA24" s="1" t="s">
        <v>1080</v>
      </c>
      <c r="AEC24" s="1">
        <v>40</v>
      </c>
    </row>
    <row r="25" spans="1:809" x14ac:dyDescent="0.3">
      <c r="A25" s="1" t="s">
        <v>1084</v>
      </c>
      <c r="B25" s="1" t="s">
        <v>1081</v>
      </c>
      <c r="C25" s="1" t="s">
        <v>1082</v>
      </c>
      <c r="D25" s="3" t="str">
        <f t="shared" si="9"/>
        <v>11:28:22</v>
      </c>
      <c r="E25" s="3" t="str">
        <f t="shared" si="10"/>
        <v>11:22:29</v>
      </c>
      <c r="F25" s="4" t="str">
        <f t="shared" si="13"/>
        <v>0:05:53</v>
      </c>
      <c r="G25" s="1" t="s">
        <v>1077</v>
      </c>
      <c r="I25" s="1" t="s">
        <v>954</v>
      </c>
      <c r="J25" s="1" t="s">
        <v>830</v>
      </c>
      <c r="ZV25" s="1" t="s">
        <v>831</v>
      </c>
      <c r="ZX25" s="11" t="s">
        <v>1116</v>
      </c>
      <c r="ZY25" s="1" t="s">
        <v>832</v>
      </c>
      <c r="AAA25" s="1" t="s">
        <v>837</v>
      </c>
      <c r="AAB25" s="1" t="s">
        <v>825</v>
      </c>
      <c r="AAE25" s="1" t="s">
        <v>833</v>
      </c>
      <c r="AAF25" s="1" t="s">
        <v>807</v>
      </c>
      <c r="AAG25" s="1" t="s">
        <v>1012</v>
      </c>
      <c r="AAI25" s="1" t="s">
        <v>807</v>
      </c>
      <c r="AAJ25" s="1" t="s">
        <v>807</v>
      </c>
      <c r="AAQ25" s="2">
        <v>20</v>
      </c>
      <c r="ADW25" s="1" t="s">
        <v>1083</v>
      </c>
      <c r="ADY25" s="1">
        <v>8855340</v>
      </c>
      <c r="ADZ25" s="1" t="s">
        <v>1084</v>
      </c>
      <c r="AEA25" s="1" t="s">
        <v>1085</v>
      </c>
      <c r="AEC25" s="1">
        <v>41</v>
      </c>
    </row>
    <row r="26" spans="1:809" x14ac:dyDescent="0.3">
      <c r="A26" s="1" t="s">
        <v>1090</v>
      </c>
      <c r="B26" s="1" t="s">
        <v>1087</v>
      </c>
      <c r="C26" s="1" t="s">
        <v>1088</v>
      </c>
      <c r="D26" s="3" t="str">
        <f t="shared" si="9"/>
        <v>11:04:06</v>
      </c>
      <c r="E26" s="3" t="str">
        <f t="shared" si="10"/>
        <v>10:56:55</v>
      </c>
      <c r="F26" s="4" t="str">
        <f t="shared" si="13"/>
        <v>0:07:11</v>
      </c>
      <c r="G26" s="1" t="s">
        <v>1077</v>
      </c>
      <c r="I26" s="1" t="s">
        <v>954</v>
      </c>
      <c r="J26" s="1" t="s">
        <v>830</v>
      </c>
      <c r="ZV26" s="1" t="s">
        <v>831</v>
      </c>
      <c r="ZX26" s="11" t="s">
        <v>1089</v>
      </c>
      <c r="ZY26" s="1" t="s">
        <v>832</v>
      </c>
      <c r="AAA26" s="1" t="s">
        <v>837</v>
      </c>
      <c r="AAB26" s="1" t="s">
        <v>825</v>
      </c>
      <c r="AAE26" s="1" t="s">
        <v>833</v>
      </c>
      <c r="AAF26" s="1" t="s">
        <v>807</v>
      </c>
      <c r="AAG26" s="1" t="s">
        <v>1002</v>
      </c>
      <c r="AAI26" s="1" t="s">
        <v>807</v>
      </c>
      <c r="AAJ26" s="1" t="s">
        <v>807</v>
      </c>
      <c r="AAQ26" s="2">
        <v>58</v>
      </c>
      <c r="ADW26" s="1" t="s">
        <v>1089</v>
      </c>
      <c r="ADY26" s="1">
        <v>8855452</v>
      </c>
      <c r="ADZ26" s="1" t="s">
        <v>1090</v>
      </c>
      <c r="AEA26" s="1" t="s">
        <v>1091</v>
      </c>
      <c r="AEC26" s="1">
        <v>44</v>
      </c>
    </row>
    <row r="27" spans="1:809" x14ac:dyDescent="0.3">
      <c r="A27" s="1" t="s">
        <v>1096</v>
      </c>
      <c r="B27" s="1" t="s">
        <v>1092</v>
      </c>
      <c r="C27" s="1" t="s">
        <v>1093</v>
      </c>
      <c r="D27" s="3" t="str">
        <f t="shared" si="9"/>
        <v>11:26:19</v>
      </c>
      <c r="E27" s="3" t="str">
        <f t="shared" si="10"/>
        <v>11:17:47</v>
      </c>
      <c r="F27" s="4" t="str">
        <f t="shared" si="13"/>
        <v>0:08:32</v>
      </c>
      <c r="G27" s="1" t="s">
        <v>1077</v>
      </c>
      <c r="I27" s="1" t="s">
        <v>954</v>
      </c>
      <c r="J27" s="1" t="s">
        <v>830</v>
      </c>
      <c r="ZV27" s="1" t="s">
        <v>831</v>
      </c>
      <c r="ZX27" s="11" t="s">
        <v>1111</v>
      </c>
      <c r="ZY27" s="1" t="s">
        <v>832</v>
      </c>
      <c r="AAA27" s="1" t="s">
        <v>838</v>
      </c>
      <c r="AAB27" s="1" t="s">
        <v>825</v>
      </c>
      <c r="AAE27" s="1" t="s">
        <v>833</v>
      </c>
      <c r="AAF27" s="1" t="s">
        <v>807</v>
      </c>
      <c r="AAG27" s="1" t="s">
        <v>1012</v>
      </c>
      <c r="AAI27" s="1" t="s">
        <v>807</v>
      </c>
      <c r="AAJ27" s="1" t="s">
        <v>808</v>
      </c>
      <c r="AAM27" s="1" t="s">
        <v>1003</v>
      </c>
      <c r="AAN27" s="1" t="s">
        <v>1094</v>
      </c>
      <c r="AAP27" s="2">
        <v>25</v>
      </c>
      <c r="AAQ27" s="2">
        <v>50</v>
      </c>
      <c r="ADW27" s="1" t="s">
        <v>1095</v>
      </c>
      <c r="ADY27" s="1">
        <v>8855460</v>
      </c>
      <c r="ADZ27" s="1" t="s">
        <v>1096</v>
      </c>
      <c r="AEA27" s="1" t="s">
        <v>1097</v>
      </c>
      <c r="AEC27" s="1">
        <v>45</v>
      </c>
    </row>
    <row r="28" spans="1:809" x14ac:dyDescent="0.3">
      <c r="A28" s="1" t="s">
        <v>1101</v>
      </c>
      <c r="B28" s="1" t="s">
        <v>1098</v>
      </c>
      <c r="C28" s="1" t="s">
        <v>1099</v>
      </c>
      <c r="D28" s="3" t="str">
        <f t="shared" si="9"/>
        <v>11:14:35</v>
      </c>
      <c r="E28" s="3" t="str">
        <f t="shared" si="10"/>
        <v>10:51:58</v>
      </c>
      <c r="F28" s="4" t="str">
        <f t="shared" si="13"/>
        <v>0:22:37</v>
      </c>
      <c r="G28" s="1" t="s">
        <v>1077</v>
      </c>
      <c r="I28" s="1" t="s">
        <v>954</v>
      </c>
      <c r="J28" s="1" t="s">
        <v>830</v>
      </c>
      <c r="ZV28" s="1" t="s">
        <v>831</v>
      </c>
      <c r="ZX28" s="11" t="s">
        <v>1114</v>
      </c>
      <c r="ZY28" s="1" t="s">
        <v>832</v>
      </c>
      <c r="AAA28" s="1" t="s">
        <v>881</v>
      </c>
      <c r="AAB28" s="1" t="s">
        <v>956</v>
      </c>
      <c r="AAE28" s="1" t="s">
        <v>833</v>
      </c>
      <c r="AAF28" s="1" t="s">
        <v>807</v>
      </c>
      <c r="AAG28" s="1" t="s">
        <v>1012</v>
      </c>
      <c r="AAI28" s="1" t="s">
        <v>807</v>
      </c>
      <c r="AAJ28" s="1" t="s">
        <v>808</v>
      </c>
      <c r="AAM28" s="1" t="s">
        <v>1003</v>
      </c>
      <c r="AAN28" s="1" t="s">
        <v>1004</v>
      </c>
      <c r="AAP28" s="2">
        <v>10</v>
      </c>
      <c r="AAQ28" s="2">
        <v>50</v>
      </c>
      <c r="ADW28" s="1" t="s">
        <v>1100</v>
      </c>
      <c r="ADY28" s="1">
        <v>8855476</v>
      </c>
      <c r="ADZ28" s="1" t="s">
        <v>1101</v>
      </c>
      <c r="AEA28" s="1" t="s">
        <v>1102</v>
      </c>
      <c r="AEC28" s="1">
        <v>46</v>
      </c>
    </row>
    <row r="29" spans="1:809" x14ac:dyDescent="0.3">
      <c r="A29" s="1" t="s">
        <v>1133</v>
      </c>
      <c r="B29" s="1" t="s">
        <v>1123</v>
      </c>
      <c r="C29" s="1" t="s">
        <v>1124</v>
      </c>
      <c r="D29" s="3" t="str">
        <f t="shared" si="9"/>
        <v>10:24:39</v>
      </c>
      <c r="E29" s="3" t="str">
        <f t="shared" si="10"/>
        <v>10:00:24</v>
      </c>
      <c r="F29" s="4" t="str">
        <f t="shared" ref="F29:F36" si="14">TEXT(D29-E29,"h:mm:ss")</f>
        <v>0:24:15</v>
      </c>
      <c r="G29" s="1" t="s">
        <v>1125</v>
      </c>
      <c r="I29" s="1" t="s">
        <v>836</v>
      </c>
      <c r="J29" s="1" t="s">
        <v>816</v>
      </c>
      <c r="K29" s="1" t="s">
        <v>807</v>
      </c>
      <c r="M29" s="1" t="s">
        <v>827</v>
      </c>
      <c r="O29" s="1" t="s">
        <v>817</v>
      </c>
      <c r="P29" s="2">
        <v>0</v>
      </c>
      <c r="Q29" s="2">
        <v>0</v>
      </c>
      <c r="R29" s="2">
        <v>0</v>
      </c>
      <c r="S29" s="2">
        <v>1</v>
      </c>
      <c r="T29" s="2">
        <v>0</v>
      </c>
      <c r="U29" s="2">
        <v>0</v>
      </c>
      <c r="V29" s="2">
        <v>0</v>
      </c>
      <c r="W29" s="2">
        <v>0</v>
      </c>
      <c r="Y29" s="1" t="s">
        <v>1126</v>
      </c>
      <c r="AB29" s="1" t="s">
        <v>818</v>
      </c>
      <c r="AD29" s="1" t="s">
        <v>929</v>
      </c>
      <c r="AE29" s="1" t="s">
        <v>1127</v>
      </c>
      <c r="AF29" s="1" t="s">
        <v>921</v>
      </c>
      <c r="AG29" s="2">
        <v>0</v>
      </c>
      <c r="AH29" s="2">
        <v>0</v>
      </c>
      <c r="AI29" s="2">
        <v>1</v>
      </c>
      <c r="AJ29" s="2">
        <v>0</v>
      </c>
      <c r="AL29" s="1" t="s">
        <v>808</v>
      </c>
      <c r="AM29" s="1" t="s">
        <v>837</v>
      </c>
      <c r="AN29" s="1" t="s">
        <v>807</v>
      </c>
      <c r="AO29" s="1" t="s">
        <v>1128</v>
      </c>
      <c r="AP29" s="2">
        <v>0</v>
      </c>
      <c r="AQ29" s="2">
        <v>1</v>
      </c>
      <c r="AR29" s="2">
        <v>0</v>
      </c>
      <c r="AS29" s="2">
        <v>0</v>
      </c>
      <c r="AT29" s="2">
        <v>0</v>
      </c>
      <c r="AW29" s="1" t="s">
        <v>808</v>
      </c>
      <c r="BG29" s="2">
        <v>3</v>
      </c>
      <c r="BH29" s="2">
        <v>75</v>
      </c>
      <c r="BK29" s="1" t="s">
        <v>807</v>
      </c>
      <c r="BL29" s="2">
        <v>3</v>
      </c>
      <c r="BM29" s="1" t="s">
        <v>808</v>
      </c>
      <c r="BP29" s="1" t="s">
        <v>808</v>
      </c>
      <c r="BR29" s="2">
        <v>0</v>
      </c>
      <c r="BU29" s="1" t="s">
        <v>808</v>
      </c>
      <c r="CI29" s="1" t="s">
        <v>808</v>
      </c>
      <c r="DN29" s="2">
        <v>101</v>
      </c>
      <c r="DO29" s="2">
        <v>63</v>
      </c>
      <c r="DP29" s="2">
        <v>38</v>
      </c>
      <c r="DQ29" s="2">
        <v>101</v>
      </c>
      <c r="DS29" s="2">
        <v>6</v>
      </c>
      <c r="DT29" s="2">
        <v>13</v>
      </c>
      <c r="DU29" s="1" t="s">
        <v>820</v>
      </c>
      <c r="DV29" s="2">
        <v>33</v>
      </c>
      <c r="DW29" s="1" t="s">
        <v>808</v>
      </c>
      <c r="DY29" s="1" t="s">
        <v>808</v>
      </c>
      <c r="EF29" s="2">
        <v>10</v>
      </c>
      <c r="EH29" s="2">
        <v>15</v>
      </c>
      <c r="FB29" s="1" t="s">
        <v>807</v>
      </c>
      <c r="JM29" s="1" t="s">
        <v>822</v>
      </c>
      <c r="JN29" s="1" t="s">
        <v>808</v>
      </c>
      <c r="JP29" s="2">
        <v>8</v>
      </c>
      <c r="JQ29" s="2">
        <v>1</v>
      </c>
      <c r="JR29" s="2">
        <v>7</v>
      </c>
      <c r="JS29" s="2">
        <v>8</v>
      </c>
      <c r="JV29" s="1" t="s">
        <v>822</v>
      </c>
      <c r="JX29" s="1" t="s">
        <v>823</v>
      </c>
      <c r="KG29" s="1" t="s">
        <v>1129</v>
      </c>
      <c r="KH29" s="2">
        <v>0</v>
      </c>
      <c r="KI29" s="2">
        <v>1</v>
      </c>
      <c r="KJ29" s="2">
        <v>0</v>
      </c>
      <c r="KK29" s="2">
        <v>1</v>
      </c>
      <c r="KL29" s="2">
        <v>1</v>
      </c>
      <c r="KM29" s="2">
        <v>0</v>
      </c>
      <c r="KO29" s="1" t="s">
        <v>824</v>
      </c>
      <c r="KP29" s="2">
        <v>1</v>
      </c>
      <c r="KQ29" s="2">
        <v>0</v>
      </c>
      <c r="KR29" s="2">
        <v>0</v>
      </c>
      <c r="KS29" s="2">
        <v>0</v>
      </c>
      <c r="KT29" s="2">
        <v>0</v>
      </c>
      <c r="KV29" s="1" t="s">
        <v>1130</v>
      </c>
      <c r="KW29" s="2">
        <v>0</v>
      </c>
      <c r="KX29" s="2">
        <v>1</v>
      </c>
      <c r="KY29" s="2">
        <v>0</v>
      </c>
      <c r="KZ29" s="2">
        <v>1</v>
      </c>
      <c r="LA29" s="2">
        <v>0</v>
      </c>
      <c r="LB29" s="2">
        <v>1</v>
      </c>
      <c r="LC29" s="2">
        <v>0</v>
      </c>
      <c r="LE29" s="1" t="s">
        <v>808</v>
      </c>
      <c r="LF29" s="1" t="s">
        <v>807</v>
      </c>
      <c r="LG29" s="1" t="s">
        <v>1131</v>
      </c>
      <c r="LH29" s="2">
        <v>1</v>
      </c>
      <c r="LI29" s="2">
        <v>0</v>
      </c>
      <c r="LJ29" s="2">
        <v>0</v>
      </c>
      <c r="LK29" s="2">
        <v>1</v>
      </c>
      <c r="LL29" s="2">
        <v>0</v>
      </c>
      <c r="LN29" s="1" t="s">
        <v>914</v>
      </c>
      <c r="LO29" s="2">
        <v>0</v>
      </c>
      <c r="LP29" s="2">
        <v>1</v>
      </c>
      <c r="LQ29" s="2">
        <v>0</v>
      </c>
      <c r="LR29" s="2">
        <v>1</v>
      </c>
      <c r="LS29" s="2">
        <v>1</v>
      </c>
      <c r="LT29" s="2">
        <v>0</v>
      </c>
      <c r="LU29" s="2">
        <v>0</v>
      </c>
      <c r="LW29" s="1" t="s">
        <v>1132</v>
      </c>
      <c r="ABL29" s="1"/>
      <c r="ADY29" s="1">
        <v>8876847</v>
      </c>
      <c r="ADZ29" s="1" t="s">
        <v>1133</v>
      </c>
      <c r="AEA29" s="1" t="s">
        <v>1134</v>
      </c>
      <c r="AEC29" s="1">
        <v>47</v>
      </c>
    </row>
    <row r="30" spans="1:809" x14ac:dyDescent="0.3">
      <c r="A30" s="1" t="s">
        <v>1139</v>
      </c>
      <c r="B30" s="1" t="s">
        <v>1135</v>
      </c>
      <c r="C30" s="1" t="s">
        <v>1136</v>
      </c>
      <c r="D30" s="3" t="str">
        <f t="shared" si="9"/>
        <v>11:40:55</v>
      </c>
      <c r="E30" s="3" t="str">
        <f t="shared" si="10"/>
        <v>11:27:59</v>
      </c>
      <c r="F30" s="4" t="str">
        <f t="shared" si="14"/>
        <v>0:12:56</v>
      </c>
      <c r="G30" s="1" t="s">
        <v>1125</v>
      </c>
      <c r="I30" s="1" t="s">
        <v>954</v>
      </c>
      <c r="J30" s="1" t="s">
        <v>830</v>
      </c>
      <c r="ZV30" s="1" t="s">
        <v>831</v>
      </c>
      <c r="ZX30" s="11" t="s">
        <v>1110</v>
      </c>
      <c r="ZY30" s="1" t="s">
        <v>832</v>
      </c>
      <c r="AAA30" s="1" t="s">
        <v>1137</v>
      </c>
      <c r="AAB30" s="1" t="s">
        <v>956</v>
      </c>
      <c r="AAE30" s="1" t="s">
        <v>833</v>
      </c>
      <c r="AAF30" s="1" t="s">
        <v>807</v>
      </c>
      <c r="AAG30" s="1" t="s">
        <v>1002</v>
      </c>
      <c r="AAI30" s="1" t="s">
        <v>807</v>
      </c>
      <c r="AAJ30" s="1" t="s">
        <v>808</v>
      </c>
      <c r="AAM30" s="1" t="s">
        <v>1003</v>
      </c>
      <c r="AAN30" s="1" t="s">
        <v>1004</v>
      </c>
      <c r="AAP30" s="2">
        <v>10</v>
      </c>
      <c r="AAQ30" s="2">
        <v>70</v>
      </c>
      <c r="ABL30" s="1"/>
      <c r="ADW30" s="1" t="s">
        <v>1138</v>
      </c>
      <c r="ADY30" s="1">
        <v>8876999</v>
      </c>
      <c r="ADZ30" s="1" t="s">
        <v>1139</v>
      </c>
      <c r="AEA30" s="1" t="s">
        <v>1140</v>
      </c>
      <c r="AEC30" s="1">
        <v>48</v>
      </c>
    </row>
    <row r="31" spans="1:809" x14ac:dyDescent="0.3">
      <c r="A31" s="1" t="s">
        <v>1143</v>
      </c>
      <c r="B31" s="1" t="s">
        <v>1141</v>
      </c>
      <c r="C31" s="1" t="s">
        <v>1142</v>
      </c>
      <c r="D31" s="3" t="str">
        <f t="shared" si="9"/>
        <v>11:57:18</v>
      </c>
      <c r="E31" s="3" t="str">
        <f t="shared" si="10"/>
        <v>11:48:56</v>
      </c>
      <c r="F31" s="4" t="str">
        <f t="shared" si="14"/>
        <v>0:08:22</v>
      </c>
      <c r="G31" s="1" t="s">
        <v>1125</v>
      </c>
      <c r="I31" s="1" t="s">
        <v>836</v>
      </c>
      <c r="J31" s="1" t="s">
        <v>830</v>
      </c>
      <c r="ZV31" s="1" t="s">
        <v>831</v>
      </c>
      <c r="ZX31" s="11" t="s">
        <v>941</v>
      </c>
      <c r="ZY31" s="1" t="s">
        <v>832</v>
      </c>
      <c r="AAA31" s="1" t="s">
        <v>881</v>
      </c>
      <c r="AAB31" s="1" t="s">
        <v>825</v>
      </c>
      <c r="AAE31" s="1" t="s">
        <v>833</v>
      </c>
      <c r="AAF31" s="1" t="s">
        <v>807</v>
      </c>
      <c r="AAG31" s="1" t="s">
        <v>846</v>
      </c>
      <c r="AAI31" s="1" t="s">
        <v>807</v>
      </c>
      <c r="AAJ31" s="1" t="s">
        <v>807</v>
      </c>
      <c r="AAQ31" s="2">
        <v>55</v>
      </c>
      <c r="ABL31" s="1"/>
      <c r="ADW31" s="1" t="s">
        <v>941</v>
      </c>
      <c r="ADY31" s="1">
        <v>8877063</v>
      </c>
      <c r="ADZ31" s="1" t="s">
        <v>1143</v>
      </c>
      <c r="AEA31" s="1" t="s">
        <v>1144</v>
      </c>
      <c r="AEC31" s="1">
        <v>49</v>
      </c>
    </row>
    <row r="32" spans="1:809" x14ac:dyDescent="0.3">
      <c r="A32" s="1" t="s">
        <v>1147</v>
      </c>
      <c r="B32" s="1" t="s">
        <v>1145</v>
      </c>
      <c r="C32" s="1" t="s">
        <v>1146</v>
      </c>
      <c r="D32" s="3" t="str">
        <f t="shared" si="9"/>
        <v>12:04:24</v>
      </c>
      <c r="E32" s="3" t="str">
        <f t="shared" si="10"/>
        <v>11:57:56</v>
      </c>
      <c r="F32" s="4" t="str">
        <f t="shared" si="14"/>
        <v>0:06:28</v>
      </c>
      <c r="G32" s="1" t="s">
        <v>1125</v>
      </c>
      <c r="I32" s="1" t="s">
        <v>836</v>
      </c>
      <c r="J32" s="1" t="s">
        <v>830</v>
      </c>
      <c r="ZV32" s="1" t="s">
        <v>831</v>
      </c>
      <c r="ZX32" s="11" t="s">
        <v>943</v>
      </c>
      <c r="ZY32" s="1" t="s">
        <v>832</v>
      </c>
      <c r="AAA32" s="1" t="s">
        <v>838</v>
      </c>
      <c r="AAB32" s="1" t="s">
        <v>825</v>
      </c>
      <c r="AAE32" s="1" t="s">
        <v>833</v>
      </c>
      <c r="AAF32" s="1" t="s">
        <v>807</v>
      </c>
      <c r="AAG32" s="1" t="s">
        <v>846</v>
      </c>
      <c r="AAI32" s="1" t="s">
        <v>807</v>
      </c>
      <c r="AAJ32" s="1" t="s">
        <v>807</v>
      </c>
      <c r="AAQ32" s="2">
        <v>100</v>
      </c>
      <c r="ABL32" s="1"/>
      <c r="ADW32" s="1" t="s">
        <v>943</v>
      </c>
      <c r="ADY32" s="1">
        <v>8877141</v>
      </c>
      <c r="ADZ32" s="1" t="s">
        <v>1147</v>
      </c>
      <c r="AEA32" s="1" t="s">
        <v>1148</v>
      </c>
      <c r="AEC32" s="1">
        <v>50</v>
      </c>
    </row>
    <row r="33" spans="1:809" x14ac:dyDescent="0.3">
      <c r="A33" s="1" t="s">
        <v>1152</v>
      </c>
      <c r="B33" s="1" t="s">
        <v>1149</v>
      </c>
      <c r="C33" s="1" t="s">
        <v>1150</v>
      </c>
      <c r="D33" s="3" t="str">
        <f t="shared" si="9"/>
        <v>09:55:19</v>
      </c>
      <c r="E33" s="3" t="str">
        <f t="shared" si="10"/>
        <v>09:46:05</v>
      </c>
      <c r="F33" s="4" t="str">
        <f t="shared" si="14"/>
        <v>0:09:14</v>
      </c>
      <c r="G33" s="1" t="s">
        <v>1125</v>
      </c>
      <c r="I33" s="1" t="s">
        <v>836</v>
      </c>
      <c r="J33" s="1" t="s">
        <v>830</v>
      </c>
      <c r="ZV33" s="1" t="s">
        <v>831</v>
      </c>
      <c r="ZX33" s="11" t="s">
        <v>940</v>
      </c>
      <c r="ZY33" s="1" t="s">
        <v>832</v>
      </c>
      <c r="AAA33" s="1" t="s">
        <v>896</v>
      </c>
      <c r="AAB33" s="1" t="s">
        <v>825</v>
      </c>
      <c r="AAE33" s="1" t="s">
        <v>833</v>
      </c>
      <c r="AAF33" s="1" t="s">
        <v>807</v>
      </c>
      <c r="AAG33" s="10" t="s">
        <v>846</v>
      </c>
      <c r="AAI33" s="1" t="s">
        <v>807</v>
      </c>
      <c r="AAJ33" s="1" t="s">
        <v>807</v>
      </c>
      <c r="AAQ33" s="2">
        <v>100</v>
      </c>
      <c r="ABL33" s="1"/>
      <c r="ADW33" s="1" t="s">
        <v>1151</v>
      </c>
      <c r="ADY33" s="1">
        <v>8877161</v>
      </c>
      <c r="ADZ33" s="1" t="s">
        <v>1152</v>
      </c>
      <c r="AEA33" s="1" t="s">
        <v>1153</v>
      </c>
      <c r="AEC33" s="1">
        <v>51</v>
      </c>
    </row>
    <row r="34" spans="1:809" x14ac:dyDescent="0.3">
      <c r="A34" s="1" t="s">
        <v>1158</v>
      </c>
      <c r="B34" s="1" t="s">
        <v>1154</v>
      </c>
      <c r="C34" s="1" t="s">
        <v>1155</v>
      </c>
      <c r="D34" s="3" t="str">
        <f t="shared" si="9"/>
        <v>11:44:27</v>
      </c>
      <c r="E34" s="3" t="str">
        <f t="shared" si="10"/>
        <v>11:38:52</v>
      </c>
      <c r="F34" s="4" t="str">
        <f t="shared" si="14"/>
        <v>0:05:35</v>
      </c>
      <c r="G34" s="1" t="s">
        <v>1125</v>
      </c>
      <c r="I34" s="1" t="s">
        <v>954</v>
      </c>
      <c r="J34" s="1" t="s">
        <v>830</v>
      </c>
      <c r="ZV34" s="1" t="s">
        <v>831</v>
      </c>
      <c r="ZX34" s="11" t="s">
        <v>1115</v>
      </c>
      <c r="ZY34" s="1" t="s">
        <v>832</v>
      </c>
      <c r="AAA34" s="1" t="s">
        <v>1156</v>
      </c>
      <c r="AAB34" s="1" t="s">
        <v>956</v>
      </c>
      <c r="AAE34" s="1" t="s">
        <v>833</v>
      </c>
      <c r="AAF34" s="1" t="s">
        <v>807</v>
      </c>
      <c r="AAG34" s="1" t="s">
        <v>1012</v>
      </c>
      <c r="AAI34" s="1" t="s">
        <v>807</v>
      </c>
      <c r="AAJ34" s="1" t="s">
        <v>807</v>
      </c>
      <c r="AAQ34" s="2">
        <v>100</v>
      </c>
      <c r="ABL34" s="1"/>
      <c r="ADW34" s="1" t="s">
        <v>1157</v>
      </c>
      <c r="ADY34" s="1">
        <v>8877235</v>
      </c>
      <c r="ADZ34" s="1" t="s">
        <v>1158</v>
      </c>
      <c r="AEA34" s="1" t="s">
        <v>1159</v>
      </c>
      <c r="AEC34" s="1">
        <v>52</v>
      </c>
    </row>
    <row r="35" spans="1:809" x14ac:dyDescent="0.3">
      <c r="A35" s="1" t="s">
        <v>1164</v>
      </c>
      <c r="B35" s="1" t="s">
        <v>1160</v>
      </c>
      <c r="C35" s="1" t="s">
        <v>1161</v>
      </c>
      <c r="D35" s="3" t="str">
        <f t="shared" si="9"/>
        <v>11:47:05</v>
      </c>
      <c r="E35" s="3" t="str">
        <f t="shared" si="10"/>
        <v>11:41:21</v>
      </c>
      <c r="F35" s="4" t="str">
        <f t="shared" si="14"/>
        <v>0:05:44</v>
      </c>
      <c r="G35" s="1" t="s">
        <v>1125</v>
      </c>
      <c r="I35" s="1" t="s">
        <v>954</v>
      </c>
      <c r="J35" s="1" t="s">
        <v>830</v>
      </c>
      <c r="ZV35" s="1" t="s">
        <v>831</v>
      </c>
      <c r="ZX35" s="11" t="s">
        <v>1109</v>
      </c>
      <c r="ZY35" s="1" t="s">
        <v>832</v>
      </c>
      <c r="AAA35" s="1" t="s">
        <v>1162</v>
      </c>
      <c r="AAB35" s="1" t="s">
        <v>825</v>
      </c>
      <c r="AAE35" s="1" t="s">
        <v>833</v>
      </c>
      <c r="AAF35" s="1" t="s">
        <v>807</v>
      </c>
      <c r="AAG35" s="1" t="s">
        <v>1002</v>
      </c>
      <c r="AAI35" s="1" t="s">
        <v>807</v>
      </c>
      <c r="AAJ35" s="1" t="s">
        <v>807</v>
      </c>
      <c r="AAQ35" s="2">
        <v>60</v>
      </c>
      <c r="ABL35" s="1"/>
      <c r="ADW35" s="1" t="s">
        <v>1163</v>
      </c>
      <c r="ADY35" s="1">
        <v>8877280</v>
      </c>
      <c r="ADZ35" s="1" t="s">
        <v>1164</v>
      </c>
      <c r="AEA35" s="1" t="s">
        <v>1165</v>
      </c>
      <c r="AEC35" s="1">
        <v>53</v>
      </c>
    </row>
    <row r="36" spans="1:809" x14ac:dyDescent="0.3">
      <c r="A36" s="1" t="s">
        <v>1170</v>
      </c>
      <c r="B36" s="1" t="s">
        <v>1166</v>
      </c>
      <c r="C36" s="1" t="s">
        <v>1167</v>
      </c>
      <c r="D36" s="3" t="str">
        <f t="shared" si="9"/>
        <v>11:33:25</v>
      </c>
      <c r="E36" s="3" t="str">
        <f t="shared" si="10"/>
        <v>11:22:29</v>
      </c>
      <c r="F36" s="4" t="str">
        <f t="shared" si="14"/>
        <v>0:10:56</v>
      </c>
      <c r="G36" s="1" t="s">
        <v>1125</v>
      </c>
      <c r="I36" s="1" t="s">
        <v>954</v>
      </c>
      <c r="J36" s="1" t="s">
        <v>830</v>
      </c>
      <c r="ZV36" s="1" t="s">
        <v>831</v>
      </c>
      <c r="ZX36" s="11" t="s">
        <v>1108</v>
      </c>
      <c r="ZY36" s="1" t="s">
        <v>832</v>
      </c>
      <c r="AAA36" s="1" t="s">
        <v>1168</v>
      </c>
      <c r="AAB36" s="1" t="s">
        <v>956</v>
      </c>
      <c r="AAE36" s="1" t="s">
        <v>833</v>
      </c>
      <c r="AAF36" s="1" t="s">
        <v>807</v>
      </c>
      <c r="AAG36" s="1" t="s">
        <v>1012</v>
      </c>
      <c r="AAI36" s="1" t="s">
        <v>807</v>
      </c>
      <c r="AAJ36" s="1" t="s">
        <v>807</v>
      </c>
      <c r="AAQ36" s="2">
        <v>40</v>
      </c>
      <c r="ABL36" s="1"/>
      <c r="ADW36" s="1" t="s">
        <v>1169</v>
      </c>
      <c r="ADY36" s="1">
        <v>8877369</v>
      </c>
      <c r="ADZ36" s="1" t="s">
        <v>1170</v>
      </c>
      <c r="AEA36" s="1" t="s">
        <v>1171</v>
      </c>
      <c r="AEC36" s="1">
        <v>54</v>
      </c>
    </row>
    <row r="37" spans="1:809" ht="14.5" x14ac:dyDescent="0.35">
      <c r="A37" s="1" t="s">
        <v>1170</v>
      </c>
      <c r="B37" t="s">
        <v>3823</v>
      </c>
      <c r="C37" t="s">
        <v>3824</v>
      </c>
      <c r="D37" s="3" t="str">
        <f t="shared" ref="D37" si="15">MID(C37,12,8)</f>
        <v>11:45:45</v>
      </c>
      <c r="E37" s="3" t="str">
        <f t="shared" ref="E37" si="16">MID(B37,12,8)</f>
        <v>11:31:18</v>
      </c>
      <c r="F37" s="4" t="str">
        <f t="shared" ref="F37" si="17">TEXT(D37-E37,"h:mm:ss")</f>
        <v>0:14:27</v>
      </c>
      <c r="G37" t="s">
        <v>3825</v>
      </c>
      <c r="I37" s="1" t="s">
        <v>954</v>
      </c>
      <c r="J37" s="1" t="s">
        <v>830</v>
      </c>
      <c r="ZV37" s="1" t="s">
        <v>852</v>
      </c>
      <c r="ZX37" s="11" t="s">
        <v>1117</v>
      </c>
      <c r="ZY37" s="1" t="s">
        <v>832</v>
      </c>
      <c r="AAA37" s="1" t="s">
        <v>838</v>
      </c>
      <c r="AAB37" s="1" t="s">
        <v>825</v>
      </c>
      <c r="AAS37" s="1" t="s">
        <v>3707</v>
      </c>
      <c r="AAU37" s="1" t="s">
        <v>829</v>
      </c>
      <c r="AAV37" s="1" t="s">
        <v>807</v>
      </c>
      <c r="AAW37" s="1" t="s">
        <v>812</v>
      </c>
      <c r="AAX37" s="1" t="s">
        <v>813</v>
      </c>
      <c r="AAY37" s="1" t="s">
        <v>829</v>
      </c>
      <c r="ABA37" s="1" t="s">
        <v>807</v>
      </c>
      <c r="ABB37" s="1" t="s">
        <v>808</v>
      </c>
      <c r="ABC37" s="1" t="s">
        <v>808</v>
      </c>
      <c r="ABD37" s="1" t="s">
        <v>807</v>
      </c>
      <c r="ABE37" s="1" t="s">
        <v>809</v>
      </c>
      <c r="ABF37" s="1" t="s">
        <v>808</v>
      </c>
      <c r="ABG37" s="1" t="s">
        <v>807</v>
      </c>
      <c r="ABH37" s="1" t="s">
        <v>807</v>
      </c>
      <c r="ABI37" s="1" t="s">
        <v>821</v>
      </c>
      <c r="ABL37" s="1"/>
      <c r="ADW37" s="1" t="s">
        <v>3826</v>
      </c>
      <c r="ADY37" s="1">
        <v>8954133</v>
      </c>
      <c r="ADZ37" s="1" t="s">
        <v>3827</v>
      </c>
      <c r="AEA37" s="1" t="s">
        <v>3828</v>
      </c>
      <c r="AEC37" s="1">
        <v>55</v>
      </c>
    </row>
  </sheetData>
  <autoFilter ref="A1:AEC37"/>
  <conditionalFormatting sqref="ZX1:ZX36 ZX38:ZX1048576 ZV37">
    <cfRule type="duplicateValues" dxfId="67" priority="2"/>
  </conditionalFormatting>
  <conditionalFormatting sqref="ZX37">
    <cfRule type="duplicateValues" dxfId="66"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82"/>
  <sheetViews>
    <sheetView tabSelected="1" topLeftCell="A414" workbookViewId="0">
      <selection activeCell="C421" sqref="C421"/>
    </sheetView>
  </sheetViews>
  <sheetFormatPr defaultColWidth="9.1796875" defaultRowHeight="15.5" x14ac:dyDescent="0.35"/>
  <cols>
    <col min="1" max="1" width="21" style="173" customWidth="1"/>
    <col min="2" max="2" width="50.26953125" style="173" customWidth="1"/>
    <col min="3" max="3" width="69.453125" style="175" customWidth="1"/>
    <col min="4" max="4" width="21" style="173" customWidth="1"/>
    <col min="5" max="5" width="19.453125" style="173" customWidth="1"/>
    <col min="6" max="6" width="13.81640625" style="173" customWidth="1"/>
    <col min="7" max="7" width="16.453125" style="173" customWidth="1"/>
    <col min="8" max="8" width="10.26953125" style="173" customWidth="1"/>
    <col min="9" max="9" width="8.453125" style="173" customWidth="1"/>
    <col min="10" max="10" width="10.54296875" style="173" customWidth="1"/>
    <col min="11" max="11" width="7.81640625" style="173" customWidth="1"/>
    <col min="12" max="12" width="8.1796875" style="173" customWidth="1"/>
    <col min="13" max="14" width="47.26953125" style="173" customWidth="1"/>
    <col min="15" max="256" width="9.1796875" style="173"/>
    <col min="257" max="257" width="21" style="173" customWidth="1"/>
    <col min="258" max="258" width="50.26953125" style="173" customWidth="1"/>
    <col min="259" max="259" width="69.453125" style="173" customWidth="1"/>
    <col min="260" max="260" width="21" style="173" customWidth="1"/>
    <col min="261" max="261" width="19.453125" style="173" customWidth="1"/>
    <col min="262" max="262" width="13.81640625" style="173" customWidth="1"/>
    <col min="263" max="263" width="16.453125" style="173" customWidth="1"/>
    <col min="264" max="264" width="10.26953125" style="173" customWidth="1"/>
    <col min="265" max="265" width="8.453125" style="173" customWidth="1"/>
    <col min="266" max="266" width="10.54296875" style="173" customWidth="1"/>
    <col min="267" max="267" width="7.81640625" style="173" customWidth="1"/>
    <col min="268" max="268" width="8.1796875" style="173" customWidth="1"/>
    <col min="269" max="270" width="47.26953125" style="173" customWidth="1"/>
    <col min="271" max="512" width="9.1796875" style="173"/>
    <col min="513" max="513" width="21" style="173" customWidth="1"/>
    <col min="514" max="514" width="50.26953125" style="173" customWidth="1"/>
    <col min="515" max="515" width="69.453125" style="173" customWidth="1"/>
    <col min="516" max="516" width="21" style="173" customWidth="1"/>
    <col min="517" max="517" width="19.453125" style="173" customWidth="1"/>
    <col min="518" max="518" width="13.81640625" style="173" customWidth="1"/>
    <col min="519" max="519" width="16.453125" style="173" customWidth="1"/>
    <col min="520" max="520" width="10.26953125" style="173" customWidth="1"/>
    <col min="521" max="521" width="8.453125" style="173" customWidth="1"/>
    <col min="522" max="522" width="10.54296875" style="173" customWidth="1"/>
    <col min="523" max="523" width="7.81640625" style="173" customWidth="1"/>
    <col min="524" max="524" width="8.1796875" style="173" customWidth="1"/>
    <col min="525" max="526" width="47.26953125" style="173" customWidth="1"/>
    <col min="527" max="768" width="9.1796875" style="173"/>
    <col min="769" max="769" width="21" style="173" customWidth="1"/>
    <col min="770" max="770" width="50.26953125" style="173" customWidth="1"/>
    <col min="771" max="771" width="69.453125" style="173" customWidth="1"/>
    <col min="772" max="772" width="21" style="173" customWidth="1"/>
    <col min="773" max="773" width="19.453125" style="173" customWidth="1"/>
    <col min="774" max="774" width="13.81640625" style="173" customWidth="1"/>
    <col min="775" max="775" width="16.453125" style="173" customWidth="1"/>
    <col min="776" max="776" width="10.26953125" style="173" customWidth="1"/>
    <col min="777" max="777" width="8.453125" style="173" customWidth="1"/>
    <col min="778" max="778" width="10.54296875" style="173" customWidth="1"/>
    <col min="779" max="779" width="7.81640625" style="173" customWidth="1"/>
    <col min="780" max="780" width="8.1796875" style="173" customWidth="1"/>
    <col min="781" max="782" width="47.26953125" style="173" customWidth="1"/>
    <col min="783" max="1024" width="9.1796875" style="173"/>
    <col min="1025" max="1025" width="21" style="173" customWidth="1"/>
    <col min="1026" max="1026" width="50.26953125" style="173" customWidth="1"/>
    <col min="1027" max="1027" width="69.453125" style="173" customWidth="1"/>
    <col min="1028" max="1028" width="21" style="173" customWidth="1"/>
    <col min="1029" max="1029" width="19.453125" style="173" customWidth="1"/>
    <col min="1030" max="1030" width="13.81640625" style="173" customWidth="1"/>
    <col min="1031" max="1031" width="16.453125" style="173" customWidth="1"/>
    <col min="1032" max="1032" width="10.26953125" style="173" customWidth="1"/>
    <col min="1033" max="1033" width="8.453125" style="173" customWidth="1"/>
    <col min="1034" max="1034" width="10.54296875" style="173" customWidth="1"/>
    <col min="1035" max="1035" width="7.81640625" style="173" customWidth="1"/>
    <col min="1036" max="1036" width="8.1796875" style="173" customWidth="1"/>
    <col min="1037" max="1038" width="47.26953125" style="173" customWidth="1"/>
    <col min="1039" max="1280" width="9.1796875" style="173"/>
    <col min="1281" max="1281" width="21" style="173" customWidth="1"/>
    <col min="1282" max="1282" width="50.26953125" style="173" customWidth="1"/>
    <col min="1283" max="1283" width="69.453125" style="173" customWidth="1"/>
    <col min="1284" max="1284" width="21" style="173" customWidth="1"/>
    <col min="1285" max="1285" width="19.453125" style="173" customWidth="1"/>
    <col min="1286" max="1286" width="13.81640625" style="173" customWidth="1"/>
    <col min="1287" max="1287" width="16.453125" style="173" customWidth="1"/>
    <col min="1288" max="1288" width="10.26953125" style="173" customWidth="1"/>
    <col min="1289" max="1289" width="8.453125" style="173" customWidth="1"/>
    <col min="1290" max="1290" width="10.54296875" style="173" customWidth="1"/>
    <col min="1291" max="1291" width="7.81640625" style="173" customWidth="1"/>
    <col min="1292" max="1292" width="8.1796875" style="173" customWidth="1"/>
    <col min="1293" max="1294" width="47.26953125" style="173" customWidth="1"/>
    <col min="1295" max="1536" width="9.1796875" style="173"/>
    <col min="1537" max="1537" width="21" style="173" customWidth="1"/>
    <col min="1538" max="1538" width="50.26953125" style="173" customWidth="1"/>
    <col min="1539" max="1539" width="69.453125" style="173" customWidth="1"/>
    <col min="1540" max="1540" width="21" style="173" customWidth="1"/>
    <col min="1541" max="1541" width="19.453125" style="173" customWidth="1"/>
    <col min="1542" max="1542" width="13.81640625" style="173" customWidth="1"/>
    <col min="1543" max="1543" width="16.453125" style="173" customWidth="1"/>
    <col min="1544" max="1544" width="10.26953125" style="173" customWidth="1"/>
    <col min="1545" max="1545" width="8.453125" style="173" customWidth="1"/>
    <col min="1546" max="1546" width="10.54296875" style="173" customWidth="1"/>
    <col min="1547" max="1547" width="7.81640625" style="173" customWidth="1"/>
    <col min="1548" max="1548" width="8.1796875" style="173" customWidth="1"/>
    <col min="1549" max="1550" width="47.26953125" style="173" customWidth="1"/>
    <col min="1551" max="1792" width="9.1796875" style="173"/>
    <col min="1793" max="1793" width="21" style="173" customWidth="1"/>
    <col min="1794" max="1794" width="50.26953125" style="173" customWidth="1"/>
    <col min="1795" max="1795" width="69.453125" style="173" customWidth="1"/>
    <col min="1796" max="1796" width="21" style="173" customWidth="1"/>
    <col min="1797" max="1797" width="19.453125" style="173" customWidth="1"/>
    <col min="1798" max="1798" width="13.81640625" style="173" customWidth="1"/>
    <col min="1799" max="1799" width="16.453125" style="173" customWidth="1"/>
    <col min="1800" max="1800" width="10.26953125" style="173" customWidth="1"/>
    <col min="1801" max="1801" width="8.453125" style="173" customWidth="1"/>
    <col min="1802" max="1802" width="10.54296875" style="173" customWidth="1"/>
    <col min="1803" max="1803" width="7.81640625" style="173" customWidth="1"/>
    <col min="1804" max="1804" width="8.1796875" style="173" customWidth="1"/>
    <col min="1805" max="1806" width="47.26953125" style="173" customWidth="1"/>
    <col min="1807" max="2048" width="9.1796875" style="173"/>
    <col min="2049" max="2049" width="21" style="173" customWidth="1"/>
    <col min="2050" max="2050" width="50.26953125" style="173" customWidth="1"/>
    <col min="2051" max="2051" width="69.453125" style="173" customWidth="1"/>
    <col min="2052" max="2052" width="21" style="173" customWidth="1"/>
    <col min="2053" max="2053" width="19.453125" style="173" customWidth="1"/>
    <col min="2054" max="2054" width="13.81640625" style="173" customWidth="1"/>
    <col min="2055" max="2055" width="16.453125" style="173" customWidth="1"/>
    <col min="2056" max="2056" width="10.26953125" style="173" customWidth="1"/>
    <col min="2057" max="2057" width="8.453125" style="173" customWidth="1"/>
    <col min="2058" max="2058" width="10.54296875" style="173" customWidth="1"/>
    <col min="2059" max="2059" width="7.81640625" style="173" customWidth="1"/>
    <col min="2060" max="2060" width="8.1796875" style="173" customWidth="1"/>
    <col min="2061" max="2062" width="47.26953125" style="173" customWidth="1"/>
    <col min="2063" max="2304" width="9.1796875" style="173"/>
    <col min="2305" max="2305" width="21" style="173" customWidth="1"/>
    <col min="2306" max="2306" width="50.26953125" style="173" customWidth="1"/>
    <col min="2307" max="2307" width="69.453125" style="173" customWidth="1"/>
    <col min="2308" max="2308" width="21" style="173" customWidth="1"/>
    <col min="2309" max="2309" width="19.453125" style="173" customWidth="1"/>
    <col min="2310" max="2310" width="13.81640625" style="173" customWidth="1"/>
    <col min="2311" max="2311" width="16.453125" style="173" customWidth="1"/>
    <col min="2312" max="2312" width="10.26953125" style="173" customWidth="1"/>
    <col min="2313" max="2313" width="8.453125" style="173" customWidth="1"/>
    <col min="2314" max="2314" width="10.54296875" style="173" customWidth="1"/>
    <col min="2315" max="2315" width="7.81640625" style="173" customWidth="1"/>
    <col min="2316" max="2316" width="8.1796875" style="173" customWidth="1"/>
    <col min="2317" max="2318" width="47.26953125" style="173" customWidth="1"/>
    <col min="2319" max="2560" width="9.1796875" style="173"/>
    <col min="2561" max="2561" width="21" style="173" customWidth="1"/>
    <col min="2562" max="2562" width="50.26953125" style="173" customWidth="1"/>
    <col min="2563" max="2563" width="69.453125" style="173" customWidth="1"/>
    <col min="2564" max="2564" width="21" style="173" customWidth="1"/>
    <col min="2565" max="2565" width="19.453125" style="173" customWidth="1"/>
    <col min="2566" max="2566" width="13.81640625" style="173" customWidth="1"/>
    <col min="2567" max="2567" width="16.453125" style="173" customWidth="1"/>
    <col min="2568" max="2568" width="10.26953125" style="173" customWidth="1"/>
    <col min="2569" max="2569" width="8.453125" style="173" customWidth="1"/>
    <col min="2570" max="2570" width="10.54296875" style="173" customWidth="1"/>
    <col min="2571" max="2571" width="7.81640625" style="173" customWidth="1"/>
    <col min="2572" max="2572" width="8.1796875" style="173" customWidth="1"/>
    <col min="2573" max="2574" width="47.26953125" style="173" customWidth="1"/>
    <col min="2575" max="2816" width="9.1796875" style="173"/>
    <col min="2817" max="2817" width="21" style="173" customWidth="1"/>
    <col min="2818" max="2818" width="50.26953125" style="173" customWidth="1"/>
    <col min="2819" max="2819" width="69.453125" style="173" customWidth="1"/>
    <col min="2820" max="2820" width="21" style="173" customWidth="1"/>
    <col min="2821" max="2821" width="19.453125" style="173" customWidth="1"/>
    <col min="2822" max="2822" width="13.81640625" style="173" customWidth="1"/>
    <col min="2823" max="2823" width="16.453125" style="173" customWidth="1"/>
    <col min="2824" max="2824" width="10.26953125" style="173" customWidth="1"/>
    <col min="2825" max="2825" width="8.453125" style="173" customWidth="1"/>
    <col min="2826" max="2826" width="10.54296875" style="173" customWidth="1"/>
    <col min="2827" max="2827" width="7.81640625" style="173" customWidth="1"/>
    <col min="2828" max="2828" width="8.1796875" style="173" customWidth="1"/>
    <col min="2829" max="2830" width="47.26953125" style="173" customWidth="1"/>
    <col min="2831" max="3072" width="9.1796875" style="173"/>
    <col min="3073" max="3073" width="21" style="173" customWidth="1"/>
    <col min="3074" max="3074" width="50.26953125" style="173" customWidth="1"/>
    <col min="3075" max="3075" width="69.453125" style="173" customWidth="1"/>
    <col min="3076" max="3076" width="21" style="173" customWidth="1"/>
    <col min="3077" max="3077" width="19.453125" style="173" customWidth="1"/>
    <col min="3078" max="3078" width="13.81640625" style="173" customWidth="1"/>
    <col min="3079" max="3079" width="16.453125" style="173" customWidth="1"/>
    <col min="3080" max="3080" width="10.26953125" style="173" customWidth="1"/>
    <col min="3081" max="3081" width="8.453125" style="173" customWidth="1"/>
    <col min="3082" max="3082" width="10.54296875" style="173" customWidth="1"/>
    <col min="3083" max="3083" width="7.81640625" style="173" customWidth="1"/>
    <col min="3084" max="3084" width="8.1796875" style="173" customWidth="1"/>
    <col min="3085" max="3086" width="47.26953125" style="173" customWidth="1"/>
    <col min="3087" max="3328" width="9.1796875" style="173"/>
    <col min="3329" max="3329" width="21" style="173" customWidth="1"/>
    <col min="3330" max="3330" width="50.26953125" style="173" customWidth="1"/>
    <col min="3331" max="3331" width="69.453125" style="173" customWidth="1"/>
    <col min="3332" max="3332" width="21" style="173" customWidth="1"/>
    <col min="3333" max="3333" width="19.453125" style="173" customWidth="1"/>
    <col min="3334" max="3334" width="13.81640625" style="173" customWidth="1"/>
    <col min="3335" max="3335" width="16.453125" style="173" customWidth="1"/>
    <col min="3336" max="3336" width="10.26953125" style="173" customWidth="1"/>
    <col min="3337" max="3337" width="8.453125" style="173" customWidth="1"/>
    <col min="3338" max="3338" width="10.54296875" style="173" customWidth="1"/>
    <col min="3339" max="3339" width="7.81640625" style="173" customWidth="1"/>
    <col min="3340" max="3340" width="8.1796875" style="173" customWidth="1"/>
    <col min="3341" max="3342" width="47.26953125" style="173" customWidth="1"/>
    <col min="3343" max="3584" width="9.1796875" style="173"/>
    <col min="3585" max="3585" width="21" style="173" customWidth="1"/>
    <col min="3586" max="3586" width="50.26953125" style="173" customWidth="1"/>
    <col min="3587" max="3587" width="69.453125" style="173" customWidth="1"/>
    <col min="3588" max="3588" width="21" style="173" customWidth="1"/>
    <col min="3589" max="3589" width="19.453125" style="173" customWidth="1"/>
    <col min="3590" max="3590" width="13.81640625" style="173" customWidth="1"/>
    <col min="3591" max="3591" width="16.453125" style="173" customWidth="1"/>
    <col min="3592" max="3592" width="10.26953125" style="173" customWidth="1"/>
    <col min="3593" max="3593" width="8.453125" style="173" customWidth="1"/>
    <col min="3594" max="3594" width="10.54296875" style="173" customWidth="1"/>
    <col min="3595" max="3595" width="7.81640625" style="173" customWidth="1"/>
    <col min="3596" max="3596" width="8.1796875" style="173" customWidth="1"/>
    <col min="3597" max="3598" width="47.26953125" style="173" customWidth="1"/>
    <col min="3599" max="3840" width="9.1796875" style="173"/>
    <col min="3841" max="3841" width="21" style="173" customWidth="1"/>
    <col min="3842" max="3842" width="50.26953125" style="173" customWidth="1"/>
    <col min="3843" max="3843" width="69.453125" style="173" customWidth="1"/>
    <col min="3844" max="3844" width="21" style="173" customWidth="1"/>
    <col min="3845" max="3845" width="19.453125" style="173" customWidth="1"/>
    <col min="3846" max="3846" width="13.81640625" style="173" customWidth="1"/>
    <col min="3847" max="3847" width="16.453125" style="173" customWidth="1"/>
    <col min="3848" max="3848" width="10.26953125" style="173" customWidth="1"/>
    <col min="3849" max="3849" width="8.453125" style="173" customWidth="1"/>
    <col min="3850" max="3850" width="10.54296875" style="173" customWidth="1"/>
    <col min="3851" max="3851" width="7.81640625" style="173" customWidth="1"/>
    <col min="3852" max="3852" width="8.1796875" style="173" customWidth="1"/>
    <col min="3853" max="3854" width="47.26953125" style="173" customWidth="1"/>
    <col min="3855" max="4096" width="9.1796875" style="173"/>
    <col min="4097" max="4097" width="21" style="173" customWidth="1"/>
    <col min="4098" max="4098" width="50.26953125" style="173" customWidth="1"/>
    <col min="4099" max="4099" width="69.453125" style="173" customWidth="1"/>
    <col min="4100" max="4100" width="21" style="173" customWidth="1"/>
    <col min="4101" max="4101" width="19.453125" style="173" customWidth="1"/>
    <col min="4102" max="4102" width="13.81640625" style="173" customWidth="1"/>
    <col min="4103" max="4103" width="16.453125" style="173" customWidth="1"/>
    <col min="4104" max="4104" width="10.26953125" style="173" customWidth="1"/>
    <col min="4105" max="4105" width="8.453125" style="173" customWidth="1"/>
    <col min="4106" max="4106" width="10.54296875" style="173" customWidth="1"/>
    <col min="4107" max="4107" width="7.81640625" style="173" customWidth="1"/>
    <col min="4108" max="4108" width="8.1796875" style="173" customWidth="1"/>
    <col min="4109" max="4110" width="47.26953125" style="173" customWidth="1"/>
    <col min="4111" max="4352" width="9.1796875" style="173"/>
    <col min="4353" max="4353" width="21" style="173" customWidth="1"/>
    <col min="4354" max="4354" width="50.26953125" style="173" customWidth="1"/>
    <col min="4355" max="4355" width="69.453125" style="173" customWidth="1"/>
    <col min="4356" max="4356" width="21" style="173" customWidth="1"/>
    <col min="4357" max="4357" width="19.453125" style="173" customWidth="1"/>
    <col min="4358" max="4358" width="13.81640625" style="173" customWidth="1"/>
    <col min="4359" max="4359" width="16.453125" style="173" customWidth="1"/>
    <col min="4360" max="4360" width="10.26953125" style="173" customWidth="1"/>
    <col min="4361" max="4361" width="8.453125" style="173" customWidth="1"/>
    <col min="4362" max="4362" width="10.54296875" style="173" customWidth="1"/>
    <col min="4363" max="4363" width="7.81640625" style="173" customWidth="1"/>
    <col min="4364" max="4364" width="8.1796875" style="173" customWidth="1"/>
    <col min="4365" max="4366" width="47.26953125" style="173" customWidth="1"/>
    <col min="4367" max="4608" width="9.1796875" style="173"/>
    <col min="4609" max="4609" width="21" style="173" customWidth="1"/>
    <col min="4610" max="4610" width="50.26953125" style="173" customWidth="1"/>
    <col min="4611" max="4611" width="69.453125" style="173" customWidth="1"/>
    <col min="4612" max="4612" width="21" style="173" customWidth="1"/>
    <col min="4613" max="4613" width="19.453125" style="173" customWidth="1"/>
    <col min="4614" max="4614" width="13.81640625" style="173" customWidth="1"/>
    <col min="4615" max="4615" width="16.453125" style="173" customWidth="1"/>
    <col min="4616" max="4616" width="10.26953125" style="173" customWidth="1"/>
    <col min="4617" max="4617" width="8.453125" style="173" customWidth="1"/>
    <col min="4618" max="4618" width="10.54296875" style="173" customWidth="1"/>
    <col min="4619" max="4619" width="7.81640625" style="173" customWidth="1"/>
    <col min="4620" max="4620" width="8.1796875" style="173" customWidth="1"/>
    <col min="4621" max="4622" width="47.26953125" style="173" customWidth="1"/>
    <col min="4623" max="4864" width="9.1796875" style="173"/>
    <col min="4865" max="4865" width="21" style="173" customWidth="1"/>
    <col min="4866" max="4866" width="50.26953125" style="173" customWidth="1"/>
    <col min="4867" max="4867" width="69.453125" style="173" customWidth="1"/>
    <col min="4868" max="4868" width="21" style="173" customWidth="1"/>
    <col min="4869" max="4869" width="19.453125" style="173" customWidth="1"/>
    <col min="4870" max="4870" width="13.81640625" style="173" customWidth="1"/>
    <col min="4871" max="4871" width="16.453125" style="173" customWidth="1"/>
    <col min="4872" max="4872" width="10.26953125" style="173" customWidth="1"/>
    <col min="4873" max="4873" width="8.453125" style="173" customWidth="1"/>
    <col min="4874" max="4874" width="10.54296875" style="173" customWidth="1"/>
    <col min="4875" max="4875" width="7.81640625" style="173" customWidth="1"/>
    <col min="4876" max="4876" width="8.1796875" style="173" customWidth="1"/>
    <col min="4877" max="4878" width="47.26953125" style="173" customWidth="1"/>
    <col min="4879" max="5120" width="9.1796875" style="173"/>
    <col min="5121" max="5121" width="21" style="173" customWidth="1"/>
    <col min="5122" max="5122" width="50.26953125" style="173" customWidth="1"/>
    <col min="5123" max="5123" width="69.453125" style="173" customWidth="1"/>
    <col min="5124" max="5124" width="21" style="173" customWidth="1"/>
    <col min="5125" max="5125" width="19.453125" style="173" customWidth="1"/>
    <col min="5126" max="5126" width="13.81640625" style="173" customWidth="1"/>
    <col min="5127" max="5127" width="16.453125" style="173" customWidth="1"/>
    <col min="5128" max="5128" width="10.26953125" style="173" customWidth="1"/>
    <col min="5129" max="5129" width="8.453125" style="173" customWidth="1"/>
    <col min="5130" max="5130" width="10.54296875" style="173" customWidth="1"/>
    <col min="5131" max="5131" width="7.81640625" style="173" customWidth="1"/>
    <col min="5132" max="5132" width="8.1796875" style="173" customWidth="1"/>
    <col min="5133" max="5134" width="47.26953125" style="173" customWidth="1"/>
    <col min="5135" max="5376" width="9.1796875" style="173"/>
    <col min="5377" max="5377" width="21" style="173" customWidth="1"/>
    <col min="5378" max="5378" width="50.26953125" style="173" customWidth="1"/>
    <col min="5379" max="5379" width="69.453125" style="173" customWidth="1"/>
    <col min="5380" max="5380" width="21" style="173" customWidth="1"/>
    <col min="5381" max="5381" width="19.453125" style="173" customWidth="1"/>
    <col min="5382" max="5382" width="13.81640625" style="173" customWidth="1"/>
    <col min="5383" max="5383" width="16.453125" style="173" customWidth="1"/>
    <col min="5384" max="5384" width="10.26953125" style="173" customWidth="1"/>
    <col min="5385" max="5385" width="8.453125" style="173" customWidth="1"/>
    <col min="5386" max="5386" width="10.54296875" style="173" customWidth="1"/>
    <col min="5387" max="5387" width="7.81640625" style="173" customWidth="1"/>
    <col min="5388" max="5388" width="8.1796875" style="173" customWidth="1"/>
    <col min="5389" max="5390" width="47.26953125" style="173" customWidth="1"/>
    <col min="5391" max="5632" width="9.1796875" style="173"/>
    <col min="5633" max="5633" width="21" style="173" customWidth="1"/>
    <col min="5634" max="5634" width="50.26953125" style="173" customWidth="1"/>
    <col min="5635" max="5635" width="69.453125" style="173" customWidth="1"/>
    <col min="5636" max="5636" width="21" style="173" customWidth="1"/>
    <col min="5637" max="5637" width="19.453125" style="173" customWidth="1"/>
    <col min="5638" max="5638" width="13.81640625" style="173" customWidth="1"/>
    <col min="5639" max="5639" width="16.453125" style="173" customWidth="1"/>
    <col min="5640" max="5640" width="10.26953125" style="173" customWidth="1"/>
    <col min="5641" max="5641" width="8.453125" style="173" customWidth="1"/>
    <col min="5642" max="5642" width="10.54296875" style="173" customWidth="1"/>
    <col min="5643" max="5643" width="7.81640625" style="173" customWidth="1"/>
    <col min="5644" max="5644" width="8.1796875" style="173" customWidth="1"/>
    <col min="5645" max="5646" width="47.26953125" style="173" customWidth="1"/>
    <col min="5647" max="5888" width="9.1796875" style="173"/>
    <col min="5889" max="5889" width="21" style="173" customWidth="1"/>
    <col min="5890" max="5890" width="50.26953125" style="173" customWidth="1"/>
    <col min="5891" max="5891" width="69.453125" style="173" customWidth="1"/>
    <col min="5892" max="5892" width="21" style="173" customWidth="1"/>
    <col min="5893" max="5893" width="19.453125" style="173" customWidth="1"/>
    <col min="5894" max="5894" width="13.81640625" style="173" customWidth="1"/>
    <col min="5895" max="5895" width="16.453125" style="173" customWidth="1"/>
    <col min="5896" max="5896" width="10.26953125" style="173" customWidth="1"/>
    <col min="5897" max="5897" width="8.453125" style="173" customWidth="1"/>
    <col min="5898" max="5898" width="10.54296875" style="173" customWidth="1"/>
    <col min="5899" max="5899" width="7.81640625" style="173" customWidth="1"/>
    <col min="5900" max="5900" width="8.1796875" style="173" customWidth="1"/>
    <col min="5901" max="5902" width="47.26953125" style="173" customWidth="1"/>
    <col min="5903" max="6144" width="9.1796875" style="173"/>
    <col min="6145" max="6145" width="21" style="173" customWidth="1"/>
    <col min="6146" max="6146" width="50.26953125" style="173" customWidth="1"/>
    <col min="6147" max="6147" width="69.453125" style="173" customWidth="1"/>
    <col min="6148" max="6148" width="21" style="173" customWidth="1"/>
    <col min="6149" max="6149" width="19.453125" style="173" customWidth="1"/>
    <col min="6150" max="6150" width="13.81640625" style="173" customWidth="1"/>
    <col min="6151" max="6151" width="16.453125" style="173" customWidth="1"/>
    <col min="6152" max="6152" width="10.26953125" style="173" customWidth="1"/>
    <col min="6153" max="6153" width="8.453125" style="173" customWidth="1"/>
    <col min="6154" max="6154" width="10.54296875" style="173" customWidth="1"/>
    <col min="6155" max="6155" width="7.81640625" style="173" customWidth="1"/>
    <col min="6156" max="6156" width="8.1796875" style="173" customWidth="1"/>
    <col min="6157" max="6158" width="47.26953125" style="173" customWidth="1"/>
    <col min="6159" max="6400" width="9.1796875" style="173"/>
    <col min="6401" max="6401" width="21" style="173" customWidth="1"/>
    <col min="6402" max="6402" width="50.26953125" style="173" customWidth="1"/>
    <col min="6403" max="6403" width="69.453125" style="173" customWidth="1"/>
    <col min="6404" max="6404" width="21" style="173" customWidth="1"/>
    <col min="6405" max="6405" width="19.453125" style="173" customWidth="1"/>
    <col min="6406" max="6406" width="13.81640625" style="173" customWidth="1"/>
    <col min="6407" max="6407" width="16.453125" style="173" customWidth="1"/>
    <col min="6408" max="6408" width="10.26953125" style="173" customWidth="1"/>
    <col min="6409" max="6409" width="8.453125" style="173" customWidth="1"/>
    <col min="6410" max="6410" width="10.54296875" style="173" customWidth="1"/>
    <col min="6411" max="6411" width="7.81640625" style="173" customWidth="1"/>
    <col min="6412" max="6412" width="8.1796875" style="173" customWidth="1"/>
    <col min="6413" max="6414" width="47.26953125" style="173" customWidth="1"/>
    <col min="6415" max="6656" width="9.1796875" style="173"/>
    <col min="6657" max="6657" width="21" style="173" customWidth="1"/>
    <col min="6658" max="6658" width="50.26953125" style="173" customWidth="1"/>
    <col min="6659" max="6659" width="69.453125" style="173" customWidth="1"/>
    <col min="6660" max="6660" width="21" style="173" customWidth="1"/>
    <col min="6661" max="6661" width="19.453125" style="173" customWidth="1"/>
    <col min="6662" max="6662" width="13.81640625" style="173" customWidth="1"/>
    <col min="6663" max="6663" width="16.453125" style="173" customWidth="1"/>
    <col min="6664" max="6664" width="10.26953125" style="173" customWidth="1"/>
    <col min="6665" max="6665" width="8.453125" style="173" customWidth="1"/>
    <col min="6666" max="6666" width="10.54296875" style="173" customWidth="1"/>
    <col min="6667" max="6667" width="7.81640625" style="173" customWidth="1"/>
    <col min="6668" max="6668" width="8.1796875" style="173" customWidth="1"/>
    <col min="6669" max="6670" width="47.26953125" style="173" customWidth="1"/>
    <col min="6671" max="6912" width="9.1796875" style="173"/>
    <col min="6913" max="6913" width="21" style="173" customWidth="1"/>
    <col min="6914" max="6914" width="50.26953125" style="173" customWidth="1"/>
    <col min="6915" max="6915" width="69.453125" style="173" customWidth="1"/>
    <col min="6916" max="6916" width="21" style="173" customWidth="1"/>
    <col min="6917" max="6917" width="19.453125" style="173" customWidth="1"/>
    <col min="6918" max="6918" width="13.81640625" style="173" customWidth="1"/>
    <col min="6919" max="6919" width="16.453125" style="173" customWidth="1"/>
    <col min="6920" max="6920" width="10.26953125" style="173" customWidth="1"/>
    <col min="6921" max="6921" width="8.453125" style="173" customWidth="1"/>
    <col min="6922" max="6922" width="10.54296875" style="173" customWidth="1"/>
    <col min="6923" max="6923" width="7.81640625" style="173" customWidth="1"/>
    <col min="6924" max="6924" width="8.1796875" style="173" customWidth="1"/>
    <col min="6925" max="6926" width="47.26953125" style="173" customWidth="1"/>
    <col min="6927" max="7168" width="9.1796875" style="173"/>
    <col min="7169" max="7169" width="21" style="173" customWidth="1"/>
    <col min="7170" max="7170" width="50.26953125" style="173" customWidth="1"/>
    <col min="7171" max="7171" width="69.453125" style="173" customWidth="1"/>
    <col min="7172" max="7172" width="21" style="173" customWidth="1"/>
    <col min="7173" max="7173" width="19.453125" style="173" customWidth="1"/>
    <col min="7174" max="7174" width="13.81640625" style="173" customWidth="1"/>
    <col min="7175" max="7175" width="16.453125" style="173" customWidth="1"/>
    <col min="7176" max="7176" width="10.26953125" style="173" customWidth="1"/>
    <col min="7177" max="7177" width="8.453125" style="173" customWidth="1"/>
    <col min="7178" max="7178" width="10.54296875" style="173" customWidth="1"/>
    <col min="7179" max="7179" width="7.81640625" style="173" customWidth="1"/>
    <col min="7180" max="7180" width="8.1796875" style="173" customWidth="1"/>
    <col min="7181" max="7182" width="47.26953125" style="173" customWidth="1"/>
    <col min="7183" max="7424" width="9.1796875" style="173"/>
    <col min="7425" max="7425" width="21" style="173" customWidth="1"/>
    <col min="7426" max="7426" width="50.26953125" style="173" customWidth="1"/>
    <col min="7427" max="7427" width="69.453125" style="173" customWidth="1"/>
    <col min="7428" max="7428" width="21" style="173" customWidth="1"/>
    <col min="7429" max="7429" width="19.453125" style="173" customWidth="1"/>
    <col min="7430" max="7430" width="13.81640625" style="173" customWidth="1"/>
    <col min="7431" max="7431" width="16.453125" style="173" customWidth="1"/>
    <col min="7432" max="7432" width="10.26953125" style="173" customWidth="1"/>
    <col min="7433" max="7433" width="8.453125" style="173" customWidth="1"/>
    <col min="7434" max="7434" width="10.54296875" style="173" customWidth="1"/>
    <col min="7435" max="7435" width="7.81640625" style="173" customWidth="1"/>
    <col min="7436" max="7436" width="8.1796875" style="173" customWidth="1"/>
    <col min="7437" max="7438" width="47.26953125" style="173" customWidth="1"/>
    <col min="7439" max="7680" width="9.1796875" style="173"/>
    <col min="7681" max="7681" width="21" style="173" customWidth="1"/>
    <col min="7682" max="7682" width="50.26953125" style="173" customWidth="1"/>
    <col min="7683" max="7683" width="69.453125" style="173" customWidth="1"/>
    <col min="7684" max="7684" width="21" style="173" customWidth="1"/>
    <col min="7685" max="7685" width="19.453125" style="173" customWidth="1"/>
    <col min="7686" max="7686" width="13.81640625" style="173" customWidth="1"/>
    <col min="7687" max="7687" width="16.453125" style="173" customWidth="1"/>
    <col min="7688" max="7688" width="10.26953125" style="173" customWidth="1"/>
    <col min="7689" max="7689" width="8.453125" style="173" customWidth="1"/>
    <col min="7690" max="7690" width="10.54296875" style="173" customWidth="1"/>
    <col min="7691" max="7691" width="7.81640625" style="173" customWidth="1"/>
    <col min="7692" max="7692" width="8.1796875" style="173" customWidth="1"/>
    <col min="7693" max="7694" width="47.26953125" style="173" customWidth="1"/>
    <col min="7695" max="7936" width="9.1796875" style="173"/>
    <col min="7937" max="7937" width="21" style="173" customWidth="1"/>
    <col min="7938" max="7938" width="50.26953125" style="173" customWidth="1"/>
    <col min="7939" max="7939" width="69.453125" style="173" customWidth="1"/>
    <col min="7940" max="7940" width="21" style="173" customWidth="1"/>
    <col min="7941" max="7941" width="19.453125" style="173" customWidth="1"/>
    <col min="7942" max="7942" width="13.81640625" style="173" customWidth="1"/>
    <col min="7943" max="7943" width="16.453125" style="173" customWidth="1"/>
    <col min="7944" max="7944" width="10.26953125" style="173" customWidth="1"/>
    <col min="7945" max="7945" width="8.453125" style="173" customWidth="1"/>
    <col min="7946" max="7946" width="10.54296875" style="173" customWidth="1"/>
    <col min="7947" max="7947" width="7.81640625" style="173" customWidth="1"/>
    <col min="7948" max="7948" width="8.1796875" style="173" customWidth="1"/>
    <col min="7949" max="7950" width="47.26953125" style="173" customWidth="1"/>
    <col min="7951" max="8192" width="9.1796875" style="173"/>
    <col min="8193" max="8193" width="21" style="173" customWidth="1"/>
    <col min="8194" max="8194" width="50.26953125" style="173" customWidth="1"/>
    <col min="8195" max="8195" width="69.453125" style="173" customWidth="1"/>
    <col min="8196" max="8196" width="21" style="173" customWidth="1"/>
    <col min="8197" max="8197" width="19.453125" style="173" customWidth="1"/>
    <col min="8198" max="8198" width="13.81640625" style="173" customWidth="1"/>
    <col min="8199" max="8199" width="16.453125" style="173" customWidth="1"/>
    <col min="8200" max="8200" width="10.26953125" style="173" customWidth="1"/>
    <col min="8201" max="8201" width="8.453125" style="173" customWidth="1"/>
    <col min="8202" max="8202" width="10.54296875" style="173" customWidth="1"/>
    <col min="8203" max="8203" width="7.81640625" style="173" customWidth="1"/>
    <col min="8204" max="8204" width="8.1796875" style="173" customWidth="1"/>
    <col min="8205" max="8206" width="47.26953125" style="173" customWidth="1"/>
    <col min="8207" max="8448" width="9.1796875" style="173"/>
    <col min="8449" max="8449" width="21" style="173" customWidth="1"/>
    <col min="8450" max="8450" width="50.26953125" style="173" customWidth="1"/>
    <col min="8451" max="8451" width="69.453125" style="173" customWidth="1"/>
    <col min="8452" max="8452" width="21" style="173" customWidth="1"/>
    <col min="8453" max="8453" width="19.453125" style="173" customWidth="1"/>
    <col min="8454" max="8454" width="13.81640625" style="173" customWidth="1"/>
    <col min="8455" max="8455" width="16.453125" style="173" customWidth="1"/>
    <col min="8456" max="8456" width="10.26953125" style="173" customWidth="1"/>
    <col min="8457" max="8457" width="8.453125" style="173" customWidth="1"/>
    <col min="8458" max="8458" width="10.54296875" style="173" customWidth="1"/>
    <col min="8459" max="8459" width="7.81640625" style="173" customWidth="1"/>
    <col min="8460" max="8460" width="8.1796875" style="173" customWidth="1"/>
    <col min="8461" max="8462" width="47.26953125" style="173" customWidth="1"/>
    <col min="8463" max="8704" width="9.1796875" style="173"/>
    <col min="8705" max="8705" width="21" style="173" customWidth="1"/>
    <col min="8706" max="8706" width="50.26953125" style="173" customWidth="1"/>
    <col min="8707" max="8707" width="69.453125" style="173" customWidth="1"/>
    <col min="8708" max="8708" width="21" style="173" customWidth="1"/>
    <col min="8709" max="8709" width="19.453125" style="173" customWidth="1"/>
    <col min="8710" max="8710" width="13.81640625" style="173" customWidth="1"/>
    <col min="8711" max="8711" width="16.453125" style="173" customWidth="1"/>
    <col min="8712" max="8712" width="10.26953125" style="173" customWidth="1"/>
    <col min="8713" max="8713" width="8.453125" style="173" customWidth="1"/>
    <col min="8714" max="8714" width="10.54296875" style="173" customWidth="1"/>
    <col min="8715" max="8715" width="7.81640625" style="173" customWidth="1"/>
    <col min="8716" max="8716" width="8.1796875" style="173" customWidth="1"/>
    <col min="8717" max="8718" width="47.26953125" style="173" customWidth="1"/>
    <col min="8719" max="8960" width="9.1796875" style="173"/>
    <col min="8961" max="8961" width="21" style="173" customWidth="1"/>
    <col min="8962" max="8962" width="50.26953125" style="173" customWidth="1"/>
    <col min="8963" max="8963" width="69.453125" style="173" customWidth="1"/>
    <col min="8964" max="8964" width="21" style="173" customWidth="1"/>
    <col min="8965" max="8965" width="19.453125" style="173" customWidth="1"/>
    <col min="8966" max="8966" width="13.81640625" style="173" customWidth="1"/>
    <col min="8967" max="8967" width="16.453125" style="173" customWidth="1"/>
    <col min="8968" max="8968" width="10.26953125" style="173" customWidth="1"/>
    <col min="8969" max="8969" width="8.453125" style="173" customWidth="1"/>
    <col min="8970" max="8970" width="10.54296875" style="173" customWidth="1"/>
    <col min="8971" max="8971" width="7.81640625" style="173" customWidth="1"/>
    <col min="8972" max="8972" width="8.1796875" style="173" customWidth="1"/>
    <col min="8973" max="8974" width="47.26953125" style="173" customWidth="1"/>
    <col min="8975" max="9216" width="9.1796875" style="173"/>
    <col min="9217" max="9217" width="21" style="173" customWidth="1"/>
    <col min="9218" max="9218" width="50.26953125" style="173" customWidth="1"/>
    <col min="9219" max="9219" width="69.453125" style="173" customWidth="1"/>
    <col min="9220" max="9220" width="21" style="173" customWidth="1"/>
    <col min="9221" max="9221" width="19.453125" style="173" customWidth="1"/>
    <col min="9222" max="9222" width="13.81640625" style="173" customWidth="1"/>
    <col min="9223" max="9223" width="16.453125" style="173" customWidth="1"/>
    <col min="9224" max="9224" width="10.26953125" style="173" customWidth="1"/>
    <col min="9225" max="9225" width="8.453125" style="173" customWidth="1"/>
    <col min="9226" max="9226" width="10.54296875" style="173" customWidth="1"/>
    <col min="9227" max="9227" width="7.81640625" style="173" customWidth="1"/>
    <col min="9228" max="9228" width="8.1796875" style="173" customWidth="1"/>
    <col min="9229" max="9230" width="47.26953125" style="173" customWidth="1"/>
    <col min="9231" max="9472" width="9.1796875" style="173"/>
    <col min="9473" max="9473" width="21" style="173" customWidth="1"/>
    <col min="9474" max="9474" width="50.26953125" style="173" customWidth="1"/>
    <col min="9475" max="9475" width="69.453125" style="173" customWidth="1"/>
    <col min="9476" max="9476" width="21" style="173" customWidth="1"/>
    <col min="9477" max="9477" width="19.453125" style="173" customWidth="1"/>
    <col min="9478" max="9478" width="13.81640625" style="173" customWidth="1"/>
    <col min="9479" max="9479" width="16.453125" style="173" customWidth="1"/>
    <col min="9480" max="9480" width="10.26953125" style="173" customWidth="1"/>
    <col min="9481" max="9481" width="8.453125" style="173" customWidth="1"/>
    <col min="9482" max="9482" width="10.54296875" style="173" customWidth="1"/>
    <col min="9483" max="9483" width="7.81640625" style="173" customWidth="1"/>
    <col min="9484" max="9484" width="8.1796875" style="173" customWidth="1"/>
    <col min="9485" max="9486" width="47.26953125" style="173" customWidth="1"/>
    <col min="9487" max="9728" width="9.1796875" style="173"/>
    <col min="9729" max="9729" width="21" style="173" customWidth="1"/>
    <col min="9730" max="9730" width="50.26953125" style="173" customWidth="1"/>
    <col min="9731" max="9731" width="69.453125" style="173" customWidth="1"/>
    <col min="9732" max="9732" width="21" style="173" customWidth="1"/>
    <col min="9733" max="9733" width="19.453125" style="173" customWidth="1"/>
    <col min="9734" max="9734" width="13.81640625" style="173" customWidth="1"/>
    <col min="9735" max="9735" width="16.453125" style="173" customWidth="1"/>
    <col min="9736" max="9736" width="10.26953125" style="173" customWidth="1"/>
    <col min="9737" max="9737" width="8.453125" style="173" customWidth="1"/>
    <col min="9738" max="9738" width="10.54296875" style="173" customWidth="1"/>
    <col min="9739" max="9739" width="7.81640625" style="173" customWidth="1"/>
    <col min="9740" max="9740" width="8.1796875" style="173" customWidth="1"/>
    <col min="9741" max="9742" width="47.26953125" style="173" customWidth="1"/>
    <col min="9743" max="9984" width="9.1796875" style="173"/>
    <col min="9985" max="9985" width="21" style="173" customWidth="1"/>
    <col min="9986" max="9986" width="50.26953125" style="173" customWidth="1"/>
    <col min="9987" max="9987" width="69.453125" style="173" customWidth="1"/>
    <col min="9988" max="9988" width="21" style="173" customWidth="1"/>
    <col min="9989" max="9989" width="19.453125" style="173" customWidth="1"/>
    <col min="9990" max="9990" width="13.81640625" style="173" customWidth="1"/>
    <col min="9991" max="9991" width="16.453125" style="173" customWidth="1"/>
    <col min="9992" max="9992" width="10.26953125" style="173" customWidth="1"/>
    <col min="9993" max="9993" width="8.453125" style="173" customWidth="1"/>
    <col min="9994" max="9994" width="10.54296875" style="173" customWidth="1"/>
    <col min="9995" max="9995" width="7.81640625" style="173" customWidth="1"/>
    <col min="9996" max="9996" width="8.1796875" style="173" customWidth="1"/>
    <col min="9997" max="9998" width="47.26953125" style="173" customWidth="1"/>
    <col min="9999" max="10240" width="9.1796875" style="173"/>
    <col min="10241" max="10241" width="21" style="173" customWidth="1"/>
    <col min="10242" max="10242" width="50.26953125" style="173" customWidth="1"/>
    <col min="10243" max="10243" width="69.453125" style="173" customWidth="1"/>
    <col min="10244" max="10244" width="21" style="173" customWidth="1"/>
    <col min="10245" max="10245" width="19.453125" style="173" customWidth="1"/>
    <col min="10246" max="10246" width="13.81640625" style="173" customWidth="1"/>
    <col min="10247" max="10247" width="16.453125" style="173" customWidth="1"/>
    <col min="10248" max="10248" width="10.26953125" style="173" customWidth="1"/>
    <col min="10249" max="10249" width="8.453125" style="173" customWidth="1"/>
    <col min="10250" max="10250" width="10.54296875" style="173" customWidth="1"/>
    <col min="10251" max="10251" width="7.81640625" style="173" customWidth="1"/>
    <col min="10252" max="10252" width="8.1796875" style="173" customWidth="1"/>
    <col min="10253" max="10254" width="47.26953125" style="173" customWidth="1"/>
    <col min="10255" max="10496" width="9.1796875" style="173"/>
    <col min="10497" max="10497" width="21" style="173" customWidth="1"/>
    <col min="10498" max="10498" width="50.26953125" style="173" customWidth="1"/>
    <col min="10499" max="10499" width="69.453125" style="173" customWidth="1"/>
    <col min="10500" max="10500" width="21" style="173" customWidth="1"/>
    <col min="10501" max="10501" width="19.453125" style="173" customWidth="1"/>
    <col min="10502" max="10502" width="13.81640625" style="173" customWidth="1"/>
    <col min="10503" max="10503" width="16.453125" style="173" customWidth="1"/>
    <col min="10504" max="10504" width="10.26953125" style="173" customWidth="1"/>
    <col min="10505" max="10505" width="8.453125" style="173" customWidth="1"/>
    <col min="10506" max="10506" width="10.54296875" style="173" customWidth="1"/>
    <col min="10507" max="10507" width="7.81640625" style="173" customWidth="1"/>
    <col min="10508" max="10508" width="8.1796875" style="173" customWidth="1"/>
    <col min="10509" max="10510" width="47.26953125" style="173" customWidth="1"/>
    <col min="10511" max="10752" width="9.1796875" style="173"/>
    <col min="10753" max="10753" width="21" style="173" customWidth="1"/>
    <col min="10754" max="10754" width="50.26953125" style="173" customWidth="1"/>
    <col min="10755" max="10755" width="69.453125" style="173" customWidth="1"/>
    <col min="10756" max="10756" width="21" style="173" customWidth="1"/>
    <col min="10757" max="10757" width="19.453125" style="173" customWidth="1"/>
    <col min="10758" max="10758" width="13.81640625" style="173" customWidth="1"/>
    <col min="10759" max="10759" width="16.453125" style="173" customWidth="1"/>
    <col min="10760" max="10760" width="10.26953125" style="173" customWidth="1"/>
    <col min="10761" max="10761" width="8.453125" style="173" customWidth="1"/>
    <col min="10762" max="10762" width="10.54296875" style="173" customWidth="1"/>
    <col min="10763" max="10763" width="7.81640625" style="173" customWidth="1"/>
    <col min="10764" max="10764" width="8.1796875" style="173" customWidth="1"/>
    <col min="10765" max="10766" width="47.26953125" style="173" customWidth="1"/>
    <col min="10767" max="11008" width="9.1796875" style="173"/>
    <col min="11009" max="11009" width="21" style="173" customWidth="1"/>
    <col min="11010" max="11010" width="50.26953125" style="173" customWidth="1"/>
    <col min="11011" max="11011" width="69.453125" style="173" customWidth="1"/>
    <col min="11012" max="11012" width="21" style="173" customWidth="1"/>
    <col min="11013" max="11013" width="19.453125" style="173" customWidth="1"/>
    <col min="11014" max="11014" width="13.81640625" style="173" customWidth="1"/>
    <col min="11015" max="11015" width="16.453125" style="173" customWidth="1"/>
    <col min="11016" max="11016" width="10.26953125" style="173" customWidth="1"/>
    <col min="11017" max="11017" width="8.453125" style="173" customWidth="1"/>
    <col min="11018" max="11018" width="10.54296875" style="173" customWidth="1"/>
    <col min="11019" max="11019" width="7.81640625" style="173" customWidth="1"/>
    <col min="11020" max="11020" width="8.1796875" style="173" customWidth="1"/>
    <col min="11021" max="11022" width="47.26953125" style="173" customWidth="1"/>
    <col min="11023" max="11264" width="9.1796875" style="173"/>
    <col min="11265" max="11265" width="21" style="173" customWidth="1"/>
    <col min="11266" max="11266" width="50.26953125" style="173" customWidth="1"/>
    <col min="11267" max="11267" width="69.453125" style="173" customWidth="1"/>
    <col min="11268" max="11268" width="21" style="173" customWidth="1"/>
    <col min="11269" max="11269" width="19.453125" style="173" customWidth="1"/>
    <col min="11270" max="11270" width="13.81640625" style="173" customWidth="1"/>
    <col min="11271" max="11271" width="16.453125" style="173" customWidth="1"/>
    <col min="11272" max="11272" width="10.26953125" style="173" customWidth="1"/>
    <col min="11273" max="11273" width="8.453125" style="173" customWidth="1"/>
    <col min="11274" max="11274" width="10.54296875" style="173" customWidth="1"/>
    <col min="11275" max="11275" width="7.81640625" style="173" customWidth="1"/>
    <col min="11276" max="11276" width="8.1796875" style="173" customWidth="1"/>
    <col min="11277" max="11278" width="47.26953125" style="173" customWidth="1"/>
    <col min="11279" max="11520" width="9.1796875" style="173"/>
    <col min="11521" max="11521" width="21" style="173" customWidth="1"/>
    <col min="11522" max="11522" width="50.26953125" style="173" customWidth="1"/>
    <col min="11523" max="11523" width="69.453125" style="173" customWidth="1"/>
    <col min="11524" max="11524" width="21" style="173" customWidth="1"/>
    <col min="11525" max="11525" width="19.453125" style="173" customWidth="1"/>
    <col min="11526" max="11526" width="13.81640625" style="173" customWidth="1"/>
    <col min="11527" max="11527" width="16.453125" style="173" customWidth="1"/>
    <col min="11528" max="11528" width="10.26953125" style="173" customWidth="1"/>
    <col min="11529" max="11529" width="8.453125" style="173" customWidth="1"/>
    <col min="11530" max="11530" width="10.54296875" style="173" customWidth="1"/>
    <col min="11531" max="11531" width="7.81640625" style="173" customWidth="1"/>
    <col min="11532" max="11532" width="8.1796875" style="173" customWidth="1"/>
    <col min="11533" max="11534" width="47.26953125" style="173" customWidth="1"/>
    <col min="11535" max="11776" width="9.1796875" style="173"/>
    <col min="11777" max="11777" width="21" style="173" customWidth="1"/>
    <col min="11778" max="11778" width="50.26953125" style="173" customWidth="1"/>
    <col min="11779" max="11779" width="69.453125" style="173" customWidth="1"/>
    <col min="11780" max="11780" width="21" style="173" customWidth="1"/>
    <col min="11781" max="11781" width="19.453125" style="173" customWidth="1"/>
    <col min="11782" max="11782" width="13.81640625" style="173" customWidth="1"/>
    <col min="11783" max="11783" width="16.453125" style="173" customWidth="1"/>
    <col min="11784" max="11784" width="10.26953125" style="173" customWidth="1"/>
    <col min="11785" max="11785" width="8.453125" style="173" customWidth="1"/>
    <col min="11786" max="11786" width="10.54296875" style="173" customWidth="1"/>
    <col min="11787" max="11787" width="7.81640625" style="173" customWidth="1"/>
    <col min="11788" max="11788" width="8.1796875" style="173" customWidth="1"/>
    <col min="11789" max="11790" width="47.26953125" style="173" customWidth="1"/>
    <col min="11791" max="12032" width="9.1796875" style="173"/>
    <col min="12033" max="12033" width="21" style="173" customWidth="1"/>
    <col min="12034" max="12034" width="50.26953125" style="173" customWidth="1"/>
    <col min="12035" max="12035" width="69.453125" style="173" customWidth="1"/>
    <col min="12036" max="12036" width="21" style="173" customWidth="1"/>
    <col min="12037" max="12037" width="19.453125" style="173" customWidth="1"/>
    <col min="12038" max="12038" width="13.81640625" style="173" customWidth="1"/>
    <col min="12039" max="12039" width="16.453125" style="173" customWidth="1"/>
    <col min="12040" max="12040" width="10.26953125" style="173" customWidth="1"/>
    <col min="12041" max="12041" width="8.453125" style="173" customWidth="1"/>
    <col min="12042" max="12042" width="10.54296875" style="173" customWidth="1"/>
    <col min="12043" max="12043" width="7.81640625" style="173" customWidth="1"/>
    <col min="12044" max="12044" width="8.1796875" style="173" customWidth="1"/>
    <col min="12045" max="12046" width="47.26953125" style="173" customWidth="1"/>
    <col min="12047" max="12288" width="9.1796875" style="173"/>
    <col min="12289" max="12289" width="21" style="173" customWidth="1"/>
    <col min="12290" max="12290" width="50.26953125" style="173" customWidth="1"/>
    <col min="12291" max="12291" width="69.453125" style="173" customWidth="1"/>
    <col min="12292" max="12292" width="21" style="173" customWidth="1"/>
    <col min="12293" max="12293" width="19.453125" style="173" customWidth="1"/>
    <col min="12294" max="12294" width="13.81640625" style="173" customWidth="1"/>
    <col min="12295" max="12295" width="16.453125" style="173" customWidth="1"/>
    <col min="12296" max="12296" width="10.26953125" style="173" customWidth="1"/>
    <col min="12297" max="12297" width="8.453125" style="173" customWidth="1"/>
    <col min="12298" max="12298" width="10.54296875" style="173" customWidth="1"/>
    <col min="12299" max="12299" width="7.81640625" style="173" customWidth="1"/>
    <col min="12300" max="12300" width="8.1796875" style="173" customWidth="1"/>
    <col min="12301" max="12302" width="47.26953125" style="173" customWidth="1"/>
    <col min="12303" max="12544" width="9.1796875" style="173"/>
    <col min="12545" max="12545" width="21" style="173" customWidth="1"/>
    <col min="12546" max="12546" width="50.26953125" style="173" customWidth="1"/>
    <col min="12547" max="12547" width="69.453125" style="173" customWidth="1"/>
    <col min="12548" max="12548" width="21" style="173" customWidth="1"/>
    <col min="12549" max="12549" width="19.453125" style="173" customWidth="1"/>
    <col min="12550" max="12550" width="13.81640625" style="173" customWidth="1"/>
    <col min="12551" max="12551" width="16.453125" style="173" customWidth="1"/>
    <col min="12552" max="12552" width="10.26953125" style="173" customWidth="1"/>
    <col min="12553" max="12553" width="8.453125" style="173" customWidth="1"/>
    <col min="12554" max="12554" width="10.54296875" style="173" customWidth="1"/>
    <col min="12555" max="12555" width="7.81640625" style="173" customWidth="1"/>
    <col min="12556" max="12556" width="8.1796875" style="173" customWidth="1"/>
    <col min="12557" max="12558" width="47.26953125" style="173" customWidth="1"/>
    <col min="12559" max="12800" width="9.1796875" style="173"/>
    <col min="12801" max="12801" width="21" style="173" customWidth="1"/>
    <col min="12802" max="12802" width="50.26953125" style="173" customWidth="1"/>
    <col min="12803" max="12803" width="69.453125" style="173" customWidth="1"/>
    <col min="12804" max="12804" width="21" style="173" customWidth="1"/>
    <col min="12805" max="12805" width="19.453125" style="173" customWidth="1"/>
    <col min="12806" max="12806" width="13.81640625" style="173" customWidth="1"/>
    <col min="12807" max="12807" width="16.453125" style="173" customWidth="1"/>
    <col min="12808" max="12808" width="10.26953125" style="173" customWidth="1"/>
    <col min="12809" max="12809" width="8.453125" style="173" customWidth="1"/>
    <col min="12810" max="12810" width="10.54296875" style="173" customWidth="1"/>
    <col min="12811" max="12811" width="7.81640625" style="173" customWidth="1"/>
    <col min="12812" max="12812" width="8.1796875" style="173" customWidth="1"/>
    <col min="12813" max="12814" width="47.26953125" style="173" customWidth="1"/>
    <col min="12815" max="13056" width="9.1796875" style="173"/>
    <col min="13057" max="13057" width="21" style="173" customWidth="1"/>
    <col min="13058" max="13058" width="50.26953125" style="173" customWidth="1"/>
    <col min="13059" max="13059" width="69.453125" style="173" customWidth="1"/>
    <col min="13060" max="13060" width="21" style="173" customWidth="1"/>
    <col min="13061" max="13061" width="19.453125" style="173" customWidth="1"/>
    <col min="13062" max="13062" width="13.81640625" style="173" customWidth="1"/>
    <col min="13063" max="13063" width="16.453125" style="173" customWidth="1"/>
    <col min="13064" max="13064" width="10.26953125" style="173" customWidth="1"/>
    <col min="13065" max="13065" width="8.453125" style="173" customWidth="1"/>
    <col min="13066" max="13066" width="10.54296875" style="173" customWidth="1"/>
    <col min="13067" max="13067" width="7.81640625" style="173" customWidth="1"/>
    <col min="13068" max="13068" width="8.1796875" style="173" customWidth="1"/>
    <col min="13069" max="13070" width="47.26953125" style="173" customWidth="1"/>
    <col min="13071" max="13312" width="9.1796875" style="173"/>
    <col min="13313" max="13313" width="21" style="173" customWidth="1"/>
    <col min="13314" max="13314" width="50.26953125" style="173" customWidth="1"/>
    <col min="13315" max="13315" width="69.453125" style="173" customWidth="1"/>
    <col min="13316" max="13316" width="21" style="173" customWidth="1"/>
    <col min="13317" max="13317" width="19.453125" style="173" customWidth="1"/>
    <col min="13318" max="13318" width="13.81640625" style="173" customWidth="1"/>
    <col min="13319" max="13319" width="16.453125" style="173" customWidth="1"/>
    <col min="13320" max="13320" width="10.26953125" style="173" customWidth="1"/>
    <col min="13321" max="13321" width="8.453125" style="173" customWidth="1"/>
    <col min="13322" max="13322" width="10.54296875" style="173" customWidth="1"/>
    <col min="13323" max="13323" width="7.81640625" style="173" customWidth="1"/>
    <col min="13324" max="13324" width="8.1796875" style="173" customWidth="1"/>
    <col min="13325" max="13326" width="47.26953125" style="173" customWidth="1"/>
    <col min="13327" max="13568" width="9.1796875" style="173"/>
    <col min="13569" max="13569" width="21" style="173" customWidth="1"/>
    <col min="13570" max="13570" width="50.26953125" style="173" customWidth="1"/>
    <col min="13571" max="13571" width="69.453125" style="173" customWidth="1"/>
    <col min="13572" max="13572" width="21" style="173" customWidth="1"/>
    <col min="13573" max="13573" width="19.453125" style="173" customWidth="1"/>
    <col min="13574" max="13574" width="13.81640625" style="173" customWidth="1"/>
    <col min="13575" max="13575" width="16.453125" style="173" customWidth="1"/>
    <col min="13576" max="13576" width="10.26953125" style="173" customWidth="1"/>
    <col min="13577" max="13577" width="8.453125" style="173" customWidth="1"/>
    <col min="13578" max="13578" width="10.54296875" style="173" customWidth="1"/>
    <col min="13579" max="13579" width="7.81640625" style="173" customWidth="1"/>
    <col min="13580" max="13580" width="8.1796875" style="173" customWidth="1"/>
    <col min="13581" max="13582" width="47.26953125" style="173" customWidth="1"/>
    <col min="13583" max="13824" width="9.1796875" style="173"/>
    <col min="13825" max="13825" width="21" style="173" customWidth="1"/>
    <col min="13826" max="13826" width="50.26953125" style="173" customWidth="1"/>
    <col min="13827" max="13827" width="69.453125" style="173" customWidth="1"/>
    <col min="13828" max="13828" width="21" style="173" customWidth="1"/>
    <col min="13829" max="13829" width="19.453125" style="173" customWidth="1"/>
    <col min="13830" max="13830" width="13.81640625" style="173" customWidth="1"/>
    <col min="13831" max="13831" width="16.453125" style="173" customWidth="1"/>
    <col min="13832" max="13832" width="10.26953125" style="173" customWidth="1"/>
    <col min="13833" max="13833" width="8.453125" style="173" customWidth="1"/>
    <col min="13834" max="13834" width="10.54296875" style="173" customWidth="1"/>
    <col min="13835" max="13835" width="7.81640625" style="173" customWidth="1"/>
    <col min="13836" max="13836" width="8.1796875" style="173" customWidth="1"/>
    <col min="13837" max="13838" width="47.26953125" style="173" customWidth="1"/>
    <col min="13839" max="14080" width="9.1796875" style="173"/>
    <col min="14081" max="14081" width="21" style="173" customWidth="1"/>
    <col min="14082" max="14082" width="50.26953125" style="173" customWidth="1"/>
    <col min="14083" max="14083" width="69.453125" style="173" customWidth="1"/>
    <col min="14084" max="14084" width="21" style="173" customWidth="1"/>
    <col min="14085" max="14085" width="19.453125" style="173" customWidth="1"/>
    <col min="14086" max="14086" width="13.81640625" style="173" customWidth="1"/>
    <col min="14087" max="14087" width="16.453125" style="173" customWidth="1"/>
    <col min="14088" max="14088" width="10.26953125" style="173" customWidth="1"/>
    <col min="14089" max="14089" width="8.453125" style="173" customWidth="1"/>
    <col min="14090" max="14090" width="10.54296875" style="173" customWidth="1"/>
    <col min="14091" max="14091" width="7.81640625" style="173" customWidth="1"/>
    <col min="14092" max="14092" width="8.1796875" style="173" customWidth="1"/>
    <col min="14093" max="14094" width="47.26953125" style="173" customWidth="1"/>
    <col min="14095" max="14336" width="9.1796875" style="173"/>
    <col min="14337" max="14337" width="21" style="173" customWidth="1"/>
    <col min="14338" max="14338" width="50.26953125" style="173" customWidth="1"/>
    <col min="14339" max="14339" width="69.453125" style="173" customWidth="1"/>
    <col min="14340" max="14340" width="21" style="173" customWidth="1"/>
    <col min="14341" max="14341" width="19.453125" style="173" customWidth="1"/>
    <col min="14342" max="14342" width="13.81640625" style="173" customWidth="1"/>
    <col min="14343" max="14343" width="16.453125" style="173" customWidth="1"/>
    <col min="14344" max="14344" width="10.26953125" style="173" customWidth="1"/>
    <col min="14345" max="14345" width="8.453125" style="173" customWidth="1"/>
    <col min="14346" max="14346" width="10.54296875" style="173" customWidth="1"/>
    <col min="14347" max="14347" width="7.81640625" style="173" customWidth="1"/>
    <col min="14348" max="14348" width="8.1796875" style="173" customWidth="1"/>
    <col min="14349" max="14350" width="47.26953125" style="173" customWidth="1"/>
    <col min="14351" max="14592" width="9.1796875" style="173"/>
    <col min="14593" max="14593" width="21" style="173" customWidth="1"/>
    <col min="14594" max="14594" width="50.26953125" style="173" customWidth="1"/>
    <col min="14595" max="14595" width="69.453125" style="173" customWidth="1"/>
    <col min="14596" max="14596" width="21" style="173" customWidth="1"/>
    <col min="14597" max="14597" width="19.453125" style="173" customWidth="1"/>
    <col min="14598" max="14598" width="13.81640625" style="173" customWidth="1"/>
    <col min="14599" max="14599" width="16.453125" style="173" customWidth="1"/>
    <col min="14600" max="14600" width="10.26953125" style="173" customWidth="1"/>
    <col min="14601" max="14601" width="8.453125" style="173" customWidth="1"/>
    <col min="14602" max="14602" width="10.54296875" style="173" customWidth="1"/>
    <col min="14603" max="14603" width="7.81640625" style="173" customWidth="1"/>
    <col min="14604" max="14604" width="8.1796875" style="173" customWidth="1"/>
    <col min="14605" max="14606" width="47.26953125" style="173" customWidth="1"/>
    <col min="14607" max="14848" width="9.1796875" style="173"/>
    <col min="14849" max="14849" width="21" style="173" customWidth="1"/>
    <col min="14850" max="14850" width="50.26953125" style="173" customWidth="1"/>
    <col min="14851" max="14851" width="69.453125" style="173" customWidth="1"/>
    <col min="14852" max="14852" width="21" style="173" customWidth="1"/>
    <col min="14853" max="14853" width="19.453125" style="173" customWidth="1"/>
    <col min="14854" max="14854" width="13.81640625" style="173" customWidth="1"/>
    <col min="14855" max="14855" width="16.453125" style="173" customWidth="1"/>
    <col min="14856" max="14856" width="10.26953125" style="173" customWidth="1"/>
    <col min="14857" max="14857" width="8.453125" style="173" customWidth="1"/>
    <col min="14858" max="14858" width="10.54296875" style="173" customWidth="1"/>
    <col min="14859" max="14859" width="7.81640625" style="173" customWidth="1"/>
    <col min="14860" max="14860" width="8.1796875" style="173" customWidth="1"/>
    <col min="14861" max="14862" width="47.26953125" style="173" customWidth="1"/>
    <col min="14863" max="15104" width="9.1796875" style="173"/>
    <col min="15105" max="15105" width="21" style="173" customWidth="1"/>
    <col min="15106" max="15106" width="50.26953125" style="173" customWidth="1"/>
    <col min="15107" max="15107" width="69.453125" style="173" customWidth="1"/>
    <col min="15108" max="15108" width="21" style="173" customWidth="1"/>
    <col min="15109" max="15109" width="19.453125" style="173" customWidth="1"/>
    <col min="15110" max="15110" width="13.81640625" style="173" customWidth="1"/>
    <col min="15111" max="15111" width="16.453125" style="173" customWidth="1"/>
    <col min="15112" max="15112" width="10.26953125" style="173" customWidth="1"/>
    <col min="15113" max="15113" width="8.453125" style="173" customWidth="1"/>
    <col min="15114" max="15114" width="10.54296875" style="173" customWidth="1"/>
    <col min="15115" max="15115" width="7.81640625" style="173" customWidth="1"/>
    <col min="15116" max="15116" width="8.1796875" style="173" customWidth="1"/>
    <col min="15117" max="15118" width="47.26953125" style="173" customWidth="1"/>
    <col min="15119" max="15360" width="9.1796875" style="173"/>
    <col min="15361" max="15361" width="21" style="173" customWidth="1"/>
    <col min="15362" max="15362" width="50.26953125" style="173" customWidth="1"/>
    <col min="15363" max="15363" width="69.453125" style="173" customWidth="1"/>
    <col min="15364" max="15364" width="21" style="173" customWidth="1"/>
    <col min="15365" max="15365" width="19.453125" style="173" customWidth="1"/>
    <col min="15366" max="15366" width="13.81640625" style="173" customWidth="1"/>
    <col min="15367" max="15367" width="16.453125" style="173" customWidth="1"/>
    <col min="15368" max="15368" width="10.26953125" style="173" customWidth="1"/>
    <col min="15369" max="15369" width="8.453125" style="173" customWidth="1"/>
    <col min="15370" max="15370" width="10.54296875" style="173" customWidth="1"/>
    <col min="15371" max="15371" width="7.81640625" style="173" customWidth="1"/>
    <col min="15372" max="15372" width="8.1796875" style="173" customWidth="1"/>
    <col min="15373" max="15374" width="47.26953125" style="173" customWidth="1"/>
    <col min="15375" max="15616" width="9.1796875" style="173"/>
    <col min="15617" max="15617" width="21" style="173" customWidth="1"/>
    <col min="15618" max="15618" width="50.26953125" style="173" customWidth="1"/>
    <col min="15619" max="15619" width="69.453125" style="173" customWidth="1"/>
    <col min="15620" max="15620" width="21" style="173" customWidth="1"/>
    <col min="15621" max="15621" width="19.453125" style="173" customWidth="1"/>
    <col min="15622" max="15622" width="13.81640625" style="173" customWidth="1"/>
    <col min="15623" max="15623" width="16.453125" style="173" customWidth="1"/>
    <col min="15624" max="15624" width="10.26953125" style="173" customWidth="1"/>
    <col min="15625" max="15625" width="8.453125" style="173" customWidth="1"/>
    <col min="15626" max="15626" width="10.54296875" style="173" customWidth="1"/>
    <col min="15627" max="15627" width="7.81640625" style="173" customWidth="1"/>
    <col min="15628" max="15628" width="8.1796875" style="173" customWidth="1"/>
    <col min="15629" max="15630" width="47.26953125" style="173" customWidth="1"/>
    <col min="15631" max="15872" width="9.1796875" style="173"/>
    <col min="15873" max="15873" width="21" style="173" customWidth="1"/>
    <col min="15874" max="15874" width="50.26953125" style="173" customWidth="1"/>
    <col min="15875" max="15875" width="69.453125" style="173" customWidth="1"/>
    <col min="15876" max="15876" width="21" style="173" customWidth="1"/>
    <col min="15877" max="15877" width="19.453125" style="173" customWidth="1"/>
    <col min="15878" max="15878" width="13.81640625" style="173" customWidth="1"/>
    <col min="15879" max="15879" width="16.453125" style="173" customWidth="1"/>
    <col min="15880" max="15880" width="10.26953125" style="173" customWidth="1"/>
    <col min="15881" max="15881" width="8.453125" style="173" customWidth="1"/>
    <col min="15882" max="15882" width="10.54296875" style="173" customWidth="1"/>
    <col min="15883" max="15883" width="7.81640625" style="173" customWidth="1"/>
    <col min="15884" max="15884" width="8.1796875" style="173" customWidth="1"/>
    <col min="15885" max="15886" width="47.26953125" style="173" customWidth="1"/>
    <col min="15887" max="16128" width="9.1796875" style="173"/>
    <col min="16129" max="16129" width="21" style="173" customWidth="1"/>
    <col min="16130" max="16130" width="50.26953125" style="173" customWidth="1"/>
    <col min="16131" max="16131" width="69.453125" style="173" customWidth="1"/>
    <col min="16132" max="16132" width="21" style="173" customWidth="1"/>
    <col min="16133" max="16133" width="19.453125" style="173" customWidth="1"/>
    <col min="16134" max="16134" width="13.81640625" style="173" customWidth="1"/>
    <col min="16135" max="16135" width="16.453125" style="173" customWidth="1"/>
    <col min="16136" max="16136" width="10.26953125" style="173" customWidth="1"/>
    <col min="16137" max="16137" width="8.453125" style="173" customWidth="1"/>
    <col min="16138" max="16138" width="10.54296875" style="173" customWidth="1"/>
    <col min="16139" max="16139" width="7.81640625" style="173" customWidth="1"/>
    <col min="16140" max="16140" width="8.1796875" style="173" customWidth="1"/>
    <col min="16141" max="16142" width="47.26953125" style="173" customWidth="1"/>
    <col min="16143" max="16384" width="9.1796875" style="173"/>
  </cols>
  <sheetData>
    <row r="1" spans="1:60" x14ac:dyDescent="0.35">
      <c r="A1" s="171" t="s">
        <v>1931</v>
      </c>
      <c r="B1" s="171" t="s">
        <v>1932</v>
      </c>
      <c r="C1" s="172" t="s">
        <v>1933</v>
      </c>
      <c r="D1" s="171" t="s">
        <v>1934</v>
      </c>
      <c r="E1" s="171" t="s">
        <v>1935</v>
      </c>
      <c r="F1" s="171" t="s">
        <v>1936</v>
      </c>
      <c r="G1" s="171" t="s">
        <v>1937</v>
      </c>
      <c r="H1" s="171" t="s">
        <v>1938</v>
      </c>
      <c r="I1" s="171" t="s">
        <v>1939</v>
      </c>
      <c r="J1" s="171" t="s">
        <v>1940</v>
      </c>
      <c r="K1" s="171" t="s">
        <v>1941</v>
      </c>
      <c r="L1" s="171" t="s">
        <v>1942</v>
      </c>
      <c r="M1" s="171" t="s">
        <v>1943</v>
      </c>
      <c r="N1" s="171" t="s">
        <v>1944</v>
      </c>
    </row>
    <row r="2" spans="1:60" s="174" customFormat="1" ht="16.5" customHeight="1" x14ac:dyDescent="0.35">
      <c r="A2" s="174" t="s">
        <v>1945</v>
      </c>
      <c r="B2" s="174" t="s">
        <v>1945</v>
      </c>
      <c r="C2" s="175" t="s">
        <v>0</v>
      </c>
    </row>
    <row r="3" spans="1:60" s="174" customFormat="1" ht="16.5" customHeight="1" x14ac:dyDescent="0.35">
      <c r="A3" s="174" t="s">
        <v>1946</v>
      </c>
      <c r="B3" s="174" t="s">
        <v>1946</v>
      </c>
      <c r="C3" s="175" t="s">
        <v>1</v>
      </c>
    </row>
    <row r="4" spans="1:60" s="174" customFormat="1" ht="16.5" customHeight="1" x14ac:dyDescent="0.35">
      <c r="A4" s="174" t="s">
        <v>1947</v>
      </c>
      <c r="B4" s="174" t="s">
        <v>1947</v>
      </c>
      <c r="C4" s="175" t="s">
        <v>2</v>
      </c>
    </row>
    <row r="5" spans="1:60" s="174" customFormat="1" ht="16.5" customHeight="1" x14ac:dyDescent="0.35">
      <c r="A5" s="174" t="s">
        <v>1948</v>
      </c>
      <c r="B5" s="174" t="s">
        <v>1948</v>
      </c>
      <c r="C5" s="175" t="s">
        <v>3</v>
      </c>
    </row>
    <row r="6" spans="1:60" s="174" customFormat="1" ht="16.5" customHeight="1" x14ac:dyDescent="0.35">
      <c r="A6" s="174" t="s">
        <v>1949</v>
      </c>
      <c r="B6" s="174" t="s">
        <v>1950</v>
      </c>
      <c r="C6" s="175" t="s">
        <v>4</v>
      </c>
    </row>
    <row r="7" spans="1:60" s="174" customFormat="1" ht="16.5" customHeight="1" x14ac:dyDescent="0.35">
      <c r="A7" s="174" t="s">
        <v>1951</v>
      </c>
      <c r="B7" s="174" t="s">
        <v>1952</v>
      </c>
      <c r="C7" s="175" t="s">
        <v>1953</v>
      </c>
      <c r="D7" s="174" t="s">
        <v>1954</v>
      </c>
      <c r="J7" s="174" t="s">
        <v>1955</v>
      </c>
    </row>
    <row r="8" spans="1:60" s="174" customFormat="1" ht="16.5" customHeight="1" x14ac:dyDescent="0.35">
      <c r="A8" s="174" t="s">
        <v>1956</v>
      </c>
      <c r="B8" s="174" t="s">
        <v>1957</v>
      </c>
      <c r="C8" s="175" t="s">
        <v>6</v>
      </c>
      <c r="D8" s="174" t="s">
        <v>1958</v>
      </c>
      <c r="E8" s="174" t="s">
        <v>1959</v>
      </c>
      <c r="J8" s="174" t="s">
        <v>1955</v>
      </c>
    </row>
    <row r="9" spans="1:60" s="174" customFormat="1" ht="16.5" customHeight="1" x14ac:dyDescent="0.35">
      <c r="A9" s="174" t="s">
        <v>1960</v>
      </c>
      <c r="B9" s="174" t="s">
        <v>1961</v>
      </c>
      <c r="C9" s="175" t="s">
        <v>7</v>
      </c>
      <c r="D9" s="174" t="s">
        <v>1954</v>
      </c>
      <c r="J9" s="174" t="s">
        <v>1955</v>
      </c>
    </row>
    <row r="10" spans="1:60" x14ac:dyDescent="0.35">
      <c r="A10" s="174" t="s">
        <v>1962</v>
      </c>
      <c r="B10" s="176" t="s">
        <v>1963</v>
      </c>
      <c r="C10" s="175" t="s">
        <v>1964</v>
      </c>
      <c r="D10" s="174" t="s">
        <v>1954</v>
      </c>
      <c r="E10" s="177"/>
      <c r="F10" s="177"/>
      <c r="G10" s="177"/>
      <c r="H10" s="177"/>
      <c r="I10" s="177"/>
      <c r="J10" s="177" t="s">
        <v>1955</v>
      </c>
      <c r="K10" s="177"/>
      <c r="L10" s="177"/>
      <c r="M10" s="177"/>
    </row>
    <row r="11" spans="1:60" customFormat="1" x14ac:dyDescent="0.35">
      <c r="A11" t="s">
        <v>1965</v>
      </c>
      <c r="B11" t="s">
        <v>1965</v>
      </c>
      <c r="C11" t="s">
        <v>1966</v>
      </c>
      <c r="D11" t="s">
        <v>1967</v>
      </c>
      <c r="F11" s="178"/>
      <c r="J11" s="174"/>
    </row>
    <row r="12" spans="1:60" x14ac:dyDescent="0.35">
      <c r="A12" s="173" t="s">
        <v>1949</v>
      </c>
      <c r="B12" s="173" t="s">
        <v>1968</v>
      </c>
      <c r="C12" s="179" t="s">
        <v>9</v>
      </c>
      <c r="E12" s="173" t="s">
        <v>1959</v>
      </c>
    </row>
    <row r="13" spans="1:60" x14ac:dyDescent="0.35">
      <c r="A13" s="173" t="s">
        <v>1949</v>
      </c>
      <c r="B13" s="173" t="s">
        <v>1969</v>
      </c>
      <c r="C13" s="179" t="s">
        <v>10</v>
      </c>
      <c r="E13" s="173" t="s">
        <v>1970</v>
      </c>
    </row>
    <row r="14" spans="1:60" s="181" customFormat="1" x14ac:dyDescent="0.35">
      <c r="A14" s="180" t="s">
        <v>1971</v>
      </c>
      <c r="B14" s="180" t="s">
        <v>1972</v>
      </c>
      <c r="C14" s="180" t="s">
        <v>1973</v>
      </c>
      <c r="D14" s="180"/>
      <c r="E14" s="180" t="s">
        <v>1974</v>
      </c>
      <c r="F14" s="180"/>
      <c r="G14" s="180"/>
      <c r="H14" s="180"/>
      <c r="I14" s="180"/>
      <c r="J14" s="180"/>
      <c r="K14" s="180"/>
      <c r="L14" s="180"/>
      <c r="M14" s="180"/>
      <c r="N14" s="180"/>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row>
    <row r="15" spans="1:60" s="181" customFormat="1" x14ac:dyDescent="0.35">
      <c r="A15" s="180" t="s">
        <v>1971</v>
      </c>
      <c r="B15" s="180" t="s">
        <v>1975</v>
      </c>
      <c r="C15" s="180" t="s">
        <v>1976</v>
      </c>
      <c r="D15" s="180"/>
      <c r="E15" s="180"/>
      <c r="F15" s="180"/>
      <c r="G15" s="180"/>
      <c r="H15" s="180"/>
      <c r="I15" s="180"/>
      <c r="J15" s="180"/>
      <c r="K15" s="180"/>
      <c r="L15" s="180"/>
      <c r="M15" s="180"/>
      <c r="N15" s="180"/>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row>
    <row r="16" spans="1:60" x14ac:dyDescent="0.35">
      <c r="A16" s="173" t="s">
        <v>1949</v>
      </c>
      <c r="B16" s="173" t="s">
        <v>1977</v>
      </c>
      <c r="C16" s="179" t="s">
        <v>9</v>
      </c>
      <c r="E16" s="173" t="s">
        <v>1959</v>
      </c>
    </row>
    <row r="17" spans="1:10" x14ac:dyDescent="0.35">
      <c r="A17" s="174" t="s">
        <v>1978</v>
      </c>
      <c r="B17" s="173" t="s">
        <v>1979</v>
      </c>
      <c r="C17" s="175" t="s">
        <v>1980</v>
      </c>
      <c r="D17" s="174" t="s">
        <v>1954</v>
      </c>
      <c r="F17" s="173" t="s">
        <v>1981</v>
      </c>
      <c r="H17" s="173" t="s">
        <v>1982</v>
      </c>
      <c r="J17" s="173" t="s">
        <v>1955</v>
      </c>
    </row>
    <row r="18" spans="1:10" x14ac:dyDescent="0.35">
      <c r="A18" s="173" t="s">
        <v>1949</v>
      </c>
      <c r="B18" s="173" t="s">
        <v>1983</v>
      </c>
      <c r="C18" s="179" t="s">
        <v>12</v>
      </c>
    </row>
    <row r="19" spans="1:10" x14ac:dyDescent="0.35">
      <c r="A19" s="173" t="s">
        <v>1956</v>
      </c>
      <c r="B19" s="173" t="s">
        <v>1984</v>
      </c>
      <c r="C19" s="175" t="s">
        <v>1985</v>
      </c>
      <c r="D19" s="174" t="s">
        <v>1958</v>
      </c>
      <c r="J19" s="177" t="s">
        <v>1955</v>
      </c>
    </row>
    <row r="20" spans="1:10" x14ac:dyDescent="0.35">
      <c r="A20" s="173" t="s">
        <v>1986</v>
      </c>
      <c r="B20" s="173" t="s">
        <v>1987</v>
      </c>
      <c r="C20" s="175" t="s">
        <v>1988</v>
      </c>
      <c r="D20" s="173" t="s">
        <v>1989</v>
      </c>
      <c r="F20" s="173" t="s">
        <v>1990</v>
      </c>
      <c r="H20" s="173" t="s">
        <v>1991</v>
      </c>
      <c r="J20" s="173" t="s">
        <v>1955</v>
      </c>
    </row>
    <row r="21" spans="1:10" x14ac:dyDescent="0.35">
      <c r="A21" s="173" t="s">
        <v>1986</v>
      </c>
      <c r="B21" s="173" t="s">
        <v>1992</v>
      </c>
      <c r="C21" s="175" t="s">
        <v>1993</v>
      </c>
      <c r="D21" s="173" t="s">
        <v>1989</v>
      </c>
      <c r="F21" s="173" t="s">
        <v>1990</v>
      </c>
      <c r="H21" s="173" t="s">
        <v>1991</v>
      </c>
      <c r="J21" s="173" t="s">
        <v>1994</v>
      </c>
    </row>
    <row r="22" spans="1:10" x14ac:dyDescent="0.35">
      <c r="A22" s="174" t="s">
        <v>1995</v>
      </c>
      <c r="B22" s="173" t="s">
        <v>1996</v>
      </c>
      <c r="C22" s="175" t="s">
        <v>1997</v>
      </c>
      <c r="D22" s="174" t="s">
        <v>1954</v>
      </c>
      <c r="J22" s="173" t="s">
        <v>1955</v>
      </c>
    </row>
    <row r="23" spans="1:10" x14ac:dyDescent="0.35">
      <c r="A23" s="173" t="s">
        <v>1956</v>
      </c>
      <c r="B23" s="173" t="s">
        <v>1998</v>
      </c>
      <c r="C23" s="175" t="s">
        <v>14</v>
      </c>
      <c r="D23" s="174" t="s">
        <v>1958</v>
      </c>
      <c r="E23" s="174" t="s">
        <v>1999</v>
      </c>
      <c r="J23" s="177" t="s">
        <v>1955</v>
      </c>
    </row>
    <row r="24" spans="1:10" x14ac:dyDescent="0.35">
      <c r="A24" s="174" t="s">
        <v>2000</v>
      </c>
      <c r="B24" s="173" t="s">
        <v>2001</v>
      </c>
      <c r="C24" s="175" t="s">
        <v>2002</v>
      </c>
      <c r="D24" s="173" t="s">
        <v>2003</v>
      </c>
      <c r="J24" s="173" t="s">
        <v>1955</v>
      </c>
    </row>
    <row r="25" spans="1:10" x14ac:dyDescent="0.35">
      <c r="A25" s="173" t="s">
        <v>1956</v>
      </c>
      <c r="B25" s="173" t="s">
        <v>2004</v>
      </c>
      <c r="C25" s="175" t="s">
        <v>24</v>
      </c>
      <c r="D25" s="174" t="s">
        <v>1958</v>
      </c>
      <c r="E25" s="173" t="s">
        <v>2005</v>
      </c>
      <c r="J25" s="177" t="s">
        <v>1955</v>
      </c>
    </row>
    <row r="26" spans="1:10" x14ac:dyDescent="0.35">
      <c r="A26" s="173" t="s">
        <v>1956</v>
      </c>
      <c r="B26" s="173" t="s">
        <v>2006</v>
      </c>
      <c r="C26" s="175" t="s">
        <v>25</v>
      </c>
      <c r="D26" s="174" t="s">
        <v>1958</v>
      </c>
      <c r="J26" s="177" t="s">
        <v>1955</v>
      </c>
    </row>
    <row r="27" spans="1:10" x14ac:dyDescent="0.35">
      <c r="A27" s="174" t="s">
        <v>2007</v>
      </c>
      <c r="B27" s="173" t="s">
        <v>2008</v>
      </c>
      <c r="C27" s="175" t="s">
        <v>2009</v>
      </c>
      <c r="D27" s="174" t="s">
        <v>1954</v>
      </c>
      <c r="E27" s="173" t="s">
        <v>2010</v>
      </c>
      <c r="J27" s="173" t="s">
        <v>1955</v>
      </c>
    </row>
    <row r="28" spans="1:10" x14ac:dyDescent="0.35">
      <c r="A28" s="173" t="s">
        <v>1956</v>
      </c>
      <c r="B28" s="173" t="s">
        <v>2011</v>
      </c>
      <c r="C28" s="175" t="s">
        <v>27</v>
      </c>
      <c r="D28" s="174" t="s">
        <v>1958</v>
      </c>
      <c r="E28" s="174" t="s">
        <v>2012</v>
      </c>
      <c r="J28" s="177" t="s">
        <v>1955</v>
      </c>
    </row>
    <row r="29" spans="1:10" x14ac:dyDescent="0.35">
      <c r="A29" s="174" t="s">
        <v>2013</v>
      </c>
      <c r="B29" s="173" t="s">
        <v>2014</v>
      </c>
      <c r="C29" s="175" t="s">
        <v>2015</v>
      </c>
      <c r="D29" s="174" t="s">
        <v>1954</v>
      </c>
      <c r="J29" s="173" t="s">
        <v>1955</v>
      </c>
    </row>
    <row r="30" spans="1:10" x14ac:dyDescent="0.35">
      <c r="A30" s="173" t="s">
        <v>1956</v>
      </c>
      <c r="B30" s="173" t="s">
        <v>2016</v>
      </c>
      <c r="C30" s="175" t="s">
        <v>29</v>
      </c>
      <c r="D30" s="174" t="s">
        <v>1958</v>
      </c>
      <c r="E30" s="174" t="s">
        <v>2017</v>
      </c>
      <c r="J30" s="177" t="s">
        <v>1955</v>
      </c>
    </row>
    <row r="31" spans="1:10" x14ac:dyDescent="0.35">
      <c r="A31" s="174" t="s">
        <v>2018</v>
      </c>
      <c r="B31" s="173" t="s">
        <v>2019</v>
      </c>
      <c r="C31" s="175" t="s">
        <v>2020</v>
      </c>
      <c r="D31" s="174" t="s">
        <v>1954</v>
      </c>
      <c r="J31" s="173" t="s">
        <v>1955</v>
      </c>
    </row>
    <row r="32" spans="1:10" x14ac:dyDescent="0.35">
      <c r="A32" s="173" t="s">
        <v>1956</v>
      </c>
      <c r="B32" s="173" t="s">
        <v>2021</v>
      </c>
      <c r="C32" s="175" t="s">
        <v>31</v>
      </c>
      <c r="D32" s="174" t="s">
        <v>1958</v>
      </c>
      <c r="E32" s="174" t="s">
        <v>2022</v>
      </c>
      <c r="J32" s="177" t="s">
        <v>1955</v>
      </c>
    </row>
    <row r="33" spans="1:60" x14ac:dyDescent="0.35">
      <c r="A33" s="174" t="s">
        <v>2023</v>
      </c>
      <c r="B33" s="173" t="s">
        <v>2024</v>
      </c>
      <c r="C33" s="175" t="s">
        <v>2025</v>
      </c>
      <c r="D33" s="173" t="s">
        <v>2026</v>
      </c>
      <c r="J33" s="173" t="s">
        <v>1955</v>
      </c>
    </row>
    <row r="34" spans="1:60" x14ac:dyDescent="0.35">
      <c r="A34" s="173" t="s">
        <v>1956</v>
      </c>
      <c r="B34" s="173" t="s">
        <v>2027</v>
      </c>
      <c r="C34" s="175" t="s">
        <v>37</v>
      </c>
      <c r="D34" s="174" t="s">
        <v>1958</v>
      </c>
      <c r="E34" s="173" t="s">
        <v>2028</v>
      </c>
      <c r="J34" s="173" t="s">
        <v>1955</v>
      </c>
    </row>
    <row r="35" spans="1:60" x14ac:dyDescent="0.35">
      <c r="A35" s="174" t="s">
        <v>1978</v>
      </c>
      <c r="B35" s="173" t="s">
        <v>2029</v>
      </c>
      <c r="C35" s="175" t="s">
        <v>2030</v>
      </c>
      <c r="D35" s="174" t="s">
        <v>1954</v>
      </c>
      <c r="J35" s="173" t="s">
        <v>1955</v>
      </c>
    </row>
    <row r="36" spans="1:60" x14ac:dyDescent="0.35">
      <c r="A36" s="173" t="s">
        <v>2031</v>
      </c>
      <c r="B36" s="173" t="s">
        <v>2032</v>
      </c>
      <c r="C36" s="175" t="s">
        <v>2033</v>
      </c>
      <c r="I36" s="173" t="s">
        <v>2034</v>
      </c>
      <c r="J36" s="173" t="s">
        <v>1955</v>
      </c>
    </row>
    <row r="37" spans="1:60" ht="31" x14ac:dyDescent="0.35">
      <c r="A37" s="174" t="s">
        <v>1978</v>
      </c>
      <c r="B37" s="173" t="s">
        <v>2035</v>
      </c>
      <c r="C37" s="175" t="s">
        <v>2036</v>
      </c>
      <c r="D37" s="174" t="s">
        <v>1954</v>
      </c>
      <c r="E37" s="174"/>
      <c r="J37" s="173" t="s">
        <v>1955</v>
      </c>
    </row>
    <row r="38" spans="1:60" x14ac:dyDescent="0.35">
      <c r="A38" s="173" t="s">
        <v>2037</v>
      </c>
      <c r="B38" s="173" t="s">
        <v>2038</v>
      </c>
      <c r="C38" s="175" t="s">
        <v>41</v>
      </c>
      <c r="D38" s="173" t="s">
        <v>2039</v>
      </c>
      <c r="J38" s="173" t="s">
        <v>1955</v>
      </c>
    </row>
    <row r="39" spans="1:60" x14ac:dyDescent="0.35">
      <c r="A39" s="173" t="s">
        <v>1956</v>
      </c>
      <c r="B39" s="173" t="s">
        <v>2040</v>
      </c>
      <c r="C39" s="175" t="s">
        <v>47</v>
      </c>
      <c r="D39" s="174" t="s">
        <v>1958</v>
      </c>
      <c r="E39" s="174" t="s">
        <v>2041</v>
      </c>
      <c r="G39" s="178"/>
      <c r="J39" s="173" t="s">
        <v>1955</v>
      </c>
    </row>
    <row r="40" spans="1:60" x14ac:dyDescent="0.35">
      <c r="A40" s="173" t="s">
        <v>1956</v>
      </c>
      <c r="B40" s="173" t="s">
        <v>2042</v>
      </c>
      <c r="C40" s="175" t="s">
        <v>48</v>
      </c>
      <c r="D40" s="174" t="s">
        <v>1958</v>
      </c>
      <c r="E40" s="174" t="s">
        <v>2043</v>
      </c>
      <c r="J40" s="173" t="s">
        <v>1955</v>
      </c>
    </row>
    <row r="41" spans="1:60" ht="31" x14ac:dyDescent="0.35">
      <c r="A41" s="174" t="s">
        <v>1978</v>
      </c>
      <c r="B41" s="173" t="s">
        <v>2044</v>
      </c>
      <c r="C41" s="175" t="s">
        <v>2045</v>
      </c>
      <c r="D41" s="174" t="s">
        <v>1954</v>
      </c>
      <c r="J41" s="173" t="s">
        <v>1955</v>
      </c>
    </row>
    <row r="42" spans="1:60" x14ac:dyDescent="0.35">
      <c r="A42" s="174" t="s">
        <v>2046</v>
      </c>
      <c r="B42" s="173" t="s">
        <v>2047</v>
      </c>
      <c r="C42" s="175" t="s">
        <v>2048</v>
      </c>
      <c r="D42" s="173" t="s">
        <v>2026</v>
      </c>
      <c r="E42" s="174" t="s">
        <v>2049</v>
      </c>
      <c r="J42" s="173" t="s">
        <v>1955</v>
      </c>
    </row>
    <row r="43" spans="1:60" x14ac:dyDescent="0.35">
      <c r="A43" s="174" t="s">
        <v>1956</v>
      </c>
      <c r="B43" s="173" t="s">
        <v>2050</v>
      </c>
      <c r="C43" s="175" t="s">
        <v>57</v>
      </c>
      <c r="D43" s="174" t="s">
        <v>1958</v>
      </c>
      <c r="E43" s="174" t="s">
        <v>2051</v>
      </c>
      <c r="J43" s="173" t="s">
        <v>1955</v>
      </c>
    </row>
    <row r="44" spans="1:60" s="186" customFormat="1" x14ac:dyDescent="0.35">
      <c r="A44" s="182" t="s">
        <v>2052</v>
      </c>
      <c r="B44" s="183" t="s">
        <v>1975</v>
      </c>
      <c r="C44" s="184" t="s">
        <v>1976</v>
      </c>
      <c r="D44" s="185"/>
      <c r="E44" s="185"/>
      <c r="F44" s="185"/>
      <c r="G44" s="185"/>
      <c r="H44" s="185"/>
      <c r="I44" s="185"/>
      <c r="J44" s="185"/>
      <c r="K44" s="185"/>
      <c r="L44" s="185"/>
      <c r="M44" s="185"/>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row>
    <row r="45" spans="1:60" s="180" customFormat="1" x14ac:dyDescent="0.35">
      <c r="A45" s="180" t="s">
        <v>1971</v>
      </c>
      <c r="B45" s="180" t="s">
        <v>2053</v>
      </c>
      <c r="C45" s="187" t="s">
        <v>2054</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row>
    <row r="46" spans="1:60" s="188" customFormat="1" ht="31" customHeight="1" x14ac:dyDescent="0.35">
      <c r="A46" s="188" t="s">
        <v>1949</v>
      </c>
      <c r="B46" s="188" t="s">
        <v>2055</v>
      </c>
      <c r="C46" s="189" t="s">
        <v>58</v>
      </c>
    </row>
    <row r="47" spans="1:60" s="180" customFormat="1" x14ac:dyDescent="0.35">
      <c r="A47" s="180" t="s">
        <v>1971</v>
      </c>
      <c r="B47" s="180" t="s">
        <v>2056</v>
      </c>
      <c r="C47" s="187" t="s">
        <v>2057</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row>
    <row r="48" spans="1:60" x14ac:dyDescent="0.35">
      <c r="A48" s="173" t="s">
        <v>1986</v>
      </c>
      <c r="B48" s="173" t="s">
        <v>2058</v>
      </c>
      <c r="C48" s="175" t="s">
        <v>2059</v>
      </c>
      <c r="D48" s="173" t="s">
        <v>2060</v>
      </c>
      <c r="F48" s="173" t="s">
        <v>2061</v>
      </c>
      <c r="J48" s="173" t="s">
        <v>1955</v>
      </c>
    </row>
    <row r="49" spans="1:60" x14ac:dyDescent="0.35">
      <c r="A49" s="173" t="s">
        <v>1986</v>
      </c>
      <c r="B49" s="173" t="s">
        <v>2062</v>
      </c>
      <c r="C49" s="175" t="s">
        <v>2063</v>
      </c>
      <c r="D49" s="173" t="s">
        <v>2060</v>
      </c>
      <c r="F49" s="173" t="s">
        <v>2064</v>
      </c>
      <c r="H49" s="173" t="s">
        <v>2065</v>
      </c>
      <c r="J49" s="173" t="s">
        <v>1955</v>
      </c>
    </row>
    <row r="50" spans="1:60" x14ac:dyDescent="0.35">
      <c r="A50" s="174" t="s">
        <v>1978</v>
      </c>
      <c r="B50" s="173" t="s">
        <v>2066</v>
      </c>
      <c r="C50" s="175" t="s">
        <v>2067</v>
      </c>
      <c r="D50" s="174" t="s">
        <v>1954</v>
      </c>
      <c r="E50" s="173" t="s">
        <v>2068</v>
      </c>
      <c r="J50" s="173" t="s">
        <v>1955</v>
      </c>
    </row>
    <row r="51" spans="1:60" x14ac:dyDescent="0.35">
      <c r="A51" s="174" t="s">
        <v>1978</v>
      </c>
      <c r="B51" s="173" t="s">
        <v>2069</v>
      </c>
      <c r="C51" s="175" t="s">
        <v>2070</v>
      </c>
      <c r="D51" s="174" t="s">
        <v>1954</v>
      </c>
      <c r="E51" s="173" t="s">
        <v>2071</v>
      </c>
      <c r="J51" s="173" t="s">
        <v>1955</v>
      </c>
    </row>
    <row r="52" spans="1:60" s="186" customFormat="1" x14ac:dyDescent="0.35">
      <c r="A52" s="182" t="s">
        <v>2052</v>
      </c>
      <c r="B52" s="183" t="s">
        <v>2056</v>
      </c>
      <c r="C52" s="184"/>
      <c r="D52" s="185"/>
      <c r="E52" s="184"/>
      <c r="F52" s="184"/>
      <c r="G52" s="184"/>
      <c r="H52" s="184"/>
      <c r="I52" s="184"/>
      <c r="J52" s="185"/>
      <c r="K52" s="185"/>
      <c r="L52" s="185"/>
      <c r="M52" s="185"/>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row>
    <row r="53" spans="1:60" s="180" customFormat="1" x14ac:dyDescent="0.35">
      <c r="A53" s="180" t="s">
        <v>1971</v>
      </c>
      <c r="B53" s="180" t="s">
        <v>2072</v>
      </c>
      <c r="C53" s="187" t="s">
        <v>2073</v>
      </c>
      <c r="E53" s="187"/>
      <c r="F53" s="187"/>
      <c r="G53" s="187"/>
      <c r="H53" s="187"/>
      <c r="I53" s="187"/>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row>
    <row r="54" spans="1:60" x14ac:dyDescent="0.35">
      <c r="A54" s="174" t="s">
        <v>1978</v>
      </c>
      <c r="B54" s="173" t="s">
        <v>2074</v>
      </c>
      <c r="C54" s="175" t="s">
        <v>2075</v>
      </c>
      <c r="D54" s="173" t="s">
        <v>2076</v>
      </c>
      <c r="J54" s="173" t="s">
        <v>1955</v>
      </c>
    </row>
    <row r="55" spans="1:60" x14ac:dyDescent="0.35">
      <c r="A55" s="173" t="s">
        <v>1986</v>
      </c>
      <c r="B55" s="173" t="s">
        <v>2077</v>
      </c>
      <c r="C55" s="175" t="s">
        <v>64</v>
      </c>
      <c r="D55" s="173" t="s">
        <v>2060</v>
      </c>
      <c r="E55" s="173" t="s">
        <v>2078</v>
      </c>
      <c r="F55" s="173" t="s">
        <v>2061</v>
      </c>
      <c r="J55" s="173" t="s">
        <v>1955</v>
      </c>
    </row>
    <row r="56" spans="1:60" x14ac:dyDescent="0.35">
      <c r="A56" s="174" t="s">
        <v>1978</v>
      </c>
      <c r="B56" s="173" t="s">
        <v>2079</v>
      </c>
      <c r="C56" s="175" t="s">
        <v>2080</v>
      </c>
      <c r="D56" s="174" t="s">
        <v>1954</v>
      </c>
      <c r="E56" s="173" t="s">
        <v>2078</v>
      </c>
      <c r="J56" s="173" t="s">
        <v>1955</v>
      </c>
    </row>
    <row r="57" spans="1:60" x14ac:dyDescent="0.35">
      <c r="A57" s="173" t="s">
        <v>1986</v>
      </c>
      <c r="B57" s="173" t="s">
        <v>2081</v>
      </c>
      <c r="C57" s="175" t="s">
        <v>2082</v>
      </c>
      <c r="D57" s="173" t="s">
        <v>2060</v>
      </c>
      <c r="E57" s="173" t="s">
        <v>2083</v>
      </c>
      <c r="F57" s="173" t="s">
        <v>2084</v>
      </c>
      <c r="H57" s="173" t="s">
        <v>2085</v>
      </c>
      <c r="J57" s="173" t="s">
        <v>1955</v>
      </c>
    </row>
    <row r="58" spans="1:60" x14ac:dyDescent="0.35">
      <c r="A58" s="173" t="s">
        <v>1986</v>
      </c>
      <c r="B58" s="173" t="s">
        <v>2086</v>
      </c>
      <c r="C58" s="175" t="s">
        <v>2087</v>
      </c>
      <c r="D58" s="173" t="s">
        <v>2060</v>
      </c>
      <c r="E58" s="173" t="s">
        <v>2083</v>
      </c>
      <c r="F58" s="173" t="s">
        <v>2084</v>
      </c>
      <c r="H58" s="173" t="s">
        <v>2088</v>
      </c>
      <c r="J58" s="173" t="s">
        <v>1955</v>
      </c>
    </row>
    <row r="59" spans="1:60" x14ac:dyDescent="0.35">
      <c r="A59" s="174" t="s">
        <v>1978</v>
      </c>
      <c r="B59" s="173" t="s">
        <v>2089</v>
      </c>
      <c r="C59" s="175" t="s">
        <v>2090</v>
      </c>
      <c r="D59" s="174" t="s">
        <v>1954</v>
      </c>
      <c r="E59" s="173" t="s">
        <v>2078</v>
      </c>
      <c r="J59" s="173" t="s">
        <v>1955</v>
      </c>
    </row>
    <row r="60" spans="1:60" x14ac:dyDescent="0.35">
      <c r="A60" s="174" t="s">
        <v>1986</v>
      </c>
      <c r="B60" s="173" t="s">
        <v>2091</v>
      </c>
      <c r="C60" s="175" t="s">
        <v>69</v>
      </c>
      <c r="D60" s="173" t="s">
        <v>2060</v>
      </c>
      <c r="E60" s="173" t="s">
        <v>2092</v>
      </c>
      <c r="F60" s="173" t="s">
        <v>2084</v>
      </c>
      <c r="H60" s="173" t="s">
        <v>2093</v>
      </c>
      <c r="J60" s="173" t="s">
        <v>1955</v>
      </c>
    </row>
    <row r="61" spans="1:60" x14ac:dyDescent="0.35">
      <c r="A61" s="174" t="s">
        <v>2094</v>
      </c>
      <c r="B61" s="173" t="s">
        <v>70</v>
      </c>
      <c r="M61" s="173" t="s">
        <v>2095</v>
      </c>
    </row>
    <row r="62" spans="1:60" x14ac:dyDescent="0.35">
      <c r="A62" s="174" t="s">
        <v>2094</v>
      </c>
      <c r="B62" s="173" t="s">
        <v>71</v>
      </c>
      <c r="M62" s="173" t="s">
        <v>2096</v>
      </c>
    </row>
    <row r="63" spans="1:60" ht="46.5" x14ac:dyDescent="0.35">
      <c r="A63" s="174" t="s">
        <v>2097</v>
      </c>
      <c r="B63" s="173" t="s">
        <v>2098</v>
      </c>
      <c r="C63" s="175" t="s">
        <v>2099</v>
      </c>
      <c r="D63" s="173" t="s">
        <v>2100</v>
      </c>
      <c r="E63" s="173" t="s">
        <v>2101</v>
      </c>
      <c r="J63" s="173" t="s">
        <v>1955</v>
      </c>
    </row>
    <row r="64" spans="1:60" x14ac:dyDescent="0.35">
      <c r="A64" s="174" t="s">
        <v>1978</v>
      </c>
      <c r="B64" s="173" t="s">
        <v>2102</v>
      </c>
      <c r="C64" s="175" t="s">
        <v>2103</v>
      </c>
      <c r="D64" s="174" t="s">
        <v>1954</v>
      </c>
      <c r="J64" s="173" t="s">
        <v>1955</v>
      </c>
    </row>
    <row r="65" spans="1:60" x14ac:dyDescent="0.35">
      <c r="A65" s="174" t="s">
        <v>2104</v>
      </c>
      <c r="B65" s="173" t="s">
        <v>2105</v>
      </c>
      <c r="C65" s="175" t="s">
        <v>2106</v>
      </c>
      <c r="D65" s="173" t="s">
        <v>2026</v>
      </c>
      <c r="E65" s="174" t="s">
        <v>2107</v>
      </c>
      <c r="J65" s="173" t="s">
        <v>1955</v>
      </c>
    </row>
    <row r="66" spans="1:60" x14ac:dyDescent="0.35">
      <c r="A66" s="174" t="s">
        <v>1956</v>
      </c>
      <c r="B66" s="173" t="s">
        <v>2108</v>
      </c>
      <c r="C66" s="175" t="s">
        <v>85</v>
      </c>
      <c r="D66" s="174" t="s">
        <v>1958</v>
      </c>
      <c r="E66" s="174" t="s">
        <v>2109</v>
      </c>
      <c r="J66" s="173" t="s">
        <v>1955</v>
      </c>
    </row>
    <row r="67" spans="1:60" x14ac:dyDescent="0.35">
      <c r="A67" s="173" t="s">
        <v>1986</v>
      </c>
      <c r="B67" s="173" t="s">
        <v>2110</v>
      </c>
      <c r="C67" s="175" t="s">
        <v>2111</v>
      </c>
      <c r="D67" s="174" t="s">
        <v>2112</v>
      </c>
      <c r="E67" s="174" t="s">
        <v>2113</v>
      </c>
      <c r="F67" s="173" t="s">
        <v>2061</v>
      </c>
      <c r="J67" s="173" t="s">
        <v>1955</v>
      </c>
    </row>
    <row r="68" spans="1:60" x14ac:dyDescent="0.35">
      <c r="A68" s="174" t="s">
        <v>1978</v>
      </c>
      <c r="B68" s="173" t="s">
        <v>2114</v>
      </c>
      <c r="C68" s="175" t="s">
        <v>2115</v>
      </c>
      <c r="D68" s="174" t="s">
        <v>1954</v>
      </c>
      <c r="J68" s="173" t="s">
        <v>1955</v>
      </c>
    </row>
    <row r="69" spans="1:60" x14ac:dyDescent="0.35">
      <c r="A69" s="174" t="s">
        <v>2116</v>
      </c>
      <c r="B69" s="173" t="s">
        <v>2117</v>
      </c>
      <c r="C69" s="175" t="s">
        <v>2118</v>
      </c>
      <c r="D69" s="173" t="s">
        <v>2026</v>
      </c>
      <c r="E69" s="174" t="s">
        <v>2119</v>
      </c>
      <c r="J69" s="173" t="s">
        <v>1955</v>
      </c>
    </row>
    <row r="70" spans="1:60" x14ac:dyDescent="0.35">
      <c r="A70" s="174" t="s">
        <v>1956</v>
      </c>
      <c r="B70" s="173" t="s">
        <v>2120</v>
      </c>
      <c r="C70" s="175" t="s">
        <v>93</v>
      </c>
      <c r="D70" s="174" t="s">
        <v>1958</v>
      </c>
      <c r="E70" s="174" t="s">
        <v>2121</v>
      </c>
      <c r="J70" s="173" t="s">
        <v>1955</v>
      </c>
    </row>
    <row r="71" spans="1:60" s="186" customFormat="1" x14ac:dyDescent="0.35">
      <c r="A71" s="182" t="s">
        <v>2052</v>
      </c>
      <c r="B71" s="183" t="s">
        <v>2072</v>
      </c>
      <c r="C71" s="184"/>
      <c r="D71" s="185"/>
      <c r="E71" s="185"/>
      <c r="F71" s="185"/>
      <c r="G71" s="185"/>
      <c r="H71" s="185"/>
      <c r="I71" s="185"/>
      <c r="J71" s="185"/>
      <c r="K71" s="185"/>
      <c r="L71" s="185"/>
      <c r="M71" s="185"/>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row>
    <row r="72" spans="1:60" s="186" customFormat="1" x14ac:dyDescent="0.35">
      <c r="A72" s="182" t="s">
        <v>2052</v>
      </c>
      <c r="B72" s="183" t="s">
        <v>2053</v>
      </c>
      <c r="C72" s="184"/>
      <c r="D72" s="185"/>
      <c r="E72" s="185"/>
      <c r="F72" s="185"/>
      <c r="G72" s="185"/>
      <c r="H72" s="185"/>
      <c r="I72" s="185"/>
      <c r="J72" s="185"/>
      <c r="K72" s="185"/>
      <c r="L72" s="185"/>
      <c r="M72" s="185"/>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row>
    <row r="73" spans="1:60" s="180" customFormat="1" x14ac:dyDescent="0.35">
      <c r="A73" s="180" t="s">
        <v>1971</v>
      </c>
      <c r="B73" s="180" t="s">
        <v>2122</v>
      </c>
      <c r="C73" s="187" t="s">
        <v>2123</v>
      </c>
      <c r="E73" s="180" t="s">
        <v>2124</v>
      </c>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row>
    <row r="74" spans="1:60" s="180" customFormat="1" x14ac:dyDescent="0.35">
      <c r="A74" s="180" t="s">
        <v>1971</v>
      </c>
      <c r="B74" s="180" t="s">
        <v>2125</v>
      </c>
      <c r="C74" s="187" t="s">
        <v>2126</v>
      </c>
      <c r="E74" s="180" t="s">
        <v>2127</v>
      </c>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173"/>
    </row>
    <row r="75" spans="1:60" s="188" customFormat="1" x14ac:dyDescent="0.35">
      <c r="A75" s="188" t="s">
        <v>1949</v>
      </c>
      <c r="B75" s="188" t="s">
        <v>2128</v>
      </c>
      <c r="C75" s="190" t="s">
        <v>94</v>
      </c>
    </row>
    <row r="76" spans="1:60" x14ac:dyDescent="0.35">
      <c r="A76" s="173" t="s">
        <v>1986</v>
      </c>
      <c r="B76" s="173" t="s">
        <v>2129</v>
      </c>
      <c r="C76" s="173" t="s">
        <v>95</v>
      </c>
      <c r="D76" s="173" t="s">
        <v>2060</v>
      </c>
      <c r="J76" s="173" t="s">
        <v>1955</v>
      </c>
    </row>
    <row r="77" spans="1:60" x14ac:dyDescent="0.35">
      <c r="A77" s="173" t="s">
        <v>1986</v>
      </c>
      <c r="B77" s="173" t="s">
        <v>2130</v>
      </c>
      <c r="C77" s="173" t="s">
        <v>2131</v>
      </c>
      <c r="D77" s="173" t="s">
        <v>2060</v>
      </c>
      <c r="F77" s="173" t="s">
        <v>2132</v>
      </c>
      <c r="H77" s="173" t="s">
        <v>2133</v>
      </c>
      <c r="J77" s="173" t="s">
        <v>1955</v>
      </c>
    </row>
    <row r="78" spans="1:60" x14ac:dyDescent="0.35">
      <c r="A78" s="173" t="s">
        <v>1986</v>
      </c>
      <c r="B78" s="173" t="s">
        <v>2134</v>
      </c>
      <c r="C78" s="173" t="s">
        <v>2135</v>
      </c>
      <c r="D78" s="173" t="s">
        <v>2060</v>
      </c>
      <c r="F78" s="173" t="s">
        <v>2132</v>
      </c>
      <c r="H78" s="173" t="s">
        <v>2136</v>
      </c>
      <c r="J78" s="173" t="s">
        <v>1955</v>
      </c>
    </row>
    <row r="79" spans="1:60" x14ac:dyDescent="0.35">
      <c r="A79" s="173" t="s">
        <v>2094</v>
      </c>
      <c r="B79" s="173" t="s">
        <v>98</v>
      </c>
      <c r="C79" s="173"/>
      <c r="M79" s="173" t="s">
        <v>2137</v>
      </c>
    </row>
    <row r="80" spans="1:60" x14ac:dyDescent="0.35">
      <c r="A80" s="173" t="s">
        <v>2097</v>
      </c>
      <c r="B80" s="173" t="s">
        <v>2138</v>
      </c>
      <c r="C80" s="173" t="s">
        <v>99</v>
      </c>
      <c r="D80" s="173" t="s">
        <v>2100</v>
      </c>
      <c r="E80" s="173" t="s">
        <v>2139</v>
      </c>
      <c r="J80" s="173" t="s">
        <v>1955</v>
      </c>
    </row>
    <row r="81" spans="1:60" x14ac:dyDescent="0.35">
      <c r="A81" s="173" t="s">
        <v>1986</v>
      </c>
      <c r="B81" s="173" t="s">
        <v>2140</v>
      </c>
      <c r="C81" s="173" t="s">
        <v>2141</v>
      </c>
      <c r="D81" s="173" t="s">
        <v>2060</v>
      </c>
      <c r="F81" s="173" t="s">
        <v>2142</v>
      </c>
      <c r="H81" s="173" t="s">
        <v>2143</v>
      </c>
      <c r="J81" s="173" t="s">
        <v>1955</v>
      </c>
    </row>
    <row r="82" spans="1:60" x14ac:dyDescent="0.35">
      <c r="A82" s="173" t="s">
        <v>1986</v>
      </c>
      <c r="B82" s="173" t="s">
        <v>2144</v>
      </c>
      <c r="C82" s="173" t="s">
        <v>2145</v>
      </c>
      <c r="D82" s="173" t="s">
        <v>2060</v>
      </c>
      <c r="F82" s="173" t="s">
        <v>2146</v>
      </c>
      <c r="H82" s="173" t="s">
        <v>2147</v>
      </c>
      <c r="J82" s="173" t="s">
        <v>1955</v>
      </c>
    </row>
    <row r="83" spans="1:60" x14ac:dyDescent="0.35">
      <c r="A83" s="173" t="s">
        <v>2148</v>
      </c>
      <c r="B83" s="173" t="s">
        <v>2149</v>
      </c>
      <c r="C83" s="173" t="s">
        <v>2150</v>
      </c>
      <c r="D83" s="173" t="s">
        <v>1954</v>
      </c>
      <c r="J83" s="173" t="s">
        <v>1955</v>
      </c>
    </row>
    <row r="84" spans="1:60" x14ac:dyDescent="0.35">
      <c r="A84" s="173" t="s">
        <v>1986</v>
      </c>
      <c r="B84" s="173" t="s">
        <v>2151</v>
      </c>
      <c r="C84" s="173" t="s">
        <v>2152</v>
      </c>
      <c r="D84" s="173" t="s">
        <v>2153</v>
      </c>
      <c r="J84" s="173" t="s">
        <v>1955</v>
      </c>
    </row>
    <row r="85" spans="1:60" x14ac:dyDescent="0.35">
      <c r="A85" s="173" t="s">
        <v>1978</v>
      </c>
      <c r="B85" s="173" t="s">
        <v>2154</v>
      </c>
      <c r="C85" s="173" t="s">
        <v>104</v>
      </c>
      <c r="D85" s="173" t="s">
        <v>1954</v>
      </c>
      <c r="J85" s="173" t="s">
        <v>1955</v>
      </c>
    </row>
    <row r="86" spans="1:60" x14ac:dyDescent="0.35">
      <c r="A86" s="173" t="s">
        <v>1986</v>
      </c>
      <c r="B86" s="173" t="s">
        <v>2155</v>
      </c>
      <c r="C86" s="173" t="s">
        <v>2156</v>
      </c>
      <c r="D86" s="173" t="s">
        <v>2157</v>
      </c>
      <c r="E86" s="173" t="s">
        <v>2158</v>
      </c>
      <c r="F86" s="173" t="s">
        <v>2159</v>
      </c>
      <c r="H86" s="173" t="s">
        <v>2160</v>
      </c>
      <c r="J86" s="173" t="s">
        <v>1955</v>
      </c>
    </row>
    <row r="87" spans="1:60" x14ac:dyDescent="0.35">
      <c r="A87" s="173" t="s">
        <v>1978</v>
      </c>
      <c r="B87" s="173" t="s">
        <v>2161</v>
      </c>
      <c r="C87" s="173" t="s">
        <v>2162</v>
      </c>
      <c r="D87" s="173" t="s">
        <v>1954</v>
      </c>
      <c r="J87" s="173" t="s">
        <v>1955</v>
      </c>
    </row>
    <row r="88" spans="1:60" x14ac:dyDescent="0.35">
      <c r="A88" s="173" t="s">
        <v>2163</v>
      </c>
      <c r="B88" s="173" t="s">
        <v>2164</v>
      </c>
      <c r="C88" s="173" t="s">
        <v>2165</v>
      </c>
      <c r="D88" s="173" t="s">
        <v>1954</v>
      </c>
      <c r="E88" s="173" t="s">
        <v>2166</v>
      </c>
      <c r="J88" s="173" t="s">
        <v>1955</v>
      </c>
    </row>
    <row r="89" spans="1:60" x14ac:dyDescent="0.35">
      <c r="A89" s="173" t="s">
        <v>1956</v>
      </c>
      <c r="B89" s="173" t="s">
        <v>2167</v>
      </c>
      <c r="C89" s="173" t="s">
        <v>108</v>
      </c>
      <c r="D89" s="173" t="s">
        <v>1958</v>
      </c>
      <c r="E89" s="173" t="s">
        <v>2168</v>
      </c>
      <c r="J89" s="173" t="s">
        <v>1955</v>
      </c>
    </row>
    <row r="90" spans="1:60" x14ac:dyDescent="0.35">
      <c r="A90" s="173" t="s">
        <v>1986</v>
      </c>
      <c r="B90" s="173" t="s">
        <v>2169</v>
      </c>
      <c r="C90" s="173" t="s">
        <v>109</v>
      </c>
      <c r="D90" s="173" t="s">
        <v>2060</v>
      </c>
      <c r="E90" s="173" t="s">
        <v>2166</v>
      </c>
      <c r="J90" s="173" t="s">
        <v>1955</v>
      </c>
    </row>
    <row r="91" spans="1:60" x14ac:dyDescent="0.35">
      <c r="A91" s="173" t="s">
        <v>2170</v>
      </c>
      <c r="B91" s="173" t="s">
        <v>2171</v>
      </c>
      <c r="C91" s="173" t="s">
        <v>2172</v>
      </c>
      <c r="D91" s="173" t="s">
        <v>1954</v>
      </c>
      <c r="E91" s="173" t="s">
        <v>2166</v>
      </c>
      <c r="J91" s="173" t="s">
        <v>1955</v>
      </c>
    </row>
    <row r="92" spans="1:60" x14ac:dyDescent="0.35">
      <c r="A92" s="173" t="s">
        <v>2097</v>
      </c>
      <c r="B92" s="173" t="s">
        <v>2173</v>
      </c>
      <c r="C92" s="173" t="s">
        <v>2174</v>
      </c>
      <c r="D92" s="173" t="s">
        <v>2175</v>
      </c>
      <c r="E92" s="173" t="s">
        <v>2166</v>
      </c>
      <c r="J92" s="173" t="s">
        <v>1955</v>
      </c>
    </row>
    <row r="93" spans="1:60" s="186" customFormat="1" x14ac:dyDescent="0.35">
      <c r="A93" s="182" t="s">
        <v>2052</v>
      </c>
      <c r="B93" s="183" t="s">
        <v>2125</v>
      </c>
      <c r="C93" s="184"/>
      <c r="D93" s="185"/>
      <c r="E93" s="185"/>
      <c r="F93" s="185"/>
      <c r="G93" s="185"/>
      <c r="H93" s="185"/>
      <c r="I93" s="185"/>
      <c r="J93" s="185"/>
      <c r="K93" s="185"/>
      <c r="L93" s="185"/>
      <c r="M93" s="185"/>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173"/>
    </row>
    <row r="94" spans="1:60" s="195" customFormat="1" x14ac:dyDescent="0.35">
      <c r="A94" s="191" t="s">
        <v>1971</v>
      </c>
      <c r="B94" s="192" t="s">
        <v>2176</v>
      </c>
      <c r="C94" s="193" t="s">
        <v>2177</v>
      </c>
      <c r="D94" s="194"/>
      <c r="E94" s="194" t="s">
        <v>2127</v>
      </c>
      <c r="F94" s="194"/>
      <c r="G94" s="194"/>
      <c r="H94" s="194"/>
      <c r="I94" s="194"/>
      <c r="J94" s="194"/>
      <c r="K94" s="194"/>
      <c r="L94" s="194"/>
      <c r="M94" s="194"/>
    </row>
    <row r="95" spans="1:60" x14ac:dyDescent="0.35">
      <c r="A95" s="188" t="s">
        <v>1949</v>
      </c>
      <c r="B95" s="188" t="s">
        <v>2178</v>
      </c>
      <c r="C95" s="190" t="s">
        <v>112</v>
      </c>
      <c r="D95" s="177"/>
      <c r="E95" s="177"/>
      <c r="F95" s="177"/>
      <c r="G95" s="177"/>
      <c r="H95" s="177"/>
      <c r="I95" s="177"/>
      <c r="J95" s="177"/>
      <c r="K95" s="177"/>
      <c r="L95" s="177"/>
      <c r="M95" s="177"/>
    </row>
    <row r="96" spans="1:60" x14ac:dyDescent="0.35">
      <c r="A96" s="173" t="s">
        <v>1986</v>
      </c>
      <c r="B96" s="173" t="s">
        <v>2179</v>
      </c>
      <c r="C96" s="173" t="s">
        <v>113</v>
      </c>
      <c r="D96" s="173" t="s">
        <v>2180</v>
      </c>
      <c r="F96" s="173" t="s">
        <v>2181</v>
      </c>
      <c r="H96" s="177"/>
      <c r="I96" s="177"/>
      <c r="J96" s="177" t="s">
        <v>1955</v>
      </c>
      <c r="K96" s="177"/>
      <c r="L96" s="177"/>
      <c r="M96" s="177"/>
    </row>
    <row r="97" spans="1:60" x14ac:dyDescent="0.35">
      <c r="A97" s="173" t="s">
        <v>2182</v>
      </c>
      <c r="B97" s="173" t="s">
        <v>2183</v>
      </c>
      <c r="C97" s="173" t="s">
        <v>2184</v>
      </c>
      <c r="E97" s="173" t="s">
        <v>2185</v>
      </c>
      <c r="H97" s="177"/>
      <c r="I97" s="177"/>
      <c r="J97" s="177" t="s">
        <v>1955</v>
      </c>
      <c r="K97" s="177"/>
      <c r="L97" s="177"/>
      <c r="M97" s="177"/>
    </row>
    <row r="98" spans="1:60" x14ac:dyDescent="0.35">
      <c r="A98" s="173" t="s">
        <v>1986</v>
      </c>
      <c r="B98" s="173" t="s">
        <v>2186</v>
      </c>
      <c r="C98" s="173" t="s">
        <v>115</v>
      </c>
      <c r="D98" s="173" t="s">
        <v>2180</v>
      </c>
      <c r="F98" s="173" t="s">
        <v>2181</v>
      </c>
      <c r="G98" s="177"/>
      <c r="H98" s="177"/>
      <c r="I98" s="177"/>
      <c r="J98" s="177" t="s">
        <v>1955</v>
      </c>
      <c r="K98" s="177"/>
      <c r="L98" s="177"/>
      <c r="M98" s="177"/>
    </row>
    <row r="99" spans="1:60" ht="31" x14ac:dyDescent="0.35">
      <c r="A99" s="173" t="s">
        <v>2182</v>
      </c>
      <c r="B99" s="176" t="s">
        <v>2187</v>
      </c>
      <c r="C99" s="175" t="s">
        <v>2188</v>
      </c>
      <c r="D99" s="177"/>
      <c r="E99" s="174" t="s">
        <v>2189</v>
      </c>
      <c r="G99" s="177"/>
      <c r="H99" s="177"/>
      <c r="I99" s="177"/>
      <c r="J99" s="177" t="s">
        <v>1955</v>
      </c>
      <c r="K99" s="177"/>
      <c r="L99" s="177"/>
      <c r="M99" s="177"/>
    </row>
    <row r="100" spans="1:60" s="195" customFormat="1" x14ac:dyDescent="0.35">
      <c r="A100" s="191" t="s">
        <v>2052</v>
      </c>
      <c r="B100" s="192" t="s">
        <v>2176</v>
      </c>
      <c r="C100" s="193"/>
      <c r="D100" s="194"/>
      <c r="E100" s="194"/>
      <c r="F100" s="194"/>
      <c r="G100" s="194"/>
      <c r="H100" s="194"/>
      <c r="I100" s="194"/>
      <c r="J100" s="194"/>
      <c r="K100" s="194"/>
      <c r="L100" s="194"/>
      <c r="M100" s="194"/>
    </row>
    <row r="101" spans="1:60" s="180" customFormat="1" x14ac:dyDescent="0.35">
      <c r="A101" s="180" t="s">
        <v>1971</v>
      </c>
      <c r="B101" s="180" t="s">
        <v>2190</v>
      </c>
      <c r="C101" s="187" t="s">
        <v>2191</v>
      </c>
      <c r="E101" s="180" t="s">
        <v>2192</v>
      </c>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row>
    <row r="102" spans="1:60" s="188" customFormat="1" x14ac:dyDescent="0.35">
      <c r="A102" s="188" t="s">
        <v>1949</v>
      </c>
      <c r="B102" s="188" t="s">
        <v>2193</v>
      </c>
      <c r="C102" s="190" t="s">
        <v>117</v>
      </c>
    </row>
    <row r="103" spans="1:60" x14ac:dyDescent="0.35">
      <c r="A103" s="173" t="s">
        <v>1986</v>
      </c>
      <c r="B103" s="173" t="s">
        <v>2194</v>
      </c>
      <c r="C103" s="173" t="s">
        <v>118</v>
      </c>
      <c r="D103" s="173" t="s">
        <v>2060</v>
      </c>
      <c r="J103" s="173" t="s">
        <v>1955</v>
      </c>
    </row>
    <row r="104" spans="1:60" x14ac:dyDescent="0.35">
      <c r="A104" s="173" t="s">
        <v>1986</v>
      </c>
      <c r="B104" s="173" t="s">
        <v>2195</v>
      </c>
      <c r="C104" s="173" t="s">
        <v>2196</v>
      </c>
      <c r="D104" s="173" t="s">
        <v>2060</v>
      </c>
      <c r="F104" s="173" t="s">
        <v>2197</v>
      </c>
      <c r="H104" s="173" t="s">
        <v>2133</v>
      </c>
      <c r="J104" s="173" t="s">
        <v>1955</v>
      </c>
    </row>
    <row r="105" spans="1:60" x14ac:dyDescent="0.35">
      <c r="A105" s="173" t="s">
        <v>1986</v>
      </c>
      <c r="B105" s="173" t="s">
        <v>2198</v>
      </c>
      <c r="C105" s="173" t="s">
        <v>2199</v>
      </c>
      <c r="D105" s="173" t="s">
        <v>2060</v>
      </c>
      <c r="F105" s="173" t="s">
        <v>2197</v>
      </c>
      <c r="H105" s="173" t="s">
        <v>2136</v>
      </c>
      <c r="J105" s="173" t="s">
        <v>1955</v>
      </c>
    </row>
    <row r="106" spans="1:60" x14ac:dyDescent="0.35">
      <c r="A106" s="173" t="s">
        <v>2094</v>
      </c>
      <c r="B106" s="173" t="s">
        <v>121</v>
      </c>
      <c r="C106" s="173"/>
      <c r="M106" s="173" t="s">
        <v>2200</v>
      </c>
    </row>
    <row r="107" spans="1:60" x14ac:dyDescent="0.35">
      <c r="A107" s="173" t="s">
        <v>1949</v>
      </c>
      <c r="B107" s="173" t="s">
        <v>2201</v>
      </c>
      <c r="C107" s="173" t="s">
        <v>122</v>
      </c>
      <c r="D107" s="173" t="s">
        <v>2100</v>
      </c>
      <c r="E107" s="173" t="s">
        <v>2202</v>
      </c>
      <c r="J107" s="173" t="s">
        <v>1955</v>
      </c>
    </row>
    <row r="108" spans="1:60" x14ac:dyDescent="0.35">
      <c r="A108" s="173" t="s">
        <v>1986</v>
      </c>
      <c r="B108" s="173" t="s">
        <v>2203</v>
      </c>
      <c r="C108" s="173" t="s">
        <v>2204</v>
      </c>
      <c r="D108" s="173" t="s">
        <v>2060</v>
      </c>
      <c r="F108" s="173" t="s">
        <v>2205</v>
      </c>
      <c r="H108" s="173" t="s">
        <v>2206</v>
      </c>
      <c r="J108" s="173" t="s">
        <v>1955</v>
      </c>
    </row>
    <row r="109" spans="1:60" x14ac:dyDescent="0.35">
      <c r="A109" s="173" t="s">
        <v>1986</v>
      </c>
      <c r="B109" s="173" t="s">
        <v>2207</v>
      </c>
      <c r="C109" s="173" t="s">
        <v>2208</v>
      </c>
      <c r="D109" s="173" t="s">
        <v>2060</v>
      </c>
      <c r="F109" s="173" t="s">
        <v>2209</v>
      </c>
      <c r="H109" s="173" t="s">
        <v>2210</v>
      </c>
      <c r="J109" s="173" t="s">
        <v>1955</v>
      </c>
    </row>
    <row r="110" spans="1:60" x14ac:dyDescent="0.35">
      <c r="A110" s="173" t="s">
        <v>2148</v>
      </c>
      <c r="B110" s="173" t="s">
        <v>2211</v>
      </c>
      <c r="C110" s="173" t="s">
        <v>2212</v>
      </c>
      <c r="D110" s="173" t="s">
        <v>1954</v>
      </c>
      <c r="J110" s="173" t="s">
        <v>1955</v>
      </c>
    </row>
    <row r="111" spans="1:60" x14ac:dyDescent="0.35">
      <c r="A111" s="173" t="s">
        <v>1986</v>
      </c>
      <c r="B111" s="173" t="s">
        <v>2213</v>
      </c>
      <c r="C111" s="173" t="s">
        <v>2214</v>
      </c>
      <c r="D111" s="173" t="s">
        <v>2215</v>
      </c>
      <c r="J111" s="173" t="s">
        <v>1955</v>
      </c>
    </row>
    <row r="112" spans="1:60" x14ac:dyDescent="0.35">
      <c r="A112" s="173" t="s">
        <v>1978</v>
      </c>
      <c r="B112" s="173" t="s">
        <v>2216</v>
      </c>
      <c r="C112" s="173" t="s">
        <v>127</v>
      </c>
      <c r="D112" s="173" t="s">
        <v>1954</v>
      </c>
      <c r="J112" s="173" t="s">
        <v>1955</v>
      </c>
    </row>
    <row r="113" spans="1:60" x14ac:dyDescent="0.35">
      <c r="A113" s="173" t="s">
        <v>1986</v>
      </c>
      <c r="B113" s="173" t="s">
        <v>2217</v>
      </c>
      <c r="C113" s="173" t="s">
        <v>2218</v>
      </c>
      <c r="D113" s="173" t="s">
        <v>2157</v>
      </c>
      <c r="E113" s="173" t="s">
        <v>2219</v>
      </c>
      <c r="F113" s="173" t="s">
        <v>2159</v>
      </c>
      <c r="H113" s="173" t="s">
        <v>2160</v>
      </c>
      <c r="J113" s="173" t="s">
        <v>1955</v>
      </c>
    </row>
    <row r="114" spans="1:60" x14ac:dyDescent="0.35">
      <c r="A114" s="173" t="s">
        <v>1978</v>
      </c>
      <c r="B114" s="173" t="s">
        <v>2220</v>
      </c>
      <c r="C114" s="173" t="s">
        <v>2221</v>
      </c>
      <c r="D114" s="173" t="s">
        <v>1954</v>
      </c>
      <c r="J114" s="173" t="s">
        <v>1955</v>
      </c>
    </row>
    <row r="115" spans="1:60" x14ac:dyDescent="0.35">
      <c r="A115" s="173" t="s">
        <v>2163</v>
      </c>
      <c r="B115" s="173" t="s">
        <v>2222</v>
      </c>
      <c r="C115" s="173" t="s">
        <v>2223</v>
      </c>
      <c r="D115" s="173" t="s">
        <v>1954</v>
      </c>
      <c r="E115" s="173" t="s">
        <v>2224</v>
      </c>
      <c r="J115" s="173" t="s">
        <v>1955</v>
      </c>
    </row>
    <row r="116" spans="1:60" x14ac:dyDescent="0.35">
      <c r="A116" s="173" t="s">
        <v>1956</v>
      </c>
      <c r="B116" s="173" t="s">
        <v>2225</v>
      </c>
      <c r="C116" s="173" t="s">
        <v>131</v>
      </c>
      <c r="D116" s="173" t="s">
        <v>1958</v>
      </c>
      <c r="E116" s="173" t="s">
        <v>2226</v>
      </c>
      <c r="J116" s="173" t="s">
        <v>1955</v>
      </c>
    </row>
    <row r="117" spans="1:60" x14ac:dyDescent="0.35">
      <c r="A117" s="173" t="s">
        <v>1986</v>
      </c>
      <c r="B117" s="173" t="s">
        <v>2227</v>
      </c>
      <c r="C117" s="173" t="s">
        <v>2228</v>
      </c>
      <c r="D117" s="173" t="s">
        <v>2060</v>
      </c>
      <c r="E117" s="173" t="s">
        <v>2224</v>
      </c>
      <c r="J117" s="173" t="s">
        <v>1955</v>
      </c>
    </row>
    <row r="118" spans="1:60" x14ac:dyDescent="0.35">
      <c r="A118" s="173" t="s">
        <v>2170</v>
      </c>
      <c r="B118" s="173" t="s">
        <v>2229</v>
      </c>
      <c r="C118" s="173" t="s">
        <v>2230</v>
      </c>
      <c r="D118" s="173" t="s">
        <v>1954</v>
      </c>
      <c r="E118" s="173" t="s">
        <v>2224</v>
      </c>
      <c r="J118" s="173" t="s">
        <v>1955</v>
      </c>
    </row>
    <row r="119" spans="1:60" x14ac:dyDescent="0.35">
      <c r="A119" s="173" t="s">
        <v>2097</v>
      </c>
      <c r="B119" s="173" t="s">
        <v>2231</v>
      </c>
      <c r="C119" s="173" t="s">
        <v>2232</v>
      </c>
      <c r="D119" s="173" t="s">
        <v>2175</v>
      </c>
      <c r="E119" s="173" t="s">
        <v>2224</v>
      </c>
      <c r="J119" s="173" t="s">
        <v>1955</v>
      </c>
    </row>
    <row r="120" spans="1:60" s="186" customFormat="1" x14ac:dyDescent="0.35">
      <c r="A120" s="182" t="s">
        <v>2052</v>
      </c>
      <c r="B120" s="183" t="s">
        <v>2190</v>
      </c>
      <c r="C120" s="184"/>
      <c r="D120" s="185"/>
      <c r="E120" s="185"/>
      <c r="F120" s="185"/>
      <c r="G120" s="185"/>
      <c r="H120" s="185"/>
      <c r="I120" s="185"/>
      <c r="J120" s="185"/>
      <c r="K120" s="185"/>
      <c r="L120" s="185"/>
      <c r="M120" s="185"/>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row>
    <row r="121" spans="1:60" x14ac:dyDescent="0.35">
      <c r="A121" s="191" t="s">
        <v>1971</v>
      </c>
      <c r="B121" s="192" t="s">
        <v>2233</v>
      </c>
      <c r="C121" s="193" t="s">
        <v>2177</v>
      </c>
      <c r="D121" s="194"/>
      <c r="E121" s="194" t="s">
        <v>2192</v>
      </c>
      <c r="F121" s="194"/>
      <c r="G121" s="194"/>
      <c r="H121" s="194"/>
      <c r="I121" s="194"/>
      <c r="J121" s="194"/>
      <c r="K121" s="177"/>
      <c r="L121" s="177"/>
      <c r="M121" s="177"/>
    </row>
    <row r="122" spans="1:60" x14ac:dyDescent="0.35">
      <c r="A122" s="188" t="s">
        <v>1949</v>
      </c>
      <c r="B122" s="188" t="s">
        <v>2234</v>
      </c>
      <c r="C122" s="190" t="s">
        <v>135</v>
      </c>
      <c r="D122" s="177"/>
      <c r="E122" s="177"/>
      <c r="F122" s="177"/>
      <c r="G122" s="177"/>
      <c r="H122" s="177"/>
      <c r="I122" s="177"/>
      <c r="J122" s="177"/>
      <c r="K122" s="177"/>
      <c r="L122" s="177"/>
      <c r="M122" s="177"/>
    </row>
    <row r="123" spans="1:60" x14ac:dyDescent="0.35">
      <c r="A123" s="173" t="s">
        <v>1986</v>
      </c>
      <c r="B123" s="173" t="s">
        <v>2235</v>
      </c>
      <c r="C123" s="173" t="s">
        <v>136</v>
      </c>
      <c r="D123" s="173" t="s">
        <v>2180</v>
      </c>
      <c r="F123" s="173" t="s">
        <v>2181</v>
      </c>
      <c r="J123" s="173" t="s">
        <v>1955</v>
      </c>
      <c r="K123" s="177"/>
      <c r="L123" s="177"/>
      <c r="M123" s="177"/>
    </row>
    <row r="124" spans="1:60" x14ac:dyDescent="0.35">
      <c r="A124" s="173" t="s">
        <v>2182</v>
      </c>
      <c r="B124" s="173" t="s">
        <v>2236</v>
      </c>
      <c r="C124" s="173" t="s">
        <v>2237</v>
      </c>
      <c r="E124" s="173" t="s">
        <v>2238</v>
      </c>
      <c r="J124" s="173" t="s">
        <v>1955</v>
      </c>
      <c r="K124" s="177"/>
      <c r="L124" s="177"/>
      <c r="M124" s="177"/>
    </row>
    <row r="125" spans="1:60" x14ac:dyDescent="0.35">
      <c r="A125" s="173" t="s">
        <v>1986</v>
      </c>
      <c r="B125" s="173" t="s">
        <v>2239</v>
      </c>
      <c r="C125" s="173" t="s">
        <v>138</v>
      </c>
      <c r="D125" s="173" t="s">
        <v>2180</v>
      </c>
      <c r="F125" s="173" t="s">
        <v>2181</v>
      </c>
      <c r="J125" s="173" t="s">
        <v>1955</v>
      </c>
      <c r="K125" s="177"/>
      <c r="L125" s="177"/>
      <c r="M125" s="177"/>
    </row>
    <row r="126" spans="1:60" x14ac:dyDescent="0.35">
      <c r="A126" s="173" t="s">
        <v>2182</v>
      </c>
      <c r="B126" s="173" t="s">
        <v>2240</v>
      </c>
      <c r="C126" s="173" t="s">
        <v>2241</v>
      </c>
      <c r="E126" s="173" t="s">
        <v>2242</v>
      </c>
      <c r="J126" s="173" t="s">
        <v>1955</v>
      </c>
      <c r="K126" s="177"/>
      <c r="L126" s="177"/>
      <c r="M126" s="177"/>
    </row>
    <row r="127" spans="1:60" x14ac:dyDescent="0.35">
      <c r="A127" s="191" t="s">
        <v>2052</v>
      </c>
      <c r="B127" s="192" t="s">
        <v>2233</v>
      </c>
      <c r="C127" s="193"/>
      <c r="D127" s="194"/>
      <c r="E127" s="194"/>
      <c r="F127" s="194"/>
      <c r="G127" s="194"/>
      <c r="H127" s="194"/>
      <c r="I127" s="194"/>
      <c r="J127" s="194"/>
      <c r="K127" s="177"/>
      <c r="L127" s="177"/>
      <c r="M127" s="177"/>
    </row>
    <row r="128" spans="1:60" s="180" customFormat="1" x14ac:dyDescent="0.35">
      <c r="A128" s="180" t="s">
        <v>1971</v>
      </c>
      <c r="B128" s="180" t="s">
        <v>2243</v>
      </c>
      <c r="C128" s="187" t="s">
        <v>2244</v>
      </c>
      <c r="E128" s="180" t="s">
        <v>2071</v>
      </c>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c r="BC128" s="173"/>
      <c r="BD128" s="173"/>
      <c r="BE128" s="173"/>
      <c r="BF128" s="173"/>
      <c r="BG128" s="173"/>
      <c r="BH128" s="173"/>
    </row>
    <row r="129" spans="1:13" x14ac:dyDescent="0.35">
      <c r="A129" s="173" t="s">
        <v>1949</v>
      </c>
      <c r="B129" s="173" t="s">
        <v>2245</v>
      </c>
      <c r="C129" s="196" t="s">
        <v>140</v>
      </c>
    </row>
    <row r="130" spans="1:13" x14ac:dyDescent="0.35">
      <c r="A130" s="173" t="s">
        <v>1986</v>
      </c>
      <c r="B130" s="173" t="s">
        <v>2246</v>
      </c>
      <c r="C130" s="173" t="s">
        <v>141</v>
      </c>
      <c r="D130" s="173" t="s">
        <v>2060</v>
      </c>
      <c r="J130" s="173" t="s">
        <v>1955</v>
      </c>
    </row>
    <row r="131" spans="1:13" x14ac:dyDescent="0.35">
      <c r="A131" s="173" t="s">
        <v>1986</v>
      </c>
      <c r="B131" s="173" t="s">
        <v>2247</v>
      </c>
      <c r="C131" s="173" t="s">
        <v>2248</v>
      </c>
      <c r="D131" s="173" t="s">
        <v>2060</v>
      </c>
      <c r="F131" s="173" t="s">
        <v>2249</v>
      </c>
      <c r="H131" s="173" t="s">
        <v>2133</v>
      </c>
      <c r="J131" s="173" t="s">
        <v>1955</v>
      </c>
    </row>
    <row r="132" spans="1:13" x14ac:dyDescent="0.35">
      <c r="A132" s="173" t="s">
        <v>1986</v>
      </c>
      <c r="B132" s="173" t="s">
        <v>2250</v>
      </c>
      <c r="C132" s="173" t="s">
        <v>2251</v>
      </c>
      <c r="D132" s="173" t="s">
        <v>2060</v>
      </c>
      <c r="F132" s="173" t="s">
        <v>2249</v>
      </c>
      <c r="H132" s="173" t="s">
        <v>2136</v>
      </c>
      <c r="J132" s="173" t="s">
        <v>1955</v>
      </c>
    </row>
    <row r="133" spans="1:13" x14ac:dyDescent="0.35">
      <c r="A133" s="173" t="s">
        <v>2094</v>
      </c>
      <c r="B133" s="173" t="s">
        <v>144</v>
      </c>
      <c r="C133" s="173"/>
      <c r="M133" s="173" t="s">
        <v>2252</v>
      </c>
    </row>
    <row r="134" spans="1:13" x14ac:dyDescent="0.35">
      <c r="A134" s="173" t="s">
        <v>2097</v>
      </c>
      <c r="B134" s="173" t="s">
        <v>2253</v>
      </c>
      <c r="C134" s="173" t="s">
        <v>145</v>
      </c>
      <c r="D134" s="173" t="s">
        <v>2100</v>
      </c>
      <c r="E134" s="173" t="s">
        <v>2254</v>
      </c>
      <c r="J134" s="173" t="s">
        <v>1955</v>
      </c>
    </row>
    <row r="135" spans="1:13" x14ac:dyDescent="0.35">
      <c r="A135" s="173" t="s">
        <v>1986</v>
      </c>
      <c r="B135" s="173" t="s">
        <v>2255</v>
      </c>
      <c r="C135" s="173" t="s">
        <v>2256</v>
      </c>
      <c r="D135" s="173" t="s">
        <v>2060</v>
      </c>
      <c r="F135" s="173" t="s">
        <v>2257</v>
      </c>
      <c r="H135" s="173" t="s">
        <v>2258</v>
      </c>
      <c r="J135" s="173" t="s">
        <v>1955</v>
      </c>
    </row>
    <row r="136" spans="1:13" x14ac:dyDescent="0.35">
      <c r="A136" s="173" t="s">
        <v>1986</v>
      </c>
      <c r="B136" s="173" t="s">
        <v>2259</v>
      </c>
      <c r="C136" s="173" t="s">
        <v>2260</v>
      </c>
      <c r="D136" s="173" t="s">
        <v>2060</v>
      </c>
      <c r="F136" s="173" t="s">
        <v>2261</v>
      </c>
      <c r="H136" s="173" t="s">
        <v>2262</v>
      </c>
      <c r="J136" s="173" t="s">
        <v>1955</v>
      </c>
    </row>
    <row r="137" spans="1:13" x14ac:dyDescent="0.35">
      <c r="A137" s="173" t="s">
        <v>2148</v>
      </c>
      <c r="B137" s="173" t="s">
        <v>2263</v>
      </c>
      <c r="C137" s="173" t="s">
        <v>2264</v>
      </c>
      <c r="D137" s="173" t="s">
        <v>1954</v>
      </c>
      <c r="J137" s="173" t="s">
        <v>1955</v>
      </c>
    </row>
    <row r="138" spans="1:13" x14ac:dyDescent="0.35">
      <c r="A138" s="173" t="s">
        <v>1986</v>
      </c>
      <c r="B138" s="173" t="s">
        <v>2265</v>
      </c>
      <c r="C138" s="173" t="s">
        <v>2266</v>
      </c>
      <c r="D138" s="173" t="s">
        <v>2153</v>
      </c>
      <c r="J138" s="173" t="s">
        <v>1955</v>
      </c>
    </row>
    <row r="139" spans="1:13" x14ac:dyDescent="0.35">
      <c r="A139" s="173" t="s">
        <v>1978</v>
      </c>
      <c r="B139" s="173" t="s">
        <v>2267</v>
      </c>
      <c r="C139" s="173" t="s">
        <v>150</v>
      </c>
      <c r="D139" s="173" t="s">
        <v>1954</v>
      </c>
      <c r="J139" s="173" t="s">
        <v>1955</v>
      </c>
    </row>
    <row r="140" spans="1:13" x14ac:dyDescent="0.35">
      <c r="A140" s="173" t="s">
        <v>1986</v>
      </c>
      <c r="B140" s="173" t="s">
        <v>2268</v>
      </c>
      <c r="C140" s="173" t="s">
        <v>2269</v>
      </c>
      <c r="D140" s="173" t="s">
        <v>2270</v>
      </c>
      <c r="E140" s="173" t="s">
        <v>2271</v>
      </c>
      <c r="F140" s="173" t="s">
        <v>2272</v>
      </c>
      <c r="H140" s="173" t="s">
        <v>2273</v>
      </c>
      <c r="J140" s="173" t="s">
        <v>1955</v>
      </c>
    </row>
    <row r="141" spans="1:13" x14ac:dyDescent="0.35">
      <c r="A141" s="173" t="s">
        <v>1978</v>
      </c>
      <c r="B141" s="173" t="s">
        <v>2274</v>
      </c>
      <c r="C141" s="173" t="s">
        <v>2275</v>
      </c>
      <c r="D141" s="173" t="s">
        <v>1954</v>
      </c>
      <c r="J141" s="173" t="s">
        <v>1955</v>
      </c>
    </row>
    <row r="142" spans="1:13" x14ac:dyDescent="0.35">
      <c r="A142" s="173" t="s">
        <v>2163</v>
      </c>
      <c r="B142" s="173" t="s">
        <v>2276</v>
      </c>
      <c r="C142" s="173" t="s">
        <v>2277</v>
      </c>
      <c r="D142" s="173" t="s">
        <v>1954</v>
      </c>
      <c r="E142" s="173" t="s">
        <v>2278</v>
      </c>
      <c r="J142" s="173" t="s">
        <v>1955</v>
      </c>
    </row>
    <row r="143" spans="1:13" x14ac:dyDescent="0.35">
      <c r="A143" s="173" t="s">
        <v>1956</v>
      </c>
      <c r="B143" s="173" t="s">
        <v>2279</v>
      </c>
      <c r="C143" s="173" t="s">
        <v>154</v>
      </c>
      <c r="D143" s="173" t="s">
        <v>1958</v>
      </c>
      <c r="E143" s="173" t="s">
        <v>2280</v>
      </c>
      <c r="J143" s="173" t="s">
        <v>1955</v>
      </c>
    </row>
    <row r="144" spans="1:13" x14ac:dyDescent="0.35">
      <c r="A144" s="173" t="s">
        <v>1986</v>
      </c>
      <c r="B144" s="173" t="s">
        <v>2281</v>
      </c>
      <c r="C144" s="173" t="s">
        <v>2282</v>
      </c>
      <c r="D144" s="173" t="s">
        <v>2060</v>
      </c>
      <c r="E144" s="173" t="s">
        <v>2278</v>
      </c>
      <c r="J144" s="173" t="s">
        <v>1955</v>
      </c>
    </row>
    <row r="145" spans="1:60" x14ac:dyDescent="0.35">
      <c r="A145" s="173" t="s">
        <v>2170</v>
      </c>
      <c r="B145" s="173" t="s">
        <v>2283</v>
      </c>
      <c r="C145" s="173" t="s">
        <v>2284</v>
      </c>
      <c r="D145" s="173" t="s">
        <v>1954</v>
      </c>
      <c r="E145" s="173" t="s">
        <v>2278</v>
      </c>
      <c r="J145" s="173" t="s">
        <v>1955</v>
      </c>
    </row>
    <row r="146" spans="1:60" x14ac:dyDescent="0.35">
      <c r="A146" s="173" t="s">
        <v>2097</v>
      </c>
      <c r="B146" s="173" t="s">
        <v>2285</v>
      </c>
      <c r="C146" s="173" t="s">
        <v>2286</v>
      </c>
      <c r="D146" s="173" t="s">
        <v>2175</v>
      </c>
      <c r="E146" s="173" t="s">
        <v>2278</v>
      </c>
      <c r="J146" s="173" t="s">
        <v>1955</v>
      </c>
    </row>
    <row r="147" spans="1:60" s="186" customFormat="1" x14ac:dyDescent="0.35">
      <c r="A147" s="182" t="s">
        <v>2052</v>
      </c>
      <c r="B147" s="183" t="s">
        <v>2243</v>
      </c>
      <c r="C147" s="184"/>
      <c r="D147" s="185"/>
      <c r="E147" s="185"/>
      <c r="F147" s="185"/>
      <c r="G147" s="185"/>
      <c r="H147" s="185"/>
      <c r="I147" s="185"/>
      <c r="J147" s="185"/>
      <c r="K147" s="185"/>
      <c r="L147" s="185"/>
      <c r="M147" s="185"/>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c r="BG147" s="173"/>
      <c r="BH147" s="173"/>
    </row>
    <row r="148" spans="1:60" s="202" customFormat="1" x14ac:dyDescent="0.35">
      <c r="A148" s="197" t="s">
        <v>1978</v>
      </c>
      <c r="B148" s="198" t="s">
        <v>2287</v>
      </c>
      <c r="C148" s="199" t="s">
        <v>158</v>
      </c>
      <c r="D148" s="174" t="s">
        <v>1954</v>
      </c>
      <c r="E148" s="200"/>
      <c r="F148" s="200"/>
      <c r="G148" s="200"/>
      <c r="H148" s="200"/>
      <c r="I148" s="200"/>
      <c r="J148" s="201" t="s">
        <v>1955</v>
      </c>
      <c r="K148" s="200"/>
      <c r="L148" s="200"/>
      <c r="M148" s="200"/>
    </row>
    <row r="149" spans="1:60" x14ac:dyDescent="0.35">
      <c r="A149" s="191" t="s">
        <v>1971</v>
      </c>
      <c r="B149" s="192" t="s">
        <v>2288</v>
      </c>
      <c r="C149" s="193" t="s">
        <v>2177</v>
      </c>
      <c r="D149" s="194"/>
      <c r="E149" s="194" t="s">
        <v>2071</v>
      </c>
      <c r="F149" s="194"/>
      <c r="G149" s="194"/>
      <c r="H149" s="194"/>
      <c r="I149" s="194"/>
      <c r="J149" s="194"/>
      <c r="K149" s="177"/>
      <c r="L149" s="177"/>
      <c r="M149" s="177"/>
    </row>
    <row r="150" spans="1:60" x14ac:dyDescent="0.35">
      <c r="A150" s="173" t="s">
        <v>1949</v>
      </c>
      <c r="B150" s="173" t="s">
        <v>2289</v>
      </c>
      <c r="C150" s="173" t="s">
        <v>159</v>
      </c>
      <c r="K150" s="177"/>
      <c r="L150" s="177"/>
      <c r="M150" s="177"/>
    </row>
    <row r="151" spans="1:60" x14ac:dyDescent="0.35">
      <c r="A151" s="173" t="s">
        <v>1986</v>
      </c>
      <c r="B151" s="173" t="s">
        <v>2290</v>
      </c>
      <c r="C151" s="173" t="s">
        <v>160</v>
      </c>
      <c r="D151" s="173" t="s">
        <v>2180</v>
      </c>
      <c r="F151" s="173" t="s">
        <v>2181</v>
      </c>
      <c r="J151" s="173" t="s">
        <v>1955</v>
      </c>
      <c r="K151" s="177"/>
      <c r="L151" s="177"/>
      <c r="M151" s="177"/>
    </row>
    <row r="152" spans="1:60" x14ac:dyDescent="0.35">
      <c r="A152" s="173" t="s">
        <v>2182</v>
      </c>
      <c r="B152" s="173" t="s">
        <v>2291</v>
      </c>
      <c r="C152" s="173" t="s">
        <v>2292</v>
      </c>
      <c r="E152" s="173" t="s">
        <v>2293</v>
      </c>
      <c r="J152" s="173" t="s">
        <v>1955</v>
      </c>
      <c r="K152" s="177"/>
      <c r="L152" s="177"/>
      <c r="M152" s="177"/>
    </row>
    <row r="153" spans="1:60" x14ac:dyDescent="0.35">
      <c r="A153" s="173" t="s">
        <v>1986</v>
      </c>
      <c r="B153" s="173" t="s">
        <v>2294</v>
      </c>
      <c r="C153" s="173" t="s">
        <v>162</v>
      </c>
      <c r="D153" s="173" t="s">
        <v>2180</v>
      </c>
      <c r="F153" s="173" t="s">
        <v>2181</v>
      </c>
      <c r="J153" s="173" t="s">
        <v>1955</v>
      </c>
      <c r="K153" s="177"/>
      <c r="L153" s="177"/>
      <c r="M153" s="177"/>
    </row>
    <row r="154" spans="1:60" x14ac:dyDescent="0.35">
      <c r="A154" s="173" t="s">
        <v>2182</v>
      </c>
      <c r="B154" s="173" t="s">
        <v>2295</v>
      </c>
      <c r="C154" s="173" t="s">
        <v>2296</v>
      </c>
      <c r="E154" s="173" t="s">
        <v>2297</v>
      </c>
      <c r="J154" s="173" t="s">
        <v>1955</v>
      </c>
      <c r="K154" s="177"/>
      <c r="L154" s="177"/>
      <c r="M154" s="177"/>
    </row>
    <row r="155" spans="1:60" x14ac:dyDescent="0.35">
      <c r="A155" s="191" t="s">
        <v>2052</v>
      </c>
      <c r="B155" s="192" t="s">
        <v>2288</v>
      </c>
      <c r="C155" s="193"/>
      <c r="D155" s="194"/>
      <c r="E155" s="194"/>
      <c r="F155" s="194"/>
      <c r="G155" s="194"/>
      <c r="H155" s="194"/>
      <c r="I155" s="194"/>
      <c r="J155" s="194"/>
      <c r="K155" s="177"/>
      <c r="L155" s="177"/>
      <c r="M155" s="177"/>
    </row>
    <row r="156" spans="1:60" s="186" customFormat="1" x14ac:dyDescent="0.35">
      <c r="A156" s="182" t="s">
        <v>2052</v>
      </c>
      <c r="B156" s="183" t="s">
        <v>2122</v>
      </c>
      <c r="C156" s="184"/>
      <c r="D156" s="185"/>
      <c r="E156" s="185"/>
      <c r="F156" s="185"/>
      <c r="G156" s="185"/>
      <c r="H156" s="185"/>
      <c r="I156" s="185"/>
      <c r="J156" s="185"/>
      <c r="K156" s="185"/>
      <c r="L156" s="185"/>
      <c r="M156" s="185"/>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c r="BE156" s="173"/>
      <c r="BF156" s="173"/>
      <c r="BG156" s="173"/>
      <c r="BH156" s="173"/>
    </row>
    <row r="157" spans="1:60" s="180" customFormat="1" x14ac:dyDescent="0.35">
      <c r="A157" s="180" t="s">
        <v>1971</v>
      </c>
      <c r="B157" s="180" t="s">
        <v>2298</v>
      </c>
      <c r="C157" s="187" t="s">
        <v>2299</v>
      </c>
      <c r="E157" s="180" t="s">
        <v>2010</v>
      </c>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c r="BE157" s="173"/>
      <c r="BF157" s="173"/>
      <c r="BG157" s="173"/>
      <c r="BH157" s="173"/>
    </row>
    <row r="158" spans="1:60" s="188" customFormat="1" x14ac:dyDescent="0.35">
      <c r="A158" s="188" t="s">
        <v>1949</v>
      </c>
      <c r="B158" s="188" t="s">
        <v>2300</v>
      </c>
      <c r="C158" s="189" t="s">
        <v>164</v>
      </c>
    </row>
    <row r="159" spans="1:60" s="180" customFormat="1" x14ac:dyDescent="0.35">
      <c r="A159" s="180" t="s">
        <v>1971</v>
      </c>
      <c r="B159" s="180" t="s">
        <v>2301</v>
      </c>
      <c r="C159" s="187" t="s">
        <v>2302</v>
      </c>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73"/>
      <c r="BB159" s="173"/>
      <c r="BC159" s="173"/>
      <c r="BD159" s="173"/>
      <c r="BE159" s="173"/>
      <c r="BF159" s="173"/>
      <c r="BG159" s="173"/>
      <c r="BH159" s="173"/>
    </row>
    <row r="160" spans="1:60" x14ac:dyDescent="0.35">
      <c r="A160" s="173" t="s">
        <v>2303</v>
      </c>
      <c r="B160" s="173" t="s">
        <v>2304</v>
      </c>
      <c r="C160" s="173" t="s">
        <v>2305</v>
      </c>
      <c r="D160" s="173" t="s">
        <v>2026</v>
      </c>
      <c r="J160" s="173" t="s">
        <v>1955</v>
      </c>
    </row>
    <row r="161" spans="1:60" x14ac:dyDescent="0.35">
      <c r="A161" s="173" t="s">
        <v>1956</v>
      </c>
      <c r="B161" s="173" t="s">
        <v>2306</v>
      </c>
      <c r="C161" s="173" t="s">
        <v>172</v>
      </c>
      <c r="D161" s="173" t="s">
        <v>1958</v>
      </c>
      <c r="E161" s="173" t="s">
        <v>2307</v>
      </c>
      <c r="J161" s="173" t="s">
        <v>1955</v>
      </c>
    </row>
    <row r="162" spans="1:60" x14ac:dyDescent="0.35">
      <c r="A162" s="173" t="s">
        <v>2308</v>
      </c>
      <c r="B162" s="173" t="s">
        <v>2309</v>
      </c>
      <c r="C162" s="173" t="s">
        <v>2310</v>
      </c>
      <c r="D162" s="173" t="s">
        <v>1954</v>
      </c>
      <c r="J162" s="173" t="s">
        <v>1955</v>
      </c>
    </row>
    <row r="163" spans="1:60" x14ac:dyDescent="0.35">
      <c r="A163" s="173" t="s">
        <v>2311</v>
      </c>
      <c r="B163" s="173" t="s">
        <v>2312</v>
      </c>
      <c r="C163" s="173" t="s">
        <v>2313</v>
      </c>
      <c r="D163" s="173" t="s">
        <v>1954</v>
      </c>
      <c r="J163" s="173" t="s">
        <v>1955</v>
      </c>
    </row>
    <row r="164" spans="1:60" s="186" customFormat="1" x14ac:dyDescent="0.35">
      <c r="A164" s="182" t="s">
        <v>2052</v>
      </c>
      <c r="B164" s="183" t="s">
        <v>2301</v>
      </c>
      <c r="C164" s="184"/>
      <c r="D164" s="185"/>
      <c r="E164" s="185"/>
      <c r="F164" s="185"/>
      <c r="G164" s="185"/>
      <c r="H164" s="185"/>
      <c r="I164" s="185"/>
      <c r="J164" s="185"/>
      <c r="K164" s="185"/>
      <c r="L164" s="185"/>
      <c r="M164" s="185"/>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row>
    <row r="165" spans="1:60" s="180" customFormat="1" x14ac:dyDescent="0.35">
      <c r="A165" s="180" t="s">
        <v>1971</v>
      </c>
      <c r="B165" s="180" t="s">
        <v>2314</v>
      </c>
      <c r="C165" s="187" t="s">
        <v>2315</v>
      </c>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row>
    <row r="166" spans="1:60" s="188" customFormat="1" x14ac:dyDescent="0.35">
      <c r="A166" s="188" t="s">
        <v>1949</v>
      </c>
      <c r="B166" s="188" t="s">
        <v>2316</v>
      </c>
      <c r="C166" s="189" t="s">
        <v>175</v>
      </c>
    </row>
    <row r="167" spans="1:60" x14ac:dyDescent="0.35">
      <c r="A167" s="173" t="s">
        <v>1986</v>
      </c>
      <c r="B167" s="173" t="s">
        <v>2317</v>
      </c>
      <c r="C167" s="173" t="s">
        <v>176</v>
      </c>
      <c r="D167" s="173" t="s">
        <v>2060</v>
      </c>
      <c r="J167" s="173" t="s">
        <v>1955</v>
      </c>
    </row>
    <row r="168" spans="1:60" x14ac:dyDescent="0.35">
      <c r="A168" s="173" t="s">
        <v>1986</v>
      </c>
      <c r="B168" s="173" t="s">
        <v>2318</v>
      </c>
      <c r="C168" s="173" t="s">
        <v>2319</v>
      </c>
      <c r="D168" s="173" t="s">
        <v>2060</v>
      </c>
      <c r="F168" s="173" t="s">
        <v>2320</v>
      </c>
      <c r="H168" s="173" t="s">
        <v>2321</v>
      </c>
      <c r="J168" s="173" t="s">
        <v>1955</v>
      </c>
    </row>
    <row r="169" spans="1:60" x14ac:dyDescent="0.35">
      <c r="A169" s="173" t="s">
        <v>1986</v>
      </c>
      <c r="B169" s="173" t="s">
        <v>2322</v>
      </c>
      <c r="C169" s="173" t="s">
        <v>2323</v>
      </c>
      <c r="D169" s="173" t="s">
        <v>2060</v>
      </c>
      <c r="F169" s="173" t="s">
        <v>2320</v>
      </c>
      <c r="H169" s="173" t="s">
        <v>2324</v>
      </c>
      <c r="J169" s="173" t="s">
        <v>1955</v>
      </c>
    </row>
    <row r="170" spans="1:60" x14ac:dyDescent="0.35">
      <c r="A170" s="173" t="s">
        <v>2094</v>
      </c>
      <c r="B170" s="173" t="s">
        <v>179</v>
      </c>
      <c r="C170" s="173"/>
      <c r="M170" s="173" t="s">
        <v>2325</v>
      </c>
    </row>
    <row r="171" spans="1:60" x14ac:dyDescent="0.35">
      <c r="A171" s="173" t="s">
        <v>2097</v>
      </c>
      <c r="B171" s="173" t="s">
        <v>2326</v>
      </c>
      <c r="C171" s="173" t="s">
        <v>180</v>
      </c>
      <c r="D171" s="173" t="s">
        <v>2100</v>
      </c>
      <c r="E171" s="173" t="s">
        <v>2327</v>
      </c>
      <c r="J171" s="173" t="s">
        <v>1955</v>
      </c>
    </row>
    <row r="172" spans="1:60" x14ac:dyDescent="0.35">
      <c r="A172" s="173" t="s">
        <v>1986</v>
      </c>
      <c r="B172" s="173" t="s">
        <v>2328</v>
      </c>
      <c r="C172" s="173" t="s">
        <v>2329</v>
      </c>
      <c r="D172" s="173" t="s">
        <v>2060</v>
      </c>
      <c r="F172" s="173" t="s">
        <v>2257</v>
      </c>
      <c r="H172" s="173" t="s">
        <v>2330</v>
      </c>
      <c r="J172" s="173" t="s">
        <v>1955</v>
      </c>
    </row>
    <row r="173" spans="1:60" x14ac:dyDescent="0.35">
      <c r="A173" s="173" t="s">
        <v>1986</v>
      </c>
      <c r="B173" s="173" t="s">
        <v>2331</v>
      </c>
      <c r="C173" s="173" t="s">
        <v>2332</v>
      </c>
      <c r="D173" s="173" t="s">
        <v>2060</v>
      </c>
      <c r="F173" s="173" t="s">
        <v>2257</v>
      </c>
      <c r="H173" s="173" t="s">
        <v>2330</v>
      </c>
      <c r="J173" s="173" t="s">
        <v>1955</v>
      </c>
    </row>
    <row r="174" spans="1:60" x14ac:dyDescent="0.35">
      <c r="A174" s="173" t="s">
        <v>1986</v>
      </c>
      <c r="B174" s="173" t="s">
        <v>2333</v>
      </c>
      <c r="C174" s="173" t="s">
        <v>2334</v>
      </c>
      <c r="D174" s="173" t="s">
        <v>2153</v>
      </c>
      <c r="J174" s="173" t="s">
        <v>1955</v>
      </c>
    </row>
    <row r="175" spans="1:60" x14ac:dyDescent="0.35">
      <c r="A175" s="173" t="s">
        <v>1978</v>
      </c>
      <c r="B175" s="173" t="s">
        <v>2335</v>
      </c>
      <c r="C175" s="173" t="s">
        <v>184</v>
      </c>
      <c r="D175" s="173" t="s">
        <v>1954</v>
      </c>
      <c r="J175" s="173" t="s">
        <v>1955</v>
      </c>
    </row>
    <row r="176" spans="1:60" x14ac:dyDescent="0.35">
      <c r="A176" s="173" t="s">
        <v>1986</v>
      </c>
      <c r="B176" s="173" t="s">
        <v>2336</v>
      </c>
      <c r="C176" s="173" t="s">
        <v>2337</v>
      </c>
      <c r="D176" s="173" t="s">
        <v>2270</v>
      </c>
      <c r="E176" s="173" t="s">
        <v>2338</v>
      </c>
      <c r="F176" s="173" t="s">
        <v>2159</v>
      </c>
      <c r="H176" s="173" t="s">
        <v>2339</v>
      </c>
      <c r="J176" s="173" t="s">
        <v>1955</v>
      </c>
    </row>
    <row r="177" spans="1:60" x14ac:dyDescent="0.35">
      <c r="A177" s="173" t="s">
        <v>1978</v>
      </c>
      <c r="B177" s="173" t="s">
        <v>2340</v>
      </c>
      <c r="C177" s="173" t="s">
        <v>2341</v>
      </c>
      <c r="D177" s="173" t="s">
        <v>1954</v>
      </c>
      <c r="J177" s="173" t="s">
        <v>1955</v>
      </c>
    </row>
    <row r="178" spans="1:60" x14ac:dyDescent="0.35">
      <c r="A178" s="173" t="s">
        <v>2163</v>
      </c>
      <c r="B178" s="173" t="s">
        <v>2342</v>
      </c>
      <c r="C178" s="173" t="s">
        <v>2343</v>
      </c>
      <c r="D178" s="173" t="s">
        <v>1954</v>
      </c>
      <c r="E178" s="173" t="s">
        <v>2344</v>
      </c>
      <c r="J178" s="173" t="s">
        <v>1955</v>
      </c>
    </row>
    <row r="179" spans="1:60" x14ac:dyDescent="0.35">
      <c r="A179" s="173" t="s">
        <v>1956</v>
      </c>
      <c r="B179" s="173" t="s">
        <v>2345</v>
      </c>
      <c r="C179" s="173" t="s">
        <v>188</v>
      </c>
      <c r="D179" s="173" t="s">
        <v>1958</v>
      </c>
      <c r="E179" s="173" t="s">
        <v>2346</v>
      </c>
      <c r="J179" s="173" t="s">
        <v>1955</v>
      </c>
    </row>
    <row r="180" spans="1:60" x14ac:dyDescent="0.35">
      <c r="A180" s="173" t="s">
        <v>1986</v>
      </c>
      <c r="B180" s="173" t="s">
        <v>2347</v>
      </c>
      <c r="C180" s="173" t="s">
        <v>2348</v>
      </c>
      <c r="D180" s="173" t="s">
        <v>2060</v>
      </c>
      <c r="E180" s="173" t="s">
        <v>2344</v>
      </c>
      <c r="J180" s="173" t="s">
        <v>1955</v>
      </c>
    </row>
    <row r="181" spans="1:60" x14ac:dyDescent="0.35">
      <c r="A181" s="173" t="s">
        <v>2170</v>
      </c>
      <c r="B181" s="173" t="s">
        <v>2349</v>
      </c>
      <c r="C181" s="173" t="s">
        <v>2350</v>
      </c>
      <c r="D181" s="173" t="s">
        <v>1954</v>
      </c>
      <c r="E181" s="173" t="s">
        <v>2344</v>
      </c>
      <c r="J181" s="173" t="s">
        <v>1955</v>
      </c>
    </row>
    <row r="182" spans="1:60" x14ac:dyDescent="0.35">
      <c r="A182" s="173" t="s">
        <v>2097</v>
      </c>
      <c r="B182" s="173" t="s">
        <v>2351</v>
      </c>
      <c r="C182" s="173" t="s">
        <v>2352</v>
      </c>
      <c r="D182" s="173" t="s">
        <v>2175</v>
      </c>
      <c r="E182" s="173" t="s">
        <v>2344</v>
      </c>
      <c r="J182" s="173" t="s">
        <v>1955</v>
      </c>
    </row>
    <row r="183" spans="1:60" x14ac:dyDescent="0.35">
      <c r="A183" s="173" t="s">
        <v>2353</v>
      </c>
      <c r="B183" s="173" t="s">
        <v>2354</v>
      </c>
      <c r="C183" s="173" t="s">
        <v>192</v>
      </c>
      <c r="D183" s="173" t="s">
        <v>2026</v>
      </c>
      <c r="J183" s="173" t="s">
        <v>1955</v>
      </c>
    </row>
    <row r="184" spans="1:60" x14ac:dyDescent="0.35">
      <c r="A184" s="174" t="s">
        <v>1956</v>
      </c>
      <c r="B184" s="173" t="s">
        <v>2355</v>
      </c>
      <c r="C184" s="175" t="s">
        <v>197</v>
      </c>
      <c r="D184" s="174" t="s">
        <v>1958</v>
      </c>
      <c r="E184" s="173" t="s">
        <v>2356</v>
      </c>
      <c r="J184" s="173" t="s">
        <v>1955</v>
      </c>
    </row>
    <row r="185" spans="1:60" s="186" customFormat="1" x14ac:dyDescent="0.35">
      <c r="A185" s="182" t="s">
        <v>2052</v>
      </c>
      <c r="B185" s="183" t="s">
        <v>2314</v>
      </c>
      <c r="C185" s="184" t="s">
        <v>2315</v>
      </c>
      <c r="D185" s="185"/>
      <c r="E185" s="185"/>
      <c r="F185" s="185"/>
      <c r="G185" s="185"/>
      <c r="H185" s="185"/>
      <c r="I185" s="185"/>
      <c r="J185" s="185"/>
      <c r="K185" s="185"/>
      <c r="L185" s="185"/>
      <c r="M185" s="185"/>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73"/>
      <c r="BB185" s="173"/>
      <c r="BC185" s="173"/>
      <c r="BD185" s="173"/>
      <c r="BE185" s="173"/>
      <c r="BF185" s="173"/>
      <c r="BG185" s="173"/>
      <c r="BH185" s="173"/>
    </row>
    <row r="186" spans="1:60" x14ac:dyDescent="0.35">
      <c r="A186" s="191" t="s">
        <v>1971</v>
      </c>
      <c r="B186" s="192" t="s">
        <v>2357</v>
      </c>
      <c r="C186" s="193" t="s">
        <v>2177</v>
      </c>
      <c r="D186" s="194"/>
      <c r="E186" s="194" t="s">
        <v>2010</v>
      </c>
      <c r="F186" s="194"/>
      <c r="G186" s="194"/>
      <c r="H186" s="194"/>
      <c r="I186" s="194"/>
      <c r="J186" s="194"/>
      <c r="K186" s="177"/>
      <c r="L186" s="177"/>
      <c r="M186" s="177"/>
    </row>
    <row r="187" spans="1:60" x14ac:dyDescent="0.35">
      <c r="A187" s="188" t="s">
        <v>1949</v>
      </c>
      <c r="B187" s="188" t="s">
        <v>2358</v>
      </c>
      <c r="C187" s="190" t="s">
        <v>198</v>
      </c>
      <c r="D187" s="177"/>
      <c r="E187" s="177"/>
      <c r="F187" s="177"/>
      <c r="G187" s="177"/>
      <c r="H187" s="177"/>
      <c r="I187" s="177"/>
      <c r="J187" s="177"/>
      <c r="K187" s="177"/>
      <c r="L187" s="177"/>
      <c r="M187" s="177"/>
    </row>
    <row r="188" spans="1:60" x14ac:dyDescent="0.35">
      <c r="A188" s="173" t="s">
        <v>1986</v>
      </c>
      <c r="B188" s="173" t="s">
        <v>2359</v>
      </c>
      <c r="C188" s="173" t="s">
        <v>199</v>
      </c>
      <c r="D188" s="173" t="s">
        <v>2180</v>
      </c>
      <c r="F188" s="173" t="s">
        <v>2181</v>
      </c>
      <c r="J188" s="173" t="s">
        <v>1955</v>
      </c>
      <c r="K188" s="177"/>
      <c r="L188" s="177"/>
      <c r="M188" s="177"/>
    </row>
    <row r="189" spans="1:60" x14ac:dyDescent="0.35">
      <c r="A189" s="173" t="s">
        <v>2182</v>
      </c>
      <c r="B189" s="173" t="s">
        <v>2360</v>
      </c>
      <c r="C189" s="173" t="s">
        <v>2361</v>
      </c>
      <c r="E189" s="173" t="s">
        <v>2362</v>
      </c>
      <c r="J189" s="173" t="s">
        <v>1955</v>
      </c>
      <c r="K189" s="177"/>
      <c r="L189" s="177"/>
      <c r="M189" s="177"/>
    </row>
    <row r="190" spans="1:60" x14ac:dyDescent="0.35">
      <c r="A190" s="173" t="s">
        <v>1986</v>
      </c>
      <c r="B190" s="173" t="s">
        <v>2363</v>
      </c>
      <c r="C190" s="173" t="s">
        <v>201</v>
      </c>
      <c r="D190" s="173" t="s">
        <v>2180</v>
      </c>
      <c r="F190" s="173" t="s">
        <v>2181</v>
      </c>
      <c r="J190" s="173" t="s">
        <v>1955</v>
      </c>
      <c r="K190" s="177"/>
      <c r="L190" s="177"/>
      <c r="M190" s="177"/>
    </row>
    <row r="191" spans="1:60" x14ac:dyDescent="0.35">
      <c r="A191" s="173" t="s">
        <v>2182</v>
      </c>
      <c r="B191" s="173" t="s">
        <v>2364</v>
      </c>
      <c r="C191" s="173" t="s">
        <v>2365</v>
      </c>
      <c r="E191" s="173" t="s">
        <v>2366</v>
      </c>
      <c r="J191" s="173" t="s">
        <v>1955</v>
      </c>
      <c r="K191" s="177"/>
      <c r="L191" s="177"/>
      <c r="M191" s="177"/>
    </row>
    <row r="192" spans="1:60" x14ac:dyDescent="0.35">
      <c r="A192" s="191" t="s">
        <v>2052</v>
      </c>
      <c r="B192" s="192" t="s">
        <v>2357</v>
      </c>
      <c r="C192" s="193"/>
      <c r="D192" s="194"/>
      <c r="E192" s="194"/>
      <c r="F192" s="194"/>
      <c r="G192" s="194"/>
      <c r="H192" s="194"/>
      <c r="I192" s="194"/>
      <c r="J192" s="194"/>
      <c r="K192" s="177"/>
      <c r="L192" s="177"/>
      <c r="M192" s="177"/>
    </row>
    <row r="193" spans="1:60" s="203" customFormat="1" x14ac:dyDescent="0.35">
      <c r="A193" s="203" t="s">
        <v>2052</v>
      </c>
      <c r="B193" s="204" t="s">
        <v>2298</v>
      </c>
      <c r="C193" s="205" t="s">
        <v>2299</v>
      </c>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73"/>
      <c r="BB193" s="173"/>
      <c r="BC193" s="173"/>
      <c r="BD193" s="173"/>
      <c r="BE193" s="173"/>
      <c r="BF193" s="173"/>
      <c r="BG193" s="173"/>
      <c r="BH193" s="173"/>
    </row>
    <row r="194" spans="1:60" s="180" customFormat="1" x14ac:dyDescent="0.35">
      <c r="A194" s="180" t="s">
        <v>1971</v>
      </c>
      <c r="B194" s="180" t="s">
        <v>2367</v>
      </c>
      <c r="C194" s="187" t="s">
        <v>2368</v>
      </c>
      <c r="E194" s="180" t="s">
        <v>2369</v>
      </c>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3"/>
      <c r="BA194" s="173"/>
      <c r="BB194" s="173"/>
      <c r="BC194" s="173"/>
      <c r="BD194" s="173"/>
      <c r="BE194" s="173"/>
      <c r="BF194" s="173"/>
      <c r="BG194" s="173"/>
      <c r="BH194" s="173"/>
    </row>
    <row r="195" spans="1:60" x14ac:dyDescent="0.35">
      <c r="A195" s="174" t="s">
        <v>2370</v>
      </c>
      <c r="B195" s="173" t="s">
        <v>2371</v>
      </c>
      <c r="C195" s="175" t="s">
        <v>203</v>
      </c>
      <c r="D195" s="174" t="s">
        <v>1954</v>
      </c>
      <c r="J195" s="173" t="s">
        <v>1955</v>
      </c>
    </row>
    <row r="196" spans="1:60" s="180" customFormat="1" x14ac:dyDescent="0.35">
      <c r="A196" s="180" t="s">
        <v>1971</v>
      </c>
      <c r="B196" s="180" t="s">
        <v>2372</v>
      </c>
      <c r="C196" s="187" t="s">
        <v>2373</v>
      </c>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3"/>
      <c r="BC196" s="173"/>
      <c r="BD196" s="173"/>
      <c r="BE196" s="173"/>
      <c r="BF196" s="173"/>
      <c r="BG196" s="173"/>
      <c r="BH196" s="173"/>
    </row>
    <row r="197" spans="1:60" s="188" customFormat="1" x14ac:dyDescent="0.35">
      <c r="A197" s="188" t="s">
        <v>1949</v>
      </c>
      <c r="B197" s="188" t="s">
        <v>2374</v>
      </c>
      <c r="C197" s="189" t="s">
        <v>204</v>
      </c>
    </row>
    <row r="198" spans="1:60" x14ac:dyDescent="0.35">
      <c r="A198" s="173" t="s">
        <v>1986</v>
      </c>
      <c r="B198" s="173" t="s">
        <v>2375</v>
      </c>
      <c r="C198" s="173" t="s">
        <v>205</v>
      </c>
      <c r="D198" s="173" t="s">
        <v>2060</v>
      </c>
      <c r="J198" s="173" t="s">
        <v>1955</v>
      </c>
    </row>
    <row r="199" spans="1:60" x14ac:dyDescent="0.35">
      <c r="A199" s="173" t="s">
        <v>1986</v>
      </c>
      <c r="B199" s="173" t="s">
        <v>2376</v>
      </c>
      <c r="C199" s="173" t="s">
        <v>206</v>
      </c>
      <c r="D199" s="173" t="s">
        <v>2060</v>
      </c>
      <c r="F199" s="173" t="s">
        <v>2377</v>
      </c>
      <c r="H199" s="173" t="s">
        <v>2133</v>
      </c>
      <c r="J199" s="173" t="s">
        <v>1955</v>
      </c>
    </row>
    <row r="200" spans="1:60" x14ac:dyDescent="0.35">
      <c r="A200" s="173" t="s">
        <v>1986</v>
      </c>
      <c r="B200" s="173" t="s">
        <v>2378</v>
      </c>
      <c r="C200" s="173" t="s">
        <v>2379</v>
      </c>
      <c r="D200" s="173" t="s">
        <v>2060</v>
      </c>
      <c r="F200" s="173" t="s">
        <v>2377</v>
      </c>
      <c r="H200" s="173" t="s">
        <v>2136</v>
      </c>
      <c r="J200" s="173" t="s">
        <v>1955</v>
      </c>
    </row>
    <row r="201" spans="1:60" x14ac:dyDescent="0.35">
      <c r="A201" s="173" t="s">
        <v>2094</v>
      </c>
      <c r="B201" s="173" t="s">
        <v>208</v>
      </c>
      <c r="C201" s="173"/>
      <c r="M201" s="173" t="s">
        <v>2380</v>
      </c>
    </row>
    <row r="202" spans="1:60" x14ac:dyDescent="0.35">
      <c r="A202" s="173" t="s">
        <v>1949</v>
      </c>
      <c r="B202" s="173" t="s">
        <v>2381</v>
      </c>
      <c r="C202" s="173" t="s">
        <v>209</v>
      </c>
      <c r="D202" s="173" t="s">
        <v>2100</v>
      </c>
      <c r="E202" s="173" t="s">
        <v>2382</v>
      </c>
      <c r="J202" s="173" t="s">
        <v>1955</v>
      </c>
    </row>
    <row r="203" spans="1:60" x14ac:dyDescent="0.35">
      <c r="A203" s="173" t="s">
        <v>1986</v>
      </c>
      <c r="B203" s="173" t="s">
        <v>2383</v>
      </c>
      <c r="C203" s="173" t="s">
        <v>2384</v>
      </c>
      <c r="D203" s="173" t="s">
        <v>2060</v>
      </c>
      <c r="J203" s="173" t="s">
        <v>1955</v>
      </c>
    </row>
    <row r="204" spans="1:60" x14ac:dyDescent="0.35">
      <c r="A204" s="173" t="s">
        <v>1986</v>
      </c>
      <c r="B204" s="173" t="s">
        <v>2385</v>
      </c>
      <c r="C204" s="173" t="s">
        <v>2386</v>
      </c>
      <c r="D204" s="173" t="s">
        <v>2060</v>
      </c>
      <c r="J204" s="173" t="s">
        <v>1955</v>
      </c>
    </row>
    <row r="205" spans="1:60" x14ac:dyDescent="0.35">
      <c r="A205" s="173" t="s">
        <v>1986</v>
      </c>
      <c r="B205" s="173" t="s">
        <v>2387</v>
      </c>
      <c r="C205" s="173" t="s">
        <v>2388</v>
      </c>
      <c r="D205" s="173" t="s">
        <v>2060</v>
      </c>
      <c r="J205" s="173" t="s">
        <v>1955</v>
      </c>
    </row>
    <row r="206" spans="1:60" x14ac:dyDescent="0.35">
      <c r="A206" s="173" t="s">
        <v>1978</v>
      </c>
      <c r="B206" s="173" t="s">
        <v>2389</v>
      </c>
      <c r="C206" s="173" t="s">
        <v>213</v>
      </c>
      <c r="D206" s="173" t="s">
        <v>1954</v>
      </c>
      <c r="J206" s="173" t="s">
        <v>1955</v>
      </c>
    </row>
    <row r="207" spans="1:60" x14ac:dyDescent="0.35">
      <c r="A207" s="173" t="s">
        <v>1986</v>
      </c>
      <c r="B207" s="173" t="s">
        <v>2390</v>
      </c>
      <c r="C207" s="173" t="s">
        <v>2391</v>
      </c>
      <c r="D207" s="173" t="s">
        <v>2060</v>
      </c>
      <c r="E207" s="173" t="s">
        <v>2392</v>
      </c>
      <c r="F207" s="173" t="s">
        <v>2159</v>
      </c>
      <c r="H207" s="173" t="s">
        <v>2160</v>
      </c>
      <c r="J207" s="173" t="s">
        <v>1955</v>
      </c>
    </row>
    <row r="208" spans="1:60" x14ac:dyDescent="0.35">
      <c r="A208" s="173" t="s">
        <v>1978</v>
      </c>
      <c r="B208" s="173" t="s">
        <v>2393</v>
      </c>
      <c r="C208" s="173" t="s">
        <v>2394</v>
      </c>
      <c r="D208" s="173" t="s">
        <v>1954</v>
      </c>
      <c r="J208" s="173" t="s">
        <v>1955</v>
      </c>
    </row>
    <row r="209" spans="1:60" x14ac:dyDescent="0.35">
      <c r="A209" s="173" t="s">
        <v>2163</v>
      </c>
      <c r="B209" s="173" t="s">
        <v>2395</v>
      </c>
      <c r="C209" s="173" t="s">
        <v>2396</v>
      </c>
      <c r="D209" s="173" t="s">
        <v>1954</v>
      </c>
      <c r="E209" s="173" t="s">
        <v>2397</v>
      </c>
      <c r="J209" s="173" t="s">
        <v>1955</v>
      </c>
    </row>
    <row r="210" spans="1:60" x14ac:dyDescent="0.35">
      <c r="A210" s="173" t="s">
        <v>1956</v>
      </c>
      <c r="B210" s="173" t="s">
        <v>2398</v>
      </c>
      <c r="C210" s="173" t="s">
        <v>217</v>
      </c>
      <c r="D210" s="173" t="s">
        <v>1958</v>
      </c>
      <c r="E210" s="173" t="s">
        <v>2399</v>
      </c>
      <c r="J210" s="173" t="s">
        <v>1955</v>
      </c>
    </row>
    <row r="211" spans="1:60" x14ac:dyDescent="0.35">
      <c r="A211" s="173" t="s">
        <v>1986</v>
      </c>
      <c r="B211" s="173" t="s">
        <v>2400</v>
      </c>
      <c r="C211" s="173" t="s">
        <v>218</v>
      </c>
      <c r="D211" s="173" t="s">
        <v>2060</v>
      </c>
      <c r="E211" s="173" t="s">
        <v>2397</v>
      </c>
      <c r="J211" s="173" t="s">
        <v>1955</v>
      </c>
    </row>
    <row r="212" spans="1:60" x14ac:dyDescent="0.35">
      <c r="A212" s="173" t="s">
        <v>2170</v>
      </c>
      <c r="B212" s="173" t="s">
        <v>2401</v>
      </c>
      <c r="C212" s="173" t="s">
        <v>2402</v>
      </c>
      <c r="D212" s="173" t="s">
        <v>1954</v>
      </c>
      <c r="E212" s="173" t="s">
        <v>2397</v>
      </c>
      <c r="J212" s="173" t="s">
        <v>1955</v>
      </c>
    </row>
    <row r="213" spans="1:60" x14ac:dyDescent="0.35">
      <c r="A213" s="173" t="s">
        <v>2097</v>
      </c>
      <c r="B213" s="173" t="s">
        <v>2403</v>
      </c>
      <c r="C213" s="173" t="s">
        <v>2404</v>
      </c>
      <c r="D213" s="173" t="s">
        <v>2175</v>
      </c>
      <c r="E213" s="173" t="s">
        <v>2397</v>
      </c>
      <c r="J213" s="173" t="s">
        <v>1955</v>
      </c>
    </row>
    <row r="214" spans="1:60" x14ac:dyDescent="0.35">
      <c r="A214" s="173" t="s">
        <v>2405</v>
      </c>
      <c r="B214" s="173" t="s">
        <v>2406</v>
      </c>
      <c r="C214" s="175" t="s">
        <v>2407</v>
      </c>
      <c r="D214" s="174" t="s">
        <v>1954</v>
      </c>
      <c r="E214" s="174"/>
      <c r="J214" s="173" t="s">
        <v>1955</v>
      </c>
    </row>
    <row r="215" spans="1:60" ht="31" x14ac:dyDescent="0.35">
      <c r="A215" s="173" t="s">
        <v>2405</v>
      </c>
      <c r="B215" s="173" t="s">
        <v>2408</v>
      </c>
      <c r="C215" s="175" t="s">
        <v>2409</v>
      </c>
      <c r="D215" s="174" t="s">
        <v>1954</v>
      </c>
      <c r="E215" s="174"/>
      <c r="J215" s="173" t="s">
        <v>1955</v>
      </c>
    </row>
    <row r="216" spans="1:60" x14ac:dyDescent="0.35">
      <c r="A216" s="174" t="s">
        <v>1978</v>
      </c>
      <c r="B216" s="173" t="s">
        <v>2410</v>
      </c>
      <c r="C216" s="175" t="s">
        <v>2411</v>
      </c>
      <c r="D216" s="174" t="s">
        <v>1954</v>
      </c>
      <c r="J216" s="173" t="s">
        <v>1955</v>
      </c>
    </row>
    <row r="217" spans="1:60" s="203" customFormat="1" x14ac:dyDescent="0.35">
      <c r="A217" s="203" t="s">
        <v>2052</v>
      </c>
      <c r="B217" s="204" t="s">
        <v>2372</v>
      </c>
      <c r="C217" s="205"/>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73"/>
      <c r="AV217" s="173"/>
      <c r="AW217" s="173"/>
      <c r="AX217" s="173"/>
      <c r="AY217" s="173"/>
      <c r="AZ217" s="173"/>
      <c r="BA217" s="173"/>
      <c r="BB217" s="173"/>
      <c r="BC217" s="173"/>
      <c r="BD217" s="173"/>
      <c r="BE217" s="173"/>
      <c r="BF217" s="173"/>
      <c r="BG217" s="173"/>
      <c r="BH217" s="173"/>
    </row>
    <row r="218" spans="1:60" x14ac:dyDescent="0.35">
      <c r="A218" s="191" t="s">
        <v>1971</v>
      </c>
      <c r="B218" s="192" t="s">
        <v>2412</v>
      </c>
      <c r="C218" s="193" t="s">
        <v>2177</v>
      </c>
      <c r="D218" s="194"/>
      <c r="E218" s="194" t="s">
        <v>2369</v>
      </c>
      <c r="F218" s="194"/>
      <c r="G218" s="194"/>
      <c r="H218" s="194"/>
      <c r="I218" s="194"/>
      <c r="J218" s="194"/>
    </row>
    <row r="219" spans="1:60" x14ac:dyDescent="0.35">
      <c r="A219" s="188" t="s">
        <v>1949</v>
      </c>
      <c r="B219" s="188" t="s">
        <v>2413</v>
      </c>
      <c r="C219" s="190" t="s">
        <v>224</v>
      </c>
      <c r="D219" s="177"/>
      <c r="E219" s="177"/>
      <c r="F219" s="177"/>
      <c r="G219" s="177"/>
      <c r="H219" s="177"/>
      <c r="I219" s="177"/>
      <c r="J219" s="177"/>
    </row>
    <row r="220" spans="1:60" x14ac:dyDescent="0.35">
      <c r="A220" s="173" t="s">
        <v>1986</v>
      </c>
      <c r="B220" s="173" t="s">
        <v>2414</v>
      </c>
      <c r="C220" s="173" t="s">
        <v>225</v>
      </c>
      <c r="D220" s="173" t="s">
        <v>2180</v>
      </c>
      <c r="F220" s="173" t="s">
        <v>2181</v>
      </c>
      <c r="J220" s="173" t="s">
        <v>1955</v>
      </c>
    </row>
    <row r="221" spans="1:60" x14ac:dyDescent="0.35">
      <c r="A221" s="173" t="s">
        <v>2182</v>
      </c>
      <c r="B221" s="173" t="s">
        <v>2415</v>
      </c>
      <c r="C221" s="173" t="s">
        <v>2416</v>
      </c>
      <c r="E221" s="173" t="s">
        <v>2417</v>
      </c>
      <c r="J221" s="173" t="s">
        <v>1955</v>
      </c>
    </row>
    <row r="222" spans="1:60" x14ac:dyDescent="0.35">
      <c r="A222" s="173" t="s">
        <v>1986</v>
      </c>
      <c r="B222" s="173" t="s">
        <v>2418</v>
      </c>
      <c r="C222" s="173" t="s">
        <v>227</v>
      </c>
      <c r="D222" s="173" t="s">
        <v>2180</v>
      </c>
      <c r="F222" s="173" t="s">
        <v>2181</v>
      </c>
      <c r="J222" s="173" t="s">
        <v>1955</v>
      </c>
    </row>
    <row r="223" spans="1:60" ht="31" x14ac:dyDescent="0.35">
      <c r="A223" s="173" t="s">
        <v>2182</v>
      </c>
      <c r="B223" s="176" t="s">
        <v>2419</v>
      </c>
      <c r="C223" s="175" t="s">
        <v>2420</v>
      </c>
      <c r="D223" s="177"/>
      <c r="E223" s="174" t="s">
        <v>2421</v>
      </c>
      <c r="G223" s="177"/>
      <c r="H223" s="177"/>
      <c r="I223" s="177"/>
      <c r="J223" s="177" t="s">
        <v>1955</v>
      </c>
    </row>
    <row r="224" spans="1:60" x14ac:dyDescent="0.35">
      <c r="A224" s="191" t="s">
        <v>2052</v>
      </c>
      <c r="B224" s="192" t="s">
        <v>2412</v>
      </c>
      <c r="C224" s="193"/>
      <c r="D224" s="194"/>
      <c r="E224" s="194"/>
      <c r="F224" s="194"/>
      <c r="G224" s="194"/>
      <c r="H224" s="194"/>
      <c r="I224" s="194"/>
      <c r="J224" s="194"/>
    </row>
    <row r="225" spans="1:60" s="203" customFormat="1" x14ac:dyDescent="0.35">
      <c r="A225" s="203" t="s">
        <v>2052</v>
      </c>
      <c r="B225" s="204" t="s">
        <v>2367</v>
      </c>
      <c r="C225" s="205"/>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row>
    <row r="226" spans="1:60" s="180" customFormat="1" x14ac:dyDescent="0.35">
      <c r="A226" s="180" t="s">
        <v>1971</v>
      </c>
      <c r="B226" s="180" t="s">
        <v>2422</v>
      </c>
      <c r="C226" s="187" t="s">
        <v>2423</v>
      </c>
      <c r="E226" s="180" t="s">
        <v>2424</v>
      </c>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3"/>
      <c r="BC226" s="173"/>
      <c r="BD226" s="173"/>
      <c r="BE226" s="173"/>
      <c r="BF226" s="173"/>
      <c r="BG226" s="173"/>
      <c r="BH226" s="173"/>
    </row>
    <row r="227" spans="1:60" s="180" customFormat="1" x14ac:dyDescent="0.35">
      <c r="A227" s="180" t="s">
        <v>1971</v>
      </c>
      <c r="B227" s="180" t="s">
        <v>2425</v>
      </c>
      <c r="C227" s="187" t="s">
        <v>2315</v>
      </c>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3"/>
      <c r="BC227" s="173"/>
      <c r="BD227" s="173"/>
      <c r="BE227" s="173"/>
      <c r="BF227" s="173"/>
      <c r="BG227" s="173"/>
      <c r="BH227" s="173"/>
    </row>
    <row r="228" spans="1:60" s="188" customFormat="1" ht="31" x14ac:dyDescent="0.35">
      <c r="A228" s="188" t="s">
        <v>1949</v>
      </c>
      <c r="B228" s="188" t="s">
        <v>2426</v>
      </c>
      <c r="C228" s="189" t="s">
        <v>229</v>
      </c>
    </row>
    <row r="229" spans="1:60" x14ac:dyDescent="0.35">
      <c r="A229" s="173" t="s">
        <v>1986</v>
      </c>
      <c r="B229" s="173" t="s">
        <v>2427</v>
      </c>
      <c r="C229" s="173" t="s">
        <v>230</v>
      </c>
      <c r="D229" s="173" t="s">
        <v>2060</v>
      </c>
      <c r="J229" s="173" t="s">
        <v>1955</v>
      </c>
    </row>
    <row r="230" spans="1:60" x14ac:dyDescent="0.35">
      <c r="A230" s="173" t="s">
        <v>1986</v>
      </c>
      <c r="B230" s="173" t="s">
        <v>2428</v>
      </c>
      <c r="C230" s="173" t="s">
        <v>2429</v>
      </c>
      <c r="D230" s="173" t="s">
        <v>2060</v>
      </c>
      <c r="F230" s="173" t="s">
        <v>2430</v>
      </c>
      <c r="H230" s="173" t="s">
        <v>2321</v>
      </c>
      <c r="J230" s="173" t="s">
        <v>1955</v>
      </c>
    </row>
    <row r="231" spans="1:60" x14ac:dyDescent="0.35">
      <c r="A231" s="173" t="s">
        <v>1986</v>
      </c>
      <c r="B231" s="173" t="s">
        <v>2431</v>
      </c>
      <c r="C231" s="173" t="s">
        <v>2432</v>
      </c>
      <c r="D231" s="173" t="s">
        <v>2060</v>
      </c>
      <c r="F231" s="173" t="s">
        <v>2430</v>
      </c>
      <c r="H231" s="173" t="s">
        <v>2324</v>
      </c>
      <c r="J231" s="173" t="s">
        <v>1955</v>
      </c>
    </row>
    <row r="232" spans="1:60" x14ac:dyDescent="0.35">
      <c r="A232" s="173" t="s">
        <v>2094</v>
      </c>
      <c r="B232" s="173" t="s">
        <v>233</v>
      </c>
      <c r="C232" s="173"/>
      <c r="M232" s="173" t="s">
        <v>2433</v>
      </c>
    </row>
    <row r="233" spans="1:60" x14ac:dyDescent="0.35">
      <c r="A233" s="173" t="s">
        <v>2097</v>
      </c>
      <c r="B233" s="173" t="s">
        <v>2434</v>
      </c>
      <c r="C233" s="173" t="s">
        <v>2435</v>
      </c>
      <c r="D233" s="173" t="s">
        <v>2100</v>
      </c>
      <c r="E233" s="173" t="s">
        <v>2436</v>
      </c>
      <c r="J233" s="173" t="s">
        <v>1955</v>
      </c>
    </row>
    <row r="234" spans="1:60" x14ac:dyDescent="0.35">
      <c r="A234" s="173" t="s">
        <v>1986</v>
      </c>
      <c r="B234" s="173" t="s">
        <v>2437</v>
      </c>
      <c r="C234" s="173" t="s">
        <v>2438</v>
      </c>
      <c r="D234" s="173" t="s">
        <v>2060</v>
      </c>
      <c r="J234" s="173" t="s">
        <v>1955</v>
      </c>
    </row>
    <row r="235" spans="1:60" x14ac:dyDescent="0.35">
      <c r="A235" s="173" t="s">
        <v>1986</v>
      </c>
      <c r="B235" s="173" t="s">
        <v>2439</v>
      </c>
      <c r="C235" s="173" t="s">
        <v>2440</v>
      </c>
      <c r="D235" s="173" t="s">
        <v>2060</v>
      </c>
      <c r="J235" s="173" t="s">
        <v>1955</v>
      </c>
    </row>
    <row r="236" spans="1:60" x14ac:dyDescent="0.35">
      <c r="A236" s="173" t="s">
        <v>1986</v>
      </c>
      <c r="B236" s="173" t="s">
        <v>2441</v>
      </c>
      <c r="C236" s="173" t="s">
        <v>2442</v>
      </c>
      <c r="D236" s="173" t="s">
        <v>2060</v>
      </c>
      <c r="J236" s="173" t="s">
        <v>1955</v>
      </c>
    </row>
    <row r="237" spans="1:60" x14ac:dyDescent="0.35">
      <c r="A237" s="173" t="s">
        <v>1978</v>
      </c>
      <c r="B237" s="173" t="s">
        <v>2443</v>
      </c>
      <c r="C237" s="173" t="s">
        <v>238</v>
      </c>
      <c r="D237" s="173" t="s">
        <v>1954</v>
      </c>
      <c r="J237" s="173" t="s">
        <v>1955</v>
      </c>
    </row>
    <row r="238" spans="1:60" x14ac:dyDescent="0.35">
      <c r="A238" s="173" t="s">
        <v>1986</v>
      </c>
      <c r="B238" s="173" t="s">
        <v>2444</v>
      </c>
      <c r="C238" s="173" t="s">
        <v>2445</v>
      </c>
      <c r="D238" s="173" t="s">
        <v>2060</v>
      </c>
      <c r="E238" s="173" t="s">
        <v>2446</v>
      </c>
      <c r="F238" s="173" t="s">
        <v>2159</v>
      </c>
      <c r="H238" s="173" t="s">
        <v>2339</v>
      </c>
      <c r="J238" s="173" t="s">
        <v>1955</v>
      </c>
    </row>
    <row r="239" spans="1:60" x14ac:dyDescent="0.35">
      <c r="A239" s="173" t="s">
        <v>1978</v>
      </c>
      <c r="B239" s="173" t="s">
        <v>2447</v>
      </c>
      <c r="C239" s="173" t="s">
        <v>2448</v>
      </c>
      <c r="D239" s="173" t="s">
        <v>1954</v>
      </c>
      <c r="J239" s="173" t="s">
        <v>1955</v>
      </c>
    </row>
    <row r="240" spans="1:60" x14ac:dyDescent="0.35">
      <c r="A240" s="173" t="s">
        <v>2163</v>
      </c>
      <c r="B240" s="173" t="s">
        <v>2449</v>
      </c>
      <c r="C240" s="173" t="s">
        <v>2450</v>
      </c>
      <c r="D240" s="173" t="s">
        <v>1954</v>
      </c>
      <c r="E240" s="173" t="s">
        <v>2451</v>
      </c>
      <c r="J240" s="173" t="s">
        <v>1955</v>
      </c>
    </row>
    <row r="241" spans="1:60" x14ac:dyDescent="0.35">
      <c r="A241" s="173" t="s">
        <v>1956</v>
      </c>
      <c r="B241" s="173" t="s">
        <v>2452</v>
      </c>
      <c r="C241" s="173" t="s">
        <v>242</v>
      </c>
      <c r="D241" s="173" t="s">
        <v>1958</v>
      </c>
      <c r="E241" s="173" t="s">
        <v>2453</v>
      </c>
      <c r="J241" s="173" t="s">
        <v>1955</v>
      </c>
    </row>
    <row r="242" spans="1:60" x14ac:dyDescent="0.35">
      <c r="A242" s="173" t="s">
        <v>1986</v>
      </c>
      <c r="B242" s="173" t="s">
        <v>2454</v>
      </c>
      <c r="C242" s="173" t="s">
        <v>243</v>
      </c>
      <c r="D242" s="173" t="s">
        <v>2060</v>
      </c>
      <c r="E242" s="173" t="s">
        <v>2451</v>
      </c>
      <c r="J242" s="173" t="s">
        <v>1955</v>
      </c>
    </row>
    <row r="243" spans="1:60" x14ac:dyDescent="0.35">
      <c r="A243" s="173" t="s">
        <v>2170</v>
      </c>
      <c r="B243" s="173" t="s">
        <v>2455</v>
      </c>
      <c r="C243" s="173" t="s">
        <v>2456</v>
      </c>
      <c r="D243" s="173" t="s">
        <v>1954</v>
      </c>
      <c r="E243" s="173" t="s">
        <v>2451</v>
      </c>
      <c r="J243" s="173" t="s">
        <v>1955</v>
      </c>
    </row>
    <row r="244" spans="1:60" x14ac:dyDescent="0.35">
      <c r="A244" s="173" t="s">
        <v>2097</v>
      </c>
      <c r="B244" s="173" t="s">
        <v>2457</v>
      </c>
      <c r="C244" s="173" t="s">
        <v>2458</v>
      </c>
      <c r="D244" s="173" t="s">
        <v>2175</v>
      </c>
      <c r="E244" s="173" t="s">
        <v>2451</v>
      </c>
    </row>
    <row r="245" spans="1:60" s="203" customFormat="1" x14ac:dyDescent="0.35">
      <c r="A245" s="203" t="s">
        <v>2052</v>
      </c>
      <c r="B245" s="204" t="s">
        <v>2425</v>
      </c>
      <c r="C245" s="205"/>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c r="AQ245" s="173"/>
      <c r="AR245" s="173"/>
      <c r="AS245" s="173"/>
      <c r="AT245" s="173"/>
      <c r="AU245" s="173"/>
      <c r="AV245" s="173"/>
      <c r="AW245" s="173"/>
      <c r="AX245" s="173"/>
      <c r="AY245" s="173"/>
      <c r="AZ245" s="173"/>
      <c r="BA245" s="173"/>
      <c r="BB245" s="173"/>
      <c r="BC245" s="173"/>
      <c r="BD245" s="173"/>
      <c r="BE245" s="173"/>
      <c r="BF245" s="173"/>
      <c r="BG245" s="173"/>
      <c r="BH245" s="173"/>
    </row>
    <row r="246" spans="1:60" x14ac:dyDescent="0.35">
      <c r="A246" s="191" t="s">
        <v>1971</v>
      </c>
      <c r="B246" s="192" t="s">
        <v>2459</v>
      </c>
      <c r="C246" s="193" t="s">
        <v>2177</v>
      </c>
      <c r="D246" s="194"/>
      <c r="E246" s="194" t="s">
        <v>2424</v>
      </c>
      <c r="F246" s="194"/>
      <c r="G246" s="194"/>
      <c r="H246" s="194"/>
      <c r="I246" s="194"/>
      <c r="J246" s="194"/>
    </row>
    <row r="247" spans="1:60" x14ac:dyDescent="0.35">
      <c r="A247" s="188" t="s">
        <v>1949</v>
      </c>
      <c r="B247" s="188" t="s">
        <v>2460</v>
      </c>
      <c r="C247" s="190" t="s">
        <v>246</v>
      </c>
      <c r="D247" s="177"/>
      <c r="E247" s="177"/>
      <c r="F247" s="177"/>
      <c r="G247" s="177"/>
      <c r="H247" s="177"/>
      <c r="I247" s="177"/>
      <c r="J247" s="177"/>
    </row>
    <row r="248" spans="1:60" ht="31" x14ac:dyDescent="0.35">
      <c r="A248" s="174" t="s">
        <v>1986</v>
      </c>
      <c r="B248" s="176" t="s">
        <v>2461</v>
      </c>
      <c r="C248" s="175" t="s">
        <v>247</v>
      </c>
      <c r="D248" s="173" t="s">
        <v>2180</v>
      </c>
      <c r="F248" s="173" t="s">
        <v>2181</v>
      </c>
      <c r="H248" s="177"/>
      <c r="I248" s="177"/>
      <c r="J248" s="177" t="s">
        <v>1955</v>
      </c>
    </row>
    <row r="249" spans="1:60" x14ac:dyDescent="0.35">
      <c r="A249" s="173" t="s">
        <v>2182</v>
      </c>
      <c r="B249" s="176" t="s">
        <v>2462</v>
      </c>
      <c r="C249" s="173" t="s">
        <v>2463</v>
      </c>
      <c r="E249" s="173" t="s">
        <v>2464</v>
      </c>
      <c r="H249" s="177"/>
      <c r="I249" s="177"/>
      <c r="J249" s="177" t="s">
        <v>1955</v>
      </c>
    </row>
    <row r="250" spans="1:60" x14ac:dyDescent="0.35">
      <c r="A250" s="174" t="s">
        <v>1986</v>
      </c>
      <c r="B250" s="176" t="s">
        <v>2465</v>
      </c>
      <c r="C250" s="173" t="s">
        <v>249</v>
      </c>
      <c r="D250" s="173" t="s">
        <v>2180</v>
      </c>
      <c r="F250" s="173" t="s">
        <v>2181</v>
      </c>
      <c r="G250" s="177"/>
      <c r="H250" s="177"/>
      <c r="I250" s="177"/>
      <c r="J250" s="177" t="s">
        <v>1955</v>
      </c>
    </row>
    <row r="251" spans="1:60" ht="31" x14ac:dyDescent="0.35">
      <c r="A251" s="173" t="s">
        <v>2182</v>
      </c>
      <c r="B251" s="176" t="s">
        <v>2466</v>
      </c>
      <c r="C251" s="175" t="s">
        <v>2467</v>
      </c>
      <c r="D251" s="177"/>
      <c r="E251" s="174" t="s">
        <v>2468</v>
      </c>
      <c r="G251" s="177"/>
      <c r="H251" s="177"/>
      <c r="I251" s="177"/>
      <c r="J251" s="177" t="s">
        <v>1955</v>
      </c>
    </row>
    <row r="252" spans="1:60" x14ac:dyDescent="0.35">
      <c r="A252" s="191" t="s">
        <v>2052</v>
      </c>
      <c r="B252" s="192" t="s">
        <v>2459</v>
      </c>
      <c r="C252" s="193"/>
      <c r="D252" s="194"/>
      <c r="E252" s="194"/>
      <c r="F252" s="194"/>
      <c r="G252" s="194"/>
      <c r="H252" s="194"/>
      <c r="I252" s="194"/>
      <c r="J252" s="194"/>
    </row>
    <row r="253" spans="1:60" s="203" customFormat="1" x14ac:dyDescent="0.35">
      <c r="A253" s="203" t="s">
        <v>2052</v>
      </c>
      <c r="B253" s="204" t="s">
        <v>2422</v>
      </c>
      <c r="C253" s="205"/>
      <c r="O253" s="173"/>
      <c r="P253" s="173"/>
      <c r="Q253" s="173"/>
      <c r="R253" s="173"/>
      <c r="S253" s="173"/>
      <c r="T253" s="173"/>
      <c r="U253" s="173"/>
      <c r="V253" s="173"/>
      <c r="W253" s="173"/>
      <c r="X253" s="173"/>
      <c r="Y253" s="173"/>
      <c r="Z253" s="173"/>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3"/>
      <c r="BC253" s="173"/>
      <c r="BD253" s="173"/>
      <c r="BE253" s="173"/>
      <c r="BF253" s="173"/>
      <c r="BG253" s="173"/>
      <c r="BH253" s="173"/>
    </row>
    <row r="254" spans="1:60" s="180" customFormat="1" x14ac:dyDescent="0.35">
      <c r="A254" s="180" t="s">
        <v>1971</v>
      </c>
      <c r="B254" s="180" t="s">
        <v>2469</v>
      </c>
      <c r="C254" s="206" t="s">
        <v>2470</v>
      </c>
      <c r="E254" s="180" t="s">
        <v>2471</v>
      </c>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c r="BA254" s="173"/>
      <c r="BB254" s="173"/>
      <c r="BC254" s="173"/>
      <c r="BD254" s="173"/>
      <c r="BE254" s="173"/>
      <c r="BF254" s="173"/>
      <c r="BG254" s="173"/>
      <c r="BH254" s="173"/>
    </row>
    <row r="255" spans="1:60" s="180" customFormat="1" x14ac:dyDescent="0.35">
      <c r="A255" s="180" t="s">
        <v>1971</v>
      </c>
      <c r="B255" s="180" t="s">
        <v>2472</v>
      </c>
      <c r="C255" s="206" t="s">
        <v>2315</v>
      </c>
      <c r="O255" s="173"/>
      <c r="P255" s="173"/>
      <c r="Q255" s="173"/>
      <c r="R255" s="173"/>
      <c r="S255" s="173"/>
      <c r="T255" s="173"/>
      <c r="U255" s="173"/>
      <c r="V255" s="173"/>
      <c r="W255" s="173"/>
      <c r="X255" s="173"/>
      <c r="Y255" s="173"/>
      <c r="Z255" s="173"/>
      <c r="AA255" s="173"/>
      <c r="AB255" s="173"/>
      <c r="AC255" s="173"/>
      <c r="AD255" s="173"/>
      <c r="AE255" s="173"/>
      <c r="AF255" s="173"/>
      <c r="AG255" s="173"/>
      <c r="AH255" s="173"/>
      <c r="AI255" s="173"/>
      <c r="AJ255" s="173"/>
      <c r="AK255" s="173"/>
      <c r="AL255" s="173"/>
      <c r="AM255" s="173"/>
      <c r="AN255" s="173"/>
      <c r="AO255" s="173"/>
      <c r="AP255" s="173"/>
      <c r="AQ255" s="173"/>
      <c r="AR255" s="173"/>
      <c r="AS255" s="173"/>
      <c r="AT255" s="173"/>
      <c r="AU255" s="173"/>
      <c r="AV255" s="173"/>
      <c r="AW255" s="173"/>
      <c r="AX255" s="173"/>
      <c r="AY255" s="173"/>
      <c r="AZ255" s="173"/>
      <c r="BA255" s="173"/>
      <c r="BB255" s="173"/>
      <c r="BC255" s="173"/>
      <c r="BD255" s="173"/>
      <c r="BE255" s="173"/>
      <c r="BF255" s="173"/>
      <c r="BG255" s="173"/>
      <c r="BH255" s="173"/>
    </row>
    <row r="256" spans="1:60" s="188" customFormat="1" ht="31" x14ac:dyDescent="0.35">
      <c r="A256" s="188" t="s">
        <v>1949</v>
      </c>
      <c r="B256" s="188" t="s">
        <v>2473</v>
      </c>
      <c r="C256" s="189" t="s">
        <v>251</v>
      </c>
    </row>
    <row r="257" spans="1:60" x14ac:dyDescent="0.35">
      <c r="A257" s="173" t="s">
        <v>1986</v>
      </c>
      <c r="B257" s="173" t="s">
        <v>2474</v>
      </c>
      <c r="C257" s="175" t="s">
        <v>2475</v>
      </c>
      <c r="D257" s="173" t="s">
        <v>2060</v>
      </c>
      <c r="J257" s="173" t="s">
        <v>1955</v>
      </c>
    </row>
    <row r="258" spans="1:60" x14ac:dyDescent="0.35">
      <c r="A258" s="173" t="s">
        <v>1986</v>
      </c>
      <c r="B258" s="173" t="s">
        <v>2476</v>
      </c>
      <c r="C258" s="173" t="s">
        <v>2477</v>
      </c>
      <c r="D258" s="173" t="s">
        <v>2060</v>
      </c>
      <c r="F258" s="173" t="s">
        <v>2478</v>
      </c>
      <c r="H258" s="173" t="s">
        <v>2479</v>
      </c>
      <c r="J258" s="173" t="s">
        <v>1955</v>
      </c>
    </row>
    <row r="259" spans="1:60" x14ac:dyDescent="0.35">
      <c r="A259" s="173" t="s">
        <v>1986</v>
      </c>
      <c r="B259" s="173" t="s">
        <v>2480</v>
      </c>
      <c r="C259" s="173" t="s">
        <v>2481</v>
      </c>
      <c r="D259" s="173" t="s">
        <v>2060</v>
      </c>
      <c r="F259" s="173" t="s">
        <v>2478</v>
      </c>
      <c r="H259" s="173" t="s">
        <v>2482</v>
      </c>
      <c r="J259" s="173" t="s">
        <v>1955</v>
      </c>
    </row>
    <row r="260" spans="1:60" x14ac:dyDescent="0.35">
      <c r="A260" s="173" t="s">
        <v>2094</v>
      </c>
      <c r="B260" s="173" t="s">
        <v>255</v>
      </c>
      <c r="C260" s="173"/>
      <c r="M260" s="173" t="s">
        <v>2483</v>
      </c>
    </row>
    <row r="261" spans="1:60" x14ac:dyDescent="0.35">
      <c r="A261" s="173" t="s">
        <v>2097</v>
      </c>
      <c r="B261" s="173" t="s">
        <v>2484</v>
      </c>
      <c r="C261" s="173" t="s">
        <v>256</v>
      </c>
      <c r="D261" s="173" t="s">
        <v>2100</v>
      </c>
      <c r="E261" s="173" t="s">
        <v>2485</v>
      </c>
      <c r="J261" s="173" t="s">
        <v>1955</v>
      </c>
    </row>
    <row r="262" spans="1:60" x14ac:dyDescent="0.35">
      <c r="A262" s="173" t="s">
        <v>1986</v>
      </c>
      <c r="B262" s="173" t="s">
        <v>2486</v>
      </c>
      <c r="C262" s="173" t="s">
        <v>2487</v>
      </c>
      <c r="D262" s="173" t="s">
        <v>2060</v>
      </c>
      <c r="J262" s="173" t="s">
        <v>1955</v>
      </c>
    </row>
    <row r="263" spans="1:60" x14ac:dyDescent="0.35">
      <c r="A263" s="173" t="s">
        <v>1986</v>
      </c>
      <c r="B263" s="173" t="s">
        <v>2488</v>
      </c>
      <c r="C263" s="173" t="s">
        <v>2489</v>
      </c>
      <c r="D263" s="173" t="s">
        <v>2060</v>
      </c>
      <c r="J263" s="173" t="s">
        <v>1955</v>
      </c>
    </row>
    <row r="264" spans="1:60" x14ac:dyDescent="0.35">
      <c r="A264" s="173" t="s">
        <v>1986</v>
      </c>
      <c r="B264" s="173" t="s">
        <v>2490</v>
      </c>
      <c r="C264" s="173" t="s">
        <v>2491</v>
      </c>
      <c r="D264" s="173" t="s">
        <v>2060</v>
      </c>
      <c r="J264" s="173" t="s">
        <v>1955</v>
      </c>
    </row>
    <row r="265" spans="1:60" x14ac:dyDescent="0.35">
      <c r="A265" s="173" t="s">
        <v>1978</v>
      </c>
      <c r="B265" s="173" t="s">
        <v>2492</v>
      </c>
      <c r="C265" s="173" t="s">
        <v>260</v>
      </c>
      <c r="D265" s="173" t="s">
        <v>1954</v>
      </c>
      <c r="J265" s="173" t="s">
        <v>1955</v>
      </c>
    </row>
    <row r="266" spans="1:60" x14ac:dyDescent="0.35">
      <c r="A266" s="173" t="s">
        <v>1986</v>
      </c>
      <c r="B266" s="173" t="s">
        <v>2493</v>
      </c>
      <c r="C266" s="173" t="s">
        <v>2494</v>
      </c>
      <c r="D266" s="173" t="s">
        <v>2060</v>
      </c>
      <c r="E266" s="173" t="s">
        <v>2495</v>
      </c>
      <c r="F266" s="173" t="s">
        <v>2159</v>
      </c>
      <c r="H266" s="173" t="s">
        <v>2496</v>
      </c>
      <c r="J266" s="173" t="s">
        <v>1955</v>
      </c>
    </row>
    <row r="267" spans="1:60" x14ac:dyDescent="0.35">
      <c r="A267" s="173" t="s">
        <v>1978</v>
      </c>
      <c r="B267" s="173" t="s">
        <v>2497</v>
      </c>
      <c r="C267" s="173" t="s">
        <v>2498</v>
      </c>
      <c r="D267" s="173" t="s">
        <v>1954</v>
      </c>
      <c r="J267" s="173" t="s">
        <v>1955</v>
      </c>
    </row>
    <row r="268" spans="1:60" x14ac:dyDescent="0.35">
      <c r="A268" s="173" t="s">
        <v>2163</v>
      </c>
      <c r="B268" s="173" t="s">
        <v>2499</v>
      </c>
      <c r="C268" s="173" t="s">
        <v>2500</v>
      </c>
      <c r="D268" s="173" t="s">
        <v>1954</v>
      </c>
      <c r="E268" s="173" t="s">
        <v>2501</v>
      </c>
      <c r="J268" s="173" t="s">
        <v>1955</v>
      </c>
    </row>
    <row r="269" spans="1:60" x14ac:dyDescent="0.35">
      <c r="A269" s="173" t="s">
        <v>1956</v>
      </c>
      <c r="B269" s="173" t="s">
        <v>2502</v>
      </c>
      <c r="C269" s="173" t="s">
        <v>264</v>
      </c>
      <c r="D269" s="173" t="s">
        <v>1958</v>
      </c>
      <c r="E269" s="173" t="s">
        <v>2503</v>
      </c>
      <c r="J269" s="173" t="s">
        <v>1955</v>
      </c>
    </row>
    <row r="270" spans="1:60" x14ac:dyDescent="0.35">
      <c r="A270" s="173" t="s">
        <v>1986</v>
      </c>
      <c r="B270" s="173" t="s">
        <v>2504</v>
      </c>
      <c r="C270" s="173" t="s">
        <v>2505</v>
      </c>
      <c r="D270" s="173" t="s">
        <v>2060</v>
      </c>
      <c r="E270" s="173" t="s">
        <v>2501</v>
      </c>
      <c r="J270" s="173" t="s">
        <v>1955</v>
      </c>
    </row>
    <row r="271" spans="1:60" x14ac:dyDescent="0.35">
      <c r="A271" s="173" t="s">
        <v>2170</v>
      </c>
      <c r="B271" s="173" t="s">
        <v>2506</v>
      </c>
      <c r="C271" s="175" t="s">
        <v>2507</v>
      </c>
      <c r="D271" s="174" t="s">
        <v>1954</v>
      </c>
      <c r="E271" s="174" t="s">
        <v>2501</v>
      </c>
      <c r="J271" s="173" t="s">
        <v>1955</v>
      </c>
    </row>
    <row r="272" spans="1:60" s="203" customFormat="1" x14ac:dyDescent="0.35">
      <c r="A272" s="203" t="s">
        <v>2052</v>
      </c>
      <c r="B272" s="204" t="s">
        <v>2472</v>
      </c>
      <c r="C272" s="205"/>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row>
    <row r="273" spans="1:60" x14ac:dyDescent="0.35">
      <c r="A273" s="191" t="s">
        <v>1971</v>
      </c>
      <c r="B273" s="192" t="s">
        <v>2508</v>
      </c>
      <c r="C273" s="193" t="s">
        <v>2177</v>
      </c>
      <c r="D273" s="194"/>
      <c r="E273" s="194" t="s">
        <v>2471</v>
      </c>
      <c r="F273" s="194"/>
      <c r="G273" s="194"/>
      <c r="H273" s="194"/>
      <c r="I273" s="194"/>
      <c r="J273" s="194"/>
    </row>
    <row r="274" spans="1:60" x14ac:dyDescent="0.35">
      <c r="A274" s="188" t="s">
        <v>1949</v>
      </c>
      <c r="B274" s="188" t="s">
        <v>2509</v>
      </c>
      <c r="C274" s="190" t="s">
        <v>267</v>
      </c>
      <c r="D274" s="177"/>
      <c r="E274" s="177"/>
      <c r="F274" s="177"/>
      <c r="G274" s="177"/>
      <c r="H274" s="177"/>
      <c r="I274" s="177"/>
      <c r="J274" s="177"/>
    </row>
    <row r="275" spans="1:60" x14ac:dyDescent="0.35">
      <c r="A275" s="174" t="s">
        <v>1986</v>
      </c>
      <c r="B275" s="176" t="s">
        <v>2510</v>
      </c>
      <c r="C275" s="173" t="s">
        <v>268</v>
      </c>
      <c r="D275" s="173" t="s">
        <v>2180</v>
      </c>
      <c r="F275" s="173" t="s">
        <v>2181</v>
      </c>
      <c r="H275" s="177"/>
      <c r="I275" s="177"/>
      <c r="J275" s="177" t="s">
        <v>1955</v>
      </c>
    </row>
    <row r="276" spans="1:60" x14ac:dyDescent="0.35">
      <c r="A276" s="173" t="s">
        <v>2182</v>
      </c>
      <c r="B276" s="176" t="s">
        <v>2511</v>
      </c>
      <c r="C276" s="173" t="s">
        <v>2512</v>
      </c>
      <c r="E276" s="174" t="s">
        <v>2513</v>
      </c>
      <c r="H276" s="177"/>
      <c r="I276" s="177"/>
      <c r="J276" s="177" t="s">
        <v>1955</v>
      </c>
    </row>
    <row r="277" spans="1:60" x14ac:dyDescent="0.35">
      <c r="A277" s="174" t="s">
        <v>1986</v>
      </c>
      <c r="B277" s="176" t="s">
        <v>2514</v>
      </c>
      <c r="C277" s="173" t="s">
        <v>270</v>
      </c>
      <c r="D277" s="173" t="s">
        <v>2180</v>
      </c>
      <c r="F277" s="173" t="s">
        <v>2181</v>
      </c>
      <c r="G277" s="177"/>
      <c r="H277" s="177"/>
      <c r="I277" s="177"/>
      <c r="J277" s="177" t="s">
        <v>1955</v>
      </c>
    </row>
    <row r="278" spans="1:60" ht="31" x14ac:dyDescent="0.35">
      <c r="A278" s="173" t="s">
        <v>2182</v>
      </c>
      <c r="B278" s="176" t="s">
        <v>2515</v>
      </c>
      <c r="C278" s="175" t="s">
        <v>2516</v>
      </c>
      <c r="D278" s="177"/>
      <c r="E278" s="174" t="s">
        <v>2517</v>
      </c>
      <c r="G278" s="177"/>
      <c r="H278" s="177"/>
      <c r="I278" s="177"/>
      <c r="J278" s="177" t="s">
        <v>1955</v>
      </c>
    </row>
    <row r="279" spans="1:60" x14ac:dyDescent="0.35">
      <c r="A279" s="191" t="s">
        <v>2052</v>
      </c>
      <c r="B279" s="192" t="s">
        <v>2508</v>
      </c>
      <c r="C279" s="193"/>
      <c r="D279" s="194"/>
      <c r="E279" s="194"/>
      <c r="F279" s="194"/>
      <c r="G279" s="194"/>
      <c r="H279" s="194"/>
      <c r="I279" s="194"/>
      <c r="J279" s="194"/>
    </row>
    <row r="280" spans="1:60" s="203" customFormat="1" x14ac:dyDescent="0.35">
      <c r="A280" s="203" t="s">
        <v>2052</v>
      </c>
      <c r="B280" s="204" t="s">
        <v>2469</v>
      </c>
      <c r="C280" s="205"/>
      <c r="O280" s="173"/>
      <c r="P280" s="173"/>
      <c r="Q280" s="173"/>
      <c r="R280" s="173"/>
      <c r="S280" s="173"/>
      <c r="T280" s="173"/>
      <c r="U280" s="173"/>
      <c r="V280" s="173"/>
      <c r="W280" s="173"/>
      <c r="X280" s="173"/>
      <c r="Y280" s="173"/>
      <c r="Z280" s="173"/>
      <c r="AA280" s="173"/>
      <c r="AB280" s="173"/>
      <c r="AC280" s="173"/>
      <c r="AD280" s="173"/>
      <c r="AE280" s="173"/>
      <c r="AF280" s="173"/>
      <c r="AG280" s="173"/>
      <c r="AH280" s="173"/>
      <c r="AI280" s="173"/>
      <c r="AJ280" s="173"/>
      <c r="AK280" s="173"/>
      <c r="AL280" s="173"/>
      <c r="AM280" s="173"/>
      <c r="AN280" s="173"/>
      <c r="AO280" s="173"/>
      <c r="AP280" s="173"/>
      <c r="AQ280" s="173"/>
      <c r="AR280" s="173"/>
      <c r="AS280" s="173"/>
      <c r="AT280" s="173"/>
      <c r="AU280" s="173"/>
      <c r="AV280" s="173"/>
      <c r="AW280" s="173"/>
      <c r="AX280" s="173"/>
      <c r="AY280" s="173"/>
      <c r="AZ280" s="173"/>
      <c r="BA280" s="173"/>
      <c r="BB280" s="173"/>
      <c r="BC280" s="173"/>
      <c r="BD280" s="173"/>
      <c r="BE280" s="173"/>
      <c r="BF280" s="173"/>
      <c r="BG280" s="173"/>
      <c r="BH280" s="173"/>
    </row>
    <row r="281" spans="1:60" s="180" customFormat="1" x14ac:dyDescent="0.35">
      <c r="A281" s="180" t="s">
        <v>1971</v>
      </c>
      <c r="B281" s="180" t="s">
        <v>2518</v>
      </c>
      <c r="C281" s="187" t="s">
        <v>2519</v>
      </c>
      <c r="O281" s="173"/>
      <c r="P281" s="173"/>
      <c r="Q281" s="173"/>
      <c r="R281" s="173"/>
      <c r="S281" s="173"/>
      <c r="T281" s="173"/>
      <c r="U281" s="173"/>
      <c r="V281" s="173"/>
      <c r="W281" s="173"/>
      <c r="X281" s="173"/>
      <c r="Y281" s="173"/>
      <c r="Z281" s="173"/>
      <c r="AA281" s="173"/>
      <c r="AB281" s="173"/>
      <c r="AC281" s="173"/>
      <c r="AD281" s="173"/>
      <c r="AE281" s="173"/>
      <c r="AF281" s="173"/>
      <c r="AG281" s="173"/>
      <c r="AH281" s="173"/>
      <c r="AI281" s="173"/>
      <c r="AJ281" s="173"/>
      <c r="AK281" s="173"/>
      <c r="AL281" s="173"/>
      <c r="AM281" s="173"/>
      <c r="AN281" s="173"/>
      <c r="AO281" s="173"/>
      <c r="AP281" s="173"/>
      <c r="AQ281" s="173"/>
      <c r="AR281" s="173"/>
      <c r="AS281" s="173"/>
      <c r="AT281" s="173"/>
      <c r="AU281" s="173"/>
      <c r="AV281" s="173"/>
      <c r="AW281" s="173"/>
      <c r="AX281" s="173"/>
      <c r="AY281" s="173"/>
      <c r="AZ281" s="173"/>
      <c r="BA281" s="173"/>
      <c r="BB281" s="173"/>
      <c r="BC281" s="173"/>
      <c r="BD281" s="173"/>
      <c r="BE281" s="173"/>
      <c r="BF281" s="173"/>
      <c r="BG281" s="173"/>
      <c r="BH281" s="173"/>
    </row>
    <row r="282" spans="1:60" ht="31" x14ac:dyDescent="0.35">
      <c r="A282" s="174" t="s">
        <v>2405</v>
      </c>
      <c r="B282" s="173" t="s">
        <v>2520</v>
      </c>
      <c r="C282" s="175" t="s">
        <v>272</v>
      </c>
      <c r="D282" s="174" t="s">
        <v>1954</v>
      </c>
      <c r="E282" s="173" t="s">
        <v>2521</v>
      </c>
      <c r="J282" s="173" t="s">
        <v>1955</v>
      </c>
    </row>
    <row r="283" spans="1:60" x14ac:dyDescent="0.35">
      <c r="A283" s="174" t="s">
        <v>2405</v>
      </c>
      <c r="B283" s="173" t="s">
        <v>2522</v>
      </c>
      <c r="C283" s="175" t="s">
        <v>2523</v>
      </c>
      <c r="D283" s="173" t="s">
        <v>2524</v>
      </c>
      <c r="J283" s="173" t="s">
        <v>1955</v>
      </c>
    </row>
    <row r="284" spans="1:60" x14ac:dyDescent="0.35">
      <c r="A284" s="174" t="s">
        <v>1978</v>
      </c>
      <c r="B284" s="173" t="s">
        <v>2525</v>
      </c>
      <c r="C284" s="175" t="s">
        <v>2526</v>
      </c>
      <c r="D284" s="174" t="s">
        <v>1954</v>
      </c>
      <c r="J284" s="173" t="s">
        <v>1955</v>
      </c>
    </row>
    <row r="285" spans="1:60" s="186" customFormat="1" x14ac:dyDescent="0.35">
      <c r="A285" s="182" t="s">
        <v>2052</v>
      </c>
      <c r="B285" s="183" t="s">
        <v>2518</v>
      </c>
      <c r="C285" s="184"/>
      <c r="D285" s="185"/>
      <c r="E285" s="185"/>
      <c r="F285" s="185"/>
      <c r="G285" s="185"/>
      <c r="H285" s="185"/>
      <c r="I285" s="185"/>
      <c r="J285" s="185"/>
      <c r="K285" s="185"/>
      <c r="L285" s="185"/>
      <c r="M285" s="185"/>
      <c r="O285" s="173"/>
      <c r="P285" s="173"/>
      <c r="Q285" s="173"/>
      <c r="R285" s="173"/>
      <c r="S285" s="173"/>
      <c r="T285" s="173"/>
      <c r="U285" s="173"/>
      <c r="V285" s="173"/>
      <c r="W285" s="173"/>
      <c r="X285" s="173"/>
      <c r="Y285" s="173"/>
      <c r="Z285" s="173"/>
      <c r="AA285" s="173"/>
      <c r="AB285" s="173"/>
      <c r="AC285" s="173"/>
      <c r="AD285" s="173"/>
      <c r="AE285" s="173"/>
      <c r="AF285" s="173"/>
      <c r="AG285" s="173"/>
      <c r="AH285" s="173"/>
      <c r="AI285" s="173"/>
      <c r="AJ285" s="173"/>
      <c r="AK285" s="173"/>
      <c r="AL285" s="173"/>
      <c r="AM285" s="173"/>
      <c r="AN285" s="173"/>
      <c r="AO285" s="173"/>
      <c r="AP285" s="173"/>
      <c r="AQ285" s="173"/>
      <c r="AR285" s="173"/>
      <c r="AS285" s="173"/>
      <c r="AT285" s="173"/>
      <c r="AU285" s="173"/>
      <c r="AV285" s="173"/>
      <c r="AW285" s="173"/>
      <c r="AX285" s="173"/>
      <c r="AY285" s="173"/>
      <c r="AZ285" s="173"/>
      <c r="BA285" s="173"/>
      <c r="BB285" s="173"/>
      <c r="BC285" s="173"/>
      <c r="BD285" s="173"/>
      <c r="BE285" s="173"/>
      <c r="BF285" s="173"/>
      <c r="BG285" s="173"/>
      <c r="BH285" s="173"/>
    </row>
    <row r="286" spans="1:60" s="180" customFormat="1" x14ac:dyDescent="0.35">
      <c r="A286" s="180" t="s">
        <v>1971</v>
      </c>
      <c r="B286" s="180" t="s">
        <v>2527</v>
      </c>
      <c r="C286" s="187" t="s">
        <v>2528</v>
      </c>
      <c r="O286" s="173"/>
      <c r="P286" s="173"/>
      <c r="Q286" s="173"/>
      <c r="R286" s="173"/>
      <c r="S286" s="173"/>
      <c r="T286" s="173"/>
      <c r="U286" s="173"/>
      <c r="V286" s="173"/>
      <c r="W286" s="173"/>
      <c r="X286" s="173"/>
      <c r="Y286" s="173"/>
      <c r="Z286" s="173"/>
      <c r="AA286" s="173"/>
      <c r="AB286" s="173"/>
      <c r="AC286" s="173"/>
      <c r="AD286" s="173"/>
      <c r="AE286" s="173"/>
      <c r="AF286" s="173"/>
      <c r="AG286" s="173"/>
      <c r="AH286" s="173"/>
      <c r="AI286" s="173"/>
      <c r="AJ286" s="173"/>
      <c r="AK286" s="173"/>
      <c r="AL286" s="173"/>
      <c r="AM286" s="173"/>
      <c r="AN286" s="173"/>
      <c r="AO286" s="173"/>
      <c r="AP286" s="173"/>
      <c r="AQ286" s="173"/>
      <c r="AR286" s="173"/>
      <c r="AS286" s="173"/>
      <c r="AT286" s="173"/>
      <c r="AU286" s="173"/>
      <c r="AV286" s="173"/>
      <c r="AW286" s="173"/>
      <c r="AX286" s="173"/>
      <c r="AY286" s="173"/>
      <c r="AZ286" s="173"/>
      <c r="BA286" s="173"/>
      <c r="BB286" s="173"/>
      <c r="BC286" s="173"/>
      <c r="BD286" s="173"/>
      <c r="BE286" s="173"/>
      <c r="BF286" s="173"/>
      <c r="BG286" s="173"/>
      <c r="BH286" s="173"/>
    </row>
    <row r="287" spans="1:60" s="188" customFormat="1" x14ac:dyDescent="0.35">
      <c r="A287" s="188" t="s">
        <v>1949</v>
      </c>
      <c r="B287" s="188" t="s">
        <v>2529</v>
      </c>
      <c r="C287" s="190" t="s">
        <v>275</v>
      </c>
    </row>
    <row r="288" spans="1:60" x14ac:dyDescent="0.35">
      <c r="A288" s="173" t="s">
        <v>1986</v>
      </c>
      <c r="B288" s="173" t="s">
        <v>2530</v>
      </c>
      <c r="C288" s="173" t="s">
        <v>2531</v>
      </c>
      <c r="D288" s="173" t="s">
        <v>2060</v>
      </c>
      <c r="J288" s="173" t="s">
        <v>1955</v>
      </c>
    </row>
    <row r="289" spans="1:60" x14ac:dyDescent="0.35">
      <c r="A289" s="173" t="s">
        <v>1986</v>
      </c>
      <c r="B289" s="173" t="s">
        <v>2532</v>
      </c>
      <c r="C289" s="173" t="s">
        <v>2533</v>
      </c>
      <c r="D289" s="173" t="s">
        <v>2060</v>
      </c>
      <c r="J289" s="173" t="s">
        <v>1955</v>
      </c>
    </row>
    <row r="290" spans="1:60" x14ac:dyDescent="0.35">
      <c r="A290" s="173" t="s">
        <v>1986</v>
      </c>
      <c r="B290" s="173" t="s">
        <v>2534</v>
      </c>
      <c r="C290" s="173" t="s">
        <v>2535</v>
      </c>
      <c r="D290" s="173" t="s">
        <v>2060</v>
      </c>
      <c r="J290" s="173" t="s">
        <v>1955</v>
      </c>
    </row>
    <row r="291" spans="1:60" x14ac:dyDescent="0.35">
      <c r="A291" s="173" t="s">
        <v>2094</v>
      </c>
      <c r="B291" s="173" t="s">
        <v>2536</v>
      </c>
      <c r="C291" s="173" t="s">
        <v>279</v>
      </c>
      <c r="M291" s="173" t="s">
        <v>2537</v>
      </c>
    </row>
    <row r="292" spans="1:60" x14ac:dyDescent="0.35">
      <c r="A292" s="173" t="s">
        <v>1949</v>
      </c>
      <c r="B292" s="173" t="s">
        <v>2538</v>
      </c>
      <c r="C292" s="173" t="s">
        <v>280</v>
      </c>
      <c r="E292" s="173" t="s">
        <v>2539</v>
      </c>
      <c r="J292" s="173" t="s">
        <v>1955</v>
      </c>
    </row>
    <row r="293" spans="1:60" x14ac:dyDescent="0.35">
      <c r="A293" s="173" t="s">
        <v>1978</v>
      </c>
      <c r="B293" s="173" t="s">
        <v>2540</v>
      </c>
      <c r="C293" s="173" t="s">
        <v>2541</v>
      </c>
      <c r="D293" s="173" t="s">
        <v>2542</v>
      </c>
      <c r="E293" s="173" t="s">
        <v>2543</v>
      </c>
      <c r="J293" s="173" t="s">
        <v>1955</v>
      </c>
    </row>
    <row r="294" spans="1:60" x14ac:dyDescent="0.35">
      <c r="A294" s="173" t="s">
        <v>2405</v>
      </c>
      <c r="B294" s="173" t="s">
        <v>2544</v>
      </c>
      <c r="C294" s="173" t="s">
        <v>2545</v>
      </c>
      <c r="D294" s="173" t="s">
        <v>1954</v>
      </c>
      <c r="J294" s="173" t="s">
        <v>1955</v>
      </c>
    </row>
    <row r="295" spans="1:60" x14ac:dyDescent="0.35">
      <c r="A295" s="173" t="s">
        <v>2405</v>
      </c>
      <c r="B295" s="173" t="s">
        <v>2546</v>
      </c>
      <c r="C295" s="173" t="s">
        <v>2547</v>
      </c>
      <c r="D295" s="173" t="s">
        <v>1954</v>
      </c>
      <c r="E295" s="173" t="s">
        <v>2521</v>
      </c>
      <c r="J295" s="173" t="s">
        <v>1955</v>
      </c>
    </row>
    <row r="296" spans="1:60" x14ac:dyDescent="0.35">
      <c r="A296" s="173" t="s">
        <v>2548</v>
      </c>
      <c r="B296" s="173" t="s">
        <v>2549</v>
      </c>
      <c r="C296" s="173" t="s">
        <v>2550</v>
      </c>
      <c r="D296" s="173" t="s">
        <v>1954</v>
      </c>
      <c r="J296" s="173" t="s">
        <v>1955</v>
      </c>
    </row>
    <row r="297" spans="1:60" x14ac:dyDescent="0.35">
      <c r="A297" s="173" t="s">
        <v>2551</v>
      </c>
      <c r="B297" s="173" t="s">
        <v>2552</v>
      </c>
      <c r="C297" s="173" t="s">
        <v>285</v>
      </c>
      <c r="D297" s="173" t="s">
        <v>2026</v>
      </c>
      <c r="E297" s="173" t="s">
        <v>2553</v>
      </c>
      <c r="J297" s="173" t="s">
        <v>1955</v>
      </c>
    </row>
    <row r="298" spans="1:60" x14ac:dyDescent="0.35">
      <c r="A298" s="173" t="s">
        <v>1956</v>
      </c>
      <c r="B298" s="173" t="s">
        <v>2554</v>
      </c>
      <c r="C298" s="173" t="s">
        <v>291</v>
      </c>
      <c r="D298" s="173" t="s">
        <v>1958</v>
      </c>
      <c r="E298" s="173" t="s">
        <v>2555</v>
      </c>
      <c r="J298" s="173" t="s">
        <v>1955</v>
      </c>
    </row>
    <row r="299" spans="1:60" s="186" customFormat="1" x14ac:dyDescent="0.35">
      <c r="A299" s="182" t="s">
        <v>2052</v>
      </c>
      <c r="B299" s="183" t="s">
        <v>2527</v>
      </c>
      <c r="C299" s="184"/>
      <c r="D299" s="185"/>
      <c r="E299" s="185"/>
      <c r="F299" s="185"/>
      <c r="G299" s="185"/>
      <c r="H299" s="185"/>
      <c r="I299" s="185"/>
      <c r="J299" s="185"/>
      <c r="K299" s="185"/>
      <c r="L299" s="185"/>
      <c r="M299" s="185"/>
      <c r="O299" s="173"/>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173"/>
      <c r="AW299" s="173"/>
      <c r="AX299" s="173"/>
      <c r="AY299" s="173"/>
      <c r="AZ299" s="173"/>
      <c r="BA299" s="173"/>
      <c r="BB299" s="173"/>
      <c r="BC299" s="173"/>
      <c r="BD299" s="173"/>
      <c r="BE299" s="173"/>
      <c r="BF299" s="173"/>
      <c r="BG299" s="173"/>
      <c r="BH299" s="173"/>
    </row>
    <row r="300" spans="1:60" s="180" customFormat="1" x14ac:dyDescent="0.35">
      <c r="A300" s="180" t="s">
        <v>1971</v>
      </c>
      <c r="B300" s="180" t="s">
        <v>2556</v>
      </c>
      <c r="C300" s="187" t="s">
        <v>2557</v>
      </c>
      <c r="O300" s="173"/>
      <c r="P300" s="173"/>
      <c r="Q300" s="173"/>
      <c r="R300" s="173"/>
      <c r="S300" s="173"/>
      <c r="T300" s="173"/>
      <c r="U300" s="173"/>
      <c r="V300" s="173"/>
      <c r="W300" s="173"/>
      <c r="X300" s="173"/>
      <c r="Y300" s="173"/>
      <c r="Z300" s="173"/>
      <c r="AA300" s="173"/>
      <c r="AB300" s="173"/>
      <c r="AC300" s="173"/>
      <c r="AD300" s="173"/>
      <c r="AE300" s="173"/>
      <c r="AF300" s="173"/>
      <c r="AG300" s="173"/>
      <c r="AH300" s="173"/>
      <c r="AI300" s="173"/>
      <c r="AJ300" s="173"/>
      <c r="AK300" s="173"/>
      <c r="AL300" s="173"/>
      <c r="AM300" s="173"/>
      <c r="AN300" s="173"/>
      <c r="AO300" s="173"/>
      <c r="AP300" s="173"/>
      <c r="AQ300" s="173"/>
      <c r="AR300" s="173"/>
      <c r="AS300" s="173"/>
      <c r="AT300" s="173"/>
      <c r="AU300" s="173"/>
      <c r="AV300" s="173"/>
      <c r="AW300" s="173"/>
      <c r="AX300" s="173"/>
      <c r="AY300" s="173"/>
      <c r="AZ300" s="173"/>
      <c r="BA300" s="173"/>
      <c r="BB300" s="173"/>
      <c r="BC300" s="173"/>
      <c r="BD300" s="173"/>
      <c r="BE300" s="173"/>
      <c r="BF300" s="173"/>
      <c r="BG300" s="173"/>
      <c r="BH300" s="173"/>
    </row>
    <row r="301" spans="1:60" s="188" customFormat="1" x14ac:dyDescent="0.35">
      <c r="A301" s="188" t="s">
        <v>1949</v>
      </c>
      <c r="B301" s="188" t="s">
        <v>2558</v>
      </c>
      <c r="C301" s="190" t="s">
        <v>292</v>
      </c>
    </row>
    <row r="302" spans="1:60" ht="31" x14ac:dyDescent="0.35">
      <c r="A302" s="174" t="s">
        <v>2559</v>
      </c>
      <c r="B302" s="207" t="s">
        <v>2560</v>
      </c>
      <c r="C302" s="175" t="s">
        <v>2561</v>
      </c>
      <c r="D302" s="173" t="s">
        <v>2026</v>
      </c>
      <c r="F302" s="173" t="s">
        <v>2562</v>
      </c>
      <c r="H302" s="173" t="s">
        <v>2563</v>
      </c>
      <c r="J302" s="173" t="s">
        <v>1955</v>
      </c>
    </row>
    <row r="303" spans="1:60" x14ac:dyDescent="0.35">
      <c r="A303" s="174" t="s">
        <v>1956</v>
      </c>
      <c r="B303" s="173" t="s">
        <v>2564</v>
      </c>
      <c r="C303" s="175" t="s">
        <v>300</v>
      </c>
      <c r="D303" s="174" t="s">
        <v>1958</v>
      </c>
      <c r="E303" s="173" t="s">
        <v>2565</v>
      </c>
      <c r="J303" s="173" t="s">
        <v>1955</v>
      </c>
    </row>
    <row r="304" spans="1:60" ht="31" x14ac:dyDescent="0.35">
      <c r="A304" s="174" t="s">
        <v>2566</v>
      </c>
      <c r="B304" s="173" t="s">
        <v>2567</v>
      </c>
      <c r="C304" s="175" t="s">
        <v>2568</v>
      </c>
      <c r="D304" s="173" t="s">
        <v>2026</v>
      </c>
      <c r="F304" s="173" t="s">
        <v>2562</v>
      </c>
      <c r="H304" s="173" t="s">
        <v>2563</v>
      </c>
      <c r="J304" s="173" t="s">
        <v>1955</v>
      </c>
    </row>
    <row r="305" spans="1:60" x14ac:dyDescent="0.35">
      <c r="A305" s="174" t="s">
        <v>1956</v>
      </c>
      <c r="B305" s="173" t="s">
        <v>2569</v>
      </c>
      <c r="C305" s="175" t="s">
        <v>307</v>
      </c>
      <c r="D305" s="174" t="s">
        <v>1958</v>
      </c>
      <c r="E305" s="173" t="s">
        <v>2570</v>
      </c>
      <c r="J305" s="173" t="s">
        <v>1955</v>
      </c>
    </row>
    <row r="306" spans="1:60" ht="31" x14ac:dyDescent="0.35">
      <c r="A306" s="174" t="s">
        <v>2571</v>
      </c>
      <c r="B306" s="173" t="s">
        <v>2572</v>
      </c>
      <c r="C306" s="175" t="s">
        <v>2573</v>
      </c>
      <c r="D306" s="173" t="s">
        <v>2026</v>
      </c>
      <c r="F306" s="173" t="s">
        <v>2562</v>
      </c>
      <c r="H306" s="173" t="s">
        <v>2563</v>
      </c>
      <c r="J306" s="173" t="s">
        <v>1955</v>
      </c>
    </row>
    <row r="307" spans="1:60" x14ac:dyDescent="0.35">
      <c r="A307" s="174" t="s">
        <v>1956</v>
      </c>
      <c r="B307" s="173" t="s">
        <v>2574</v>
      </c>
      <c r="C307" s="175" t="s">
        <v>316</v>
      </c>
      <c r="D307" s="174" t="s">
        <v>1958</v>
      </c>
      <c r="E307" s="173" t="s">
        <v>2575</v>
      </c>
      <c r="J307" s="173" t="s">
        <v>1955</v>
      </c>
    </row>
    <row r="308" spans="1:60" s="186" customFormat="1" x14ac:dyDescent="0.35">
      <c r="A308" s="182" t="s">
        <v>2052</v>
      </c>
      <c r="B308" s="182" t="s">
        <v>2556</v>
      </c>
      <c r="C308" s="184"/>
      <c r="D308" s="185"/>
      <c r="E308" s="185"/>
      <c r="F308" s="185"/>
      <c r="G308" s="185"/>
      <c r="H308" s="185"/>
      <c r="I308" s="185"/>
      <c r="J308" s="185"/>
      <c r="K308" s="185"/>
      <c r="L308" s="185"/>
      <c r="M308" s="185"/>
      <c r="O308" s="173"/>
      <c r="P308" s="173"/>
      <c r="Q308" s="173"/>
      <c r="R308" s="173"/>
      <c r="S308" s="173"/>
      <c r="T308" s="173"/>
      <c r="U308" s="173"/>
      <c r="V308" s="173"/>
      <c r="W308" s="173"/>
      <c r="X308" s="173"/>
      <c r="Y308" s="173"/>
      <c r="Z308" s="173"/>
      <c r="AA308" s="173"/>
      <c r="AB308" s="173"/>
      <c r="AC308" s="173"/>
      <c r="AD308" s="173"/>
      <c r="AE308" s="173"/>
      <c r="AF308" s="173"/>
      <c r="AG308" s="173"/>
      <c r="AH308" s="173"/>
      <c r="AI308" s="173"/>
      <c r="AJ308" s="173"/>
      <c r="AK308" s="173"/>
      <c r="AL308" s="173"/>
      <c r="AM308" s="173"/>
      <c r="AN308" s="173"/>
      <c r="AO308" s="173"/>
      <c r="AP308" s="173"/>
      <c r="AQ308" s="173"/>
      <c r="AR308" s="173"/>
      <c r="AS308" s="173"/>
      <c r="AT308" s="173"/>
      <c r="AU308" s="173"/>
      <c r="AV308" s="173"/>
      <c r="AW308" s="173"/>
      <c r="AX308" s="173"/>
      <c r="AY308" s="173"/>
      <c r="AZ308" s="173"/>
      <c r="BA308" s="173"/>
      <c r="BB308" s="173"/>
      <c r="BC308" s="173"/>
      <c r="BD308" s="173"/>
      <c r="BE308" s="173"/>
      <c r="BF308" s="173"/>
      <c r="BG308" s="173"/>
      <c r="BH308" s="173"/>
    </row>
    <row r="309" spans="1:60" s="180" customFormat="1" x14ac:dyDescent="0.35">
      <c r="A309" s="180" t="s">
        <v>1971</v>
      </c>
      <c r="B309" s="180" t="s">
        <v>2576</v>
      </c>
      <c r="C309" s="187" t="s">
        <v>2577</v>
      </c>
      <c r="O309" s="173"/>
      <c r="P309" s="173"/>
      <c r="Q309" s="173"/>
      <c r="R309" s="173"/>
      <c r="S309" s="173"/>
      <c r="T309" s="173"/>
      <c r="U309" s="173"/>
      <c r="V309" s="173"/>
      <c r="W309" s="173"/>
      <c r="X309" s="173"/>
      <c r="Y309" s="173"/>
      <c r="Z309" s="173"/>
      <c r="AA309" s="173"/>
      <c r="AB309" s="173"/>
      <c r="AC309" s="173"/>
      <c r="AD309" s="173"/>
      <c r="AE309" s="173"/>
      <c r="AF309" s="173"/>
      <c r="AG309" s="173"/>
      <c r="AH309" s="173"/>
      <c r="AI309" s="173"/>
      <c r="AJ309" s="173"/>
      <c r="AK309" s="173"/>
      <c r="AL309" s="173"/>
      <c r="AM309" s="173"/>
      <c r="AN309" s="173"/>
      <c r="AO309" s="173"/>
      <c r="AP309" s="173"/>
      <c r="AQ309" s="173"/>
      <c r="AR309" s="173"/>
      <c r="AS309" s="173"/>
      <c r="AT309" s="173"/>
      <c r="AU309" s="173"/>
      <c r="AV309" s="173"/>
      <c r="AW309" s="173"/>
      <c r="AX309" s="173"/>
      <c r="AY309" s="173"/>
      <c r="AZ309" s="173"/>
      <c r="BA309" s="173"/>
      <c r="BB309" s="173"/>
      <c r="BC309" s="173"/>
      <c r="BD309" s="173"/>
      <c r="BE309" s="173"/>
      <c r="BF309" s="173"/>
      <c r="BG309" s="173"/>
      <c r="BH309" s="173"/>
    </row>
    <row r="310" spans="1:60" x14ac:dyDescent="0.35">
      <c r="A310" s="174" t="s">
        <v>1978</v>
      </c>
      <c r="B310" s="173" t="s">
        <v>2578</v>
      </c>
      <c r="C310" s="208" t="s">
        <v>317</v>
      </c>
      <c r="D310" s="174" t="s">
        <v>1954</v>
      </c>
      <c r="J310" s="173" t="s">
        <v>1955</v>
      </c>
    </row>
    <row r="311" spans="1:60" x14ac:dyDescent="0.35">
      <c r="A311" s="174" t="s">
        <v>1978</v>
      </c>
      <c r="B311" s="173" t="s">
        <v>2579</v>
      </c>
      <c r="C311" s="175" t="s">
        <v>2580</v>
      </c>
      <c r="D311" s="174" t="s">
        <v>1954</v>
      </c>
      <c r="E311" s="174" t="s">
        <v>2581</v>
      </c>
      <c r="J311" s="173" t="s">
        <v>1955</v>
      </c>
    </row>
    <row r="312" spans="1:60" x14ac:dyDescent="0.35">
      <c r="A312" s="173" t="s">
        <v>2582</v>
      </c>
      <c r="B312" s="173" t="s">
        <v>2583</v>
      </c>
      <c r="C312" s="175" t="s">
        <v>2584</v>
      </c>
      <c r="D312" s="173" t="s">
        <v>2026</v>
      </c>
      <c r="E312" s="174" t="s">
        <v>2585</v>
      </c>
      <c r="J312" s="173" t="s">
        <v>1955</v>
      </c>
    </row>
    <row r="313" spans="1:60" x14ac:dyDescent="0.35">
      <c r="A313" s="173" t="s">
        <v>1956</v>
      </c>
      <c r="B313" s="173" t="s">
        <v>2586</v>
      </c>
      <c r="C313" s="175" t="s">
        <v>325</v>
      </c>
      <c r="D313" s="174" t="s">
        <v>1958</v>
      </c>
      <c r="E313" s="173" t="s">
        <v>2587</v>
      </c>
      <c r="J313" s="173" t="s">
        <v>1955</v>
      </c>
    </row>
    <row r="314" spans="1:60" x14ac:dyDescent="0.35">
      <c r="A314" s="173" t="s">
        <v>2588</v>
      </c>
      <c r="B314" s="173" t="s">
        <v>2589</v>
      </c>
      <c r="C314" s="175" t="s">
        <v>326</v>
      </c>
      <c r="D314" s="173" t="s">
        <v>2026</v>
      </c>
      <c r="E314" s="174" t="s">
        <v>2585</v>
      </c>
      <c r="J314" s="173" t="s">
        <v>1955</v>
      </c>
    </row>
    <row r="315" spans="1:60" x14ac:dyDescent="0.35">
      <c r="A315" s="173" t="s">
        <v>1956</v>
      </c>
      <c r="B315" s="173" t="s">
        <v>2590</v>
      </c>
      <c r="C315" s="175" t="s">
        <v>334</v>
      </c>
      <c r="D315" s="174" t="s">
        <v>1958</v>
      </c>
      <c r="E315" s="173" t="s">
        <v>2591</v>
      </c>
      <c r="J315" s="173" t="s">
        <v>1955</v>
      </c>
    </row>
    <row r="316" spans="1:60" x14ac:dyDescent="0.35">
      <c r="A316" s="173" t="s">
        <v>2592</v>
      </c>
      <c r="B316" s="173" t="s">
        <v>2593</v>
      </c>
      <c r="C316" s="175" t="s">
        <v>2594</v>
      </c>
      <c r="D316" s="174" t="s">
        <v>1954</v>
      </c>
      <c r="E316" s="174" t="s">
        <v>2585</v>
      </c>
      <c r="J316" s="173" t="s">
        <v>1955</v>
      </c>
    </row>
    <row r="317" spans="1:60" s="186" customFormat="1" x14ac:dyDescent="0.35">
      <c r="A317" s="182" t="s">
        <v>2052</v>
      </c>
      <c r="B317" s="183" t="s">
        <v>2576</v>
      </c>
      <c r="C317" s="184"/>
      <c r="D317" s="185"/>
      <c r="E317" s="185"/>
      <c r="F317" s="185"/>
      <c r="G317" s="185"/>
      <c r="H317" s="185"/>
      <c r="I317" s="185"/>
      <c r="J317" s="185"/>
      <c r="K317" s="185"/>
      <c r="L317" s="185"/>
      <c r="M317" s="185"/>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173"/>
      <c r="AV317" s="173"/>
      <c r="AW317" s="173"/>
      <c r="AX317" s="173"/>
      <c r="AY317" s="173"/>
      <c r="AZ317" s="173"/>
      <c r="BA317" s="173"/>
      <c r="BB317" s="173"/>
      <c r="BC317" s="173"/>
      <c r="BD317" s="173"/>
      <c r="BE317" s="173"/>
      <c r="BF317" s="173"/>
      <c r="BG317" s="173"/>
      <c r="BH317" s="173"/>
    </row>
    <row r="318" spans="1:60" s="203" customFormat="1" x14ac:dyDescent="0.35">
      <c r="A318" s="203" t="s">
        <v>2052</v>
      </c>
      <c r="B318" s="204" t="s">
        <v>1972</v>
      </c>
      <c r="C318" s="205"/>
      <c r="O318" s="173"/>
      <c r="P318" s="173"/>
      <c r="Q318" s="173"/>
      <c r="R318" s="173"/>
      <c r="S318" s="173"/>
      <c r="T318" s="173"/>
      <c r="U318" s="173"/>
      <c r="V318" s="173"/>
      <c r="W318" s="173"/>
      <c r="X318" s="173"/>
      <c r="Y318" s="173"/>
      <c r="Z318" s="173"/>
      <c r="AA318" s="173"/>
      <c r="AB318" s="173"/>
      <c r="AC318" s="173"/>
      <c r="AD318" s="173"/>
      <c r="AE318" s="173"/>
      <c r="AF318" s="173"/>
      <c r="AG318" s="173"/>
      <c r="AH318" s="173"/>
      <c r="AI318" s="173"/>
      <c r="AJ318" s="173"/>
      <c r="AK318" s="173"/>
      <c r="AL318" s="173"/>
      <c r="AM318" s="173"/>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row>
    <row r="319" spans="1:60" s="180" customFormat="1" x14ac:dyDescent="0.35">
      <c r="A319" s="180" t="s">
        <v>1971</v>
      </c>
      <c r="B319" s="180" t="s">
        <v>2595</v>
      </c>
      <c r="C319" s="206" t="s">
        <v>2596</v>
      </c>
      <c r="E319" s="180" t="s">
        <v>2597</v>
      </c>
      <c r="O319" s="173"/>
      <c r="P319" s="173"/>
      <c r="Q319" s="173"/>
      <c r="R319" s="173"/>
      <c r="S319" s="173"/>
      <c r="T319" s="173"/>
      <c r="U319" s="173"/>
      <c r="V319" s="173"/>
      <c r="W319" s="173"/>
      <c r="X319" s="173"/>
      <c r="Y319" s="173"/>
      <c r="Z319" s="173"/>
      <c r="AA319" s="173"/>
      <c r="AB319" s="173"/>
      <c r="AC319" s="173"/>
      <c r="AD319" s="173"/>
      <c r="AE319" s="173"/>
      <c r="AF319" s="173"/>
      <c r="AG319" s="173"/>
      <c r="AH319" s="173"/>
      <c r="AI319" s="173"/>
      <c r="AJ319" s="173"/>
      <c r="AK319" s="173"/>
      <c r="AL319" s="173"/>
      <c r="AM319" s="173"/>
      <c r="AN319" s="173"/>
      <c r="AO319" s="173"/>
      <c r="AP319" s="173"/>
      <c r="AQ319" s="173"/>
      <c r="AR319" s="173"/>
      <c r="AS319" s="173"/>
      <c r="AT319" s="173"/>
      <c r="AU319" s="173"/>
      <c r="AV319" s="173"/>
      <c r="AW319" s="173"/>
      <c r="AX319" s="173"/>
      <c r="AY319" s="173"/>
      <c r="AZ319" s="173"/>
      <c r="BA319" s="173"/>
      <c r="BB319" s="173"/>
      <c r="BC319" s="173"/>
      <c r="BD319" s="173"/>
      <c r="BE319" s="173"/>
      <c r="BF319" s="173"/>
      <c r="BG319" s="173"/>
      <c r="BH319" s="173"/>
    </row>
    <row r="320" spans="1:60" s="180" customFormat="1" x14ac:dyDescent="0.35">
      <c r="A320" s="180" t="s">
        <v>1971</v>
      </c>
      <c r="B320" s="180" t="s">
        <v>2598</v>
      </c>
      <c r="C320" s="206" t="s">
        <v>2599</v>
      </c>
      <c r="O320" s="173"/>
      <c r="P320" s="173"/>
      <c r="Q320" s="173"/>
      <c r="R320" s="173"/>
      <c r="S320" s="173"/>
      <c r="T320" s="173"/>
      <c r="U320" s="173"/>
      <c r="V320" s="173"/>
      <c r="W320" s="173"/>
      <c r="X320" s="173"/>
      <c r="Y320" s="173"/>
      <c r="Z320" s="173"/>
      <c r="AA320" s="173"/>
      <c r="AB320" s="173"/>
      <c r="AC320" s="173"/>
      <c r="AD320" s="173"/>
      <c r="AE320" s="173"/>
      <c r="AF320" s="173"/>
      <c r="AG320" s="173"/>
      <c r="AH320" s="173"/>
      <c r="AI320" s="173"/>
      <c r="AJ320" s="173"/>
      <c r="AK320" s="173"/>
      <c r="AL320" s="173"/>
      <c r="AM320" s="173"/>
      <c r="AN320" s="173"/>
      <c r="AO320" s="173"/>
      <c r="AP320" s="173"/>
      <c r="AQ320" s="173"/>
      <c r="AR320" s="173"/>
      <c r="AS320" s="173"/>
      <c r="AT320" s="173"/>
      <c r="AU320" s="173"/>
      <c r="AV320" s="173"/>
      <c r="AW320" s="173"/>
      <c r="AX320" s="173"/>
      <c r="AY320" s="173"/>
      <c r="AZ320" s="173"/>
      <c r="BA320" s="173"/>
      <c r="BB320" s="173"/>
      <c r="BC320" s="173"/>
      <c r="BD320" s="173"/>
      <c r="BE320" s="173"/>
      <c r="BF320" s="173"/>
      <c r="BG320" s="173"/>
      <c r="BH320" s="173"/>
    </row>
    <row r="321" spans="1:60" x14ac:dyDescent="0.35">
      <c r="A321" s="209" t="s">
        <v>1949</v>
      </c>
      <c r="B321" s="209" t="s">
        <v>2600</v>
      </c>
      <c r="C321" s="210" t="s">
        <v>10</v>
      </c>
      <c r="E321" s="209" t="s">
        <v>1970</v>
      </c>
    </row>
    <row r="322" spans="1:60" x14ac:dyDescent="0.35">
      <c r="A322" s="173" t="s">
        <v>1949</v>
      </c>
      <c r="B322" s="173" t="s">
        <v>2601</v>
      </c>
      <c r="C322" s="179" t="s">
        <v>9</v>
      </c>
      <c r="E322" s="173" t="s">
        <v>1959</v>
      </c>
    </row>
    <row r="323" spans="1:60" x14ac:dyDescent="0.35">
      <c r="A323" s="174" t="s">
        <v>1978</v>
      </c>
      <c r="B323" s="173" t="s">
        <v>2602</v>
      </c>
      <c r="C323" s="175" t="s">
        <v>2603</v>
      </c>
      <c r="D323" s="174" t="s">
        <v>1954</v>
      </c>
      <c r="F323" s="173" t="s">
        <v>1981</v>
      </c>
      <c r="H323" s="173" t="s">
        <v>1982</v>
      </c>
      <c r="J323" s="173" t="s">
        <v>1955</v>
      </c>
    </row>
    <row r="324" spans="1:60" x14ac:dyDescent="0.35">
      <c r="A324" s="173" t="s">
        <v>1949</v>
      </c>
      <c r="B324" s="173" t="s">
        <v>2604</v>
      </c>
      <c r="C324" s="179" t="s">
        <v>337</v>
      </c>
    </row>
    <row r="325" spans="1:60" x14ac:dyDescent="0.35">
      <c r="A325" s="173" t="s">
        <v>1956</v>
      </c>
      <c r="B325" s="173" t="s">
        <v>2605</v>
      </c>
      <c r="C325" s="175" t="s">
        <v>2606</v>
      </c>
      <c r="D325" s="174" t="s">
        <v>1958</v>
      </c>
      <c r="J325" s="177" t="s">
        <v>1955</v>
      </c>
    </row>
    <row r="326" spans="1:60" x14ac:dyDescent="0.35">
      <c r="A326" s="173" t="s">
        <v>1986</v>
      </c>
      <c r="B326" s="173" t="s">
        <v>2607</v>
      </c>
      <c r="C326" s="175" t="s">
        <v>2608</v>
      </c>
      <c r="D326" s="173" t="s">
        <v>1989</v>
      </c>
      <c r="F326" s="173" t="s">
        <v>1990</v>
      </c>
      <c r="H326" s="173" t="s">
        <v>1991</v>
      </c>
      <c r="J326" s="173" t="s">
        <v>1955</v>
      </c>
    </row>
    <row r="327" spans="1:60" x14ac:dyDescent="0.35">
      <c r="A327" s="173" t="s">
        <v>1986</v>
      </c>
      <c r="B327" s="173" t="s">
        <v>2609</v>
      </c>
      <c r="C327" s="175" t="s">
        <v>2610</v>
      </c>
      <c r="D327" s="173" t="s">
        <v>1989</v>
      </c>
      <c r="F327" s="173" t="s">
        <v>1990</v>
      </c>
      <c r="H327" s="173" t="s">
        <v>1991</v>
      </c>
      <c r="J327" s="173" t="s">
        <v>1994</v>
      </c>
    </row>
    <row r="328" spans="1:60" x14ac:dyDescent="0.35">
      <c r="A328" s="174" t="s">
        <v>2611</v>
      </c>
      <c r="B328" s="173" t="s">
        <v>2612</v>
      </c>
      <c r="C328" s="175" t="s">
        <v>338</v>
      </c>
      <c r="D328" s="174" t="s">
        <v>1954</v>
      </c>
      <c r="J328" s="173" t="s">
        <v>1955</v>
      </c>
    </row>
    <row r="329" spans="1:60" x14ac:dyDescent="0.35">
      <c r="A329" s="173" t="s">
        <v>1956</v>
      </c>
      <c r="B329" s="173" t="s">
        <v>2613</v>
      </c>
      <c r="C329" s="175" t="s">
        <v>339</v>
      </c>
      <c r="D329" s="174" t="s">
        <v>1958</v>
      </c>
      <c r="E329" s="174" t="s">
        <v>2614</v>
      </c>
      <c r="J329" s="177" t="s">
        <v>1955</v>
      </c>
    </row>
    <row r="330" spans="1:60" s="203" customFormat="1" x14ac:dyDescent="0.35">
      <c r="A330" s="203" t="s">
        <v>2052</v>
      </c>
      <c r="B330" s="204" t="s">
        <v>2598</v>
      </c>
      <c r="C330" s="205" t="s">
        <v>2599</v>
      </c>
      <c r="O330" s="173"/>
      <c r="P330" s="173"/>
      <c r="Q330" s="173"/>
      <c r="R330" s="173"/>
      <c r="S330" s="173"/>
      <c r="T330" s="173"/>
      <c r="U330" s="173"/>
      <c r="V330" s="173"/>
      <c r="W330" s="173"/>
      <c r="X330" s="173"/>
      <c r="Y330" s="173"/>
      <c r="Z330" s="173"/>
      <c r="AA330" s="173"/>
      <c r="AB330" s="173"/>
      <c r="AC330" s="173"/>
      <c r="AD330" s="173"/>
      <c r="AE330" s="173"/>
      <c r="AF330" s="173"/>
      <c r="AG330" s="173"/>
      <c r="AH330" s="173"/>
      <c r="AI330" s="173"/>
      <c r="AJ330" s="173"/>
      <c r="AK330" s="173"/>
      <c r="AL330" s="173"/>
      <c r="AM330" s="173"/>
      <c r="AN330" s="173"/>
      <c r="AO330" s="173"/>
      <c r="AP330" s="173"/>
      <c r="AQ330" s="173"/>
      <c r="AR330" s="173"/>
      <c r="AS330" s="173"/>
      <c r="AT330" s="173"/>
      <c r="AU330" s="173"/>
      <c r="AV330" s="173"/>
      <c r="AW330" s="173"/>
      <c r="AX330" s="173"/>
      <c r="AY330" s="173"/>
      <c r="AZ330" s="173"/>
      <c r="BA330" s="173"/>
      <c r="BB330" s="173"/>
      <c r="BC330" s="173"/>
      <c r="BD330" s="173"/>
      <c r="BE330" s="173"/>
      <c r="BF330" s="173"/>
      <c r="BG330" s="173"/>
      <c r="BH330" s="173"/>
    </row>
    <row r="331" spans="1:60" s="180" customFormat="1" x14ac:dyDescent="0.35">
      <c r="A331" s="180" t="s">
        <v>1971</v>
      </c>
      <c r="B331" s="180" t="s">
        <v>2615</v>
      </c>
      <c r="C331" s="206" t="s">
        <v>2616</v>
      </c>
      <c r="O331" s="173"/>
      <c r="P331" s="173"/>
      <c r="Q331" s="173"/>
      <c r="R331" s="173"/>
      <c r="S331" s="173"/>
      <c r="T331" s="173"/>
      <c r="U331" s="173"/>
      <c r="V331" s="173"/>
      <c r="W331" s="173"/>
      <c r="X331" s="173"/>
      <c r="Y331" s="173"/>
      <c r="Z331" s="173"/>
      <c r="AA331" s="173"/>
      <c r="AB331" s="173"/>
      <c r="AC331" s="173"/>
      <c r="AD331" s="173"/>
      <c r="AE331" s="173"/>
      <c r="AF331" s="173"/>
      <c r="AG331" s="173"/>
      <c r="AH331" s="173"/>
      <c r="AI331" s="173"/>
      <c r="AJ331" s="173"/>
      <c r="AK331" s="173"/>
      <c r="AL331" s="173"/>
      <c r="AM331" s="173"/>
      <c r="AN331" s="173"/>
      <c r="AO331" s="173"/>
      <c r="AP331" s="173"/>
      <c r="AQ331" s="173"/>
      <c r="AR331" s="173"/>
      <c r="AS331" s="173"/>
      <c r="AT331" s="173"/>
      <c r="AU331" s="173"/>
      <c r="AV331" s="173"/>
      <c r="AW331" s="173"/>
      <c r="AX331" s="173"/>
      <c r="AY331" s="173"/>
      <c r="AZ331" s="173"/>
      <c r="BA331" s="173"/>
      <c r="BB331" s="173"/>
      <c r="BC331" s="173"/>
      <c r="BD331" s="173"/>
      <c r="BE331" s="173"/>
      <c r="BF331" s="173"/>
      <c r="BG331" s="173"/>
      <c r="BH331" s="173"/>
    </row>
    <row r="332" spans="1:60" x14ac:dyDescent="0.35">
      <c r="A332" s="174" t="s">
        <v>2617</v>
      </c>
      <c r="B332" s="173" t="s">
        <v>2618</v>
      </c>
      <c r="C332" s="175" t="s">
        <v>340</v>
      </c>
      <c r="D332" s="174" t="s">
        <v>1954</v>
      </c>
      <c r="J332" s="173" t="s">
        <v>1955</v>
      </c>
    </row>
    <row r="333" spans="1:60" x14ac:dyDescent="0.35">
      <c r="A333" s="173" t="s">
        <v>1956</v>
      </c>
      <c r="B333" s="173" t="s">
        <v>2619</v>
      </c>
      <c r="C333" s="175" t="s">
        <v>341</v>
      </c>
      <c r="D333" s="174" t="s">
        <v>1958</v>
      </c>
      <c r="E333" s="173" t="s">
        <v>2620</v>
      </c>
      <c r="J333" s="173" t="s">
        <v>1955</v>
      </c>
    </row>
    <row r="334" spans="1:60" x14ac:dyDescent="0.35">
      <c r="A334" s="173" t="s">
        <v>1956</v>
      </c>
      <c r="B334" s="173" t="s">
        <v>2621</v>
      </c>
      <c r="C334" s="175" t="s">
        <v>342</v>
      </c>
      <c r="D334" s="174" t="s">
        <v>1958</v>
      </c>
      <c r="J334" s="173" t="s">
        <v>1955</v>
      </c>
    </row>
    <row r="335" spans="1:60" s="203" customFormat="1" x14ac:dyDescent="0.35">
      <c r="A335" s="203" t="s">
        <v>2052</v>
      </c>
      <c r="B335" s="204" t="s">
        <v>2615</v>
      </c>
      <c r="C335" s="205"/>
      <c r="O335" s="173"/>
      <c r="P335" s="173"/>
      <c r="Q335" s="173"/>
      <c r="R335" s="173"/>
      <c r="S335" s="173"/>
      <c r="T335" s="173"/>
      <c r="U335" s="173"/>
      <c r="V335" s="173"/>
      <c r="W335" s="173"/>
      <c r="X335" s="173"/>
      <c r="Y335" s="173"/>
      <c r="Z335" s="173"/>
      <c r="AA335" s="173"/>
      <c r="AB335" s="173"/>
      <c r="AC335" s="173"/>
      <c r="AD335" s="173"/>
      <c r="AE335" s="173"/>
      <c r="AF335" s="173"/>
      <c r="AG335" s="173"/>
      <c r="AH335" s="173"/>
      <c r="AI335" s="173"/>
      <c r="AJ335" s="173"/>
      <c r="AK335" s="173"/>
      <c r="AL335" s="173"/>
      <c r="AM335" s="173"/>
      <c r="AN335" s="173"/>
      <c r="AO335" s="173"/>
      <c r="AP335" s="173"/>
      <c r="AQ335" s="173"/>
      <c r="AR335" s="173"/>
      <c r="AS335" s="173"/>
      <c r="AT335" s="173"/>
      <c r="AU335" s="173"/>
      <c r="AV335" s="173"/>
      <c r="AW335" s="173"/>
      <c r="AX335" s="173"/>
      <c r="AY335" s="173"/>
      <c r="AZ335" s="173"/>
      <c r="BA335" s="173"/>
      <c r="BB335" s="173"/>
      <c r="BC335" s="173"/>
      <c r="BD335" s="173"/>
      <c r="BE335" s="173"/>
      <c r="BF335" s="173"/>
      <c r="BG335" s="173"/>
      <c r="BH335" s="173"/>
    </row>
    <row r="336" spans="1:60" s="180" customFormat="1" x14ac:dyDescent="0.35">
      <c r="A336" s="180" t="s">
        <v>1971</v>
      </c>
      <c r="B336" s="180" t="s">
        <v>2622</v>
      </c>
      <c r="C336" s="206" t="s">
        <v>1581</v>
      </c>
      <c r="O336" s="173"/>
      <c r="P336" s="173"/>
      <c r="Q336" s="173"/>
      <c r="R336" s="173"/>
      <c r="S336" s="173"/>
      <c r="T336" s="173"/>
      <c r="U336" s="173"/>
      <c r="V336" s="173"/>
      <c r="W336" s="173"/>
      <c r="X336" s="173"/>
      <c r="Y336" s="173"/>
      <c r="Z336" s="173"/>
      <c r="AA336" s="173"/>
      <c r="AB336" s="173"/>
      <c r="AC336" s="173"/>
      <c r="AD336" s="173"/>
      <c r="AE336" s="173"/>
      <c r="AF336" s="173"/>
      <c r="AG336" s="173"/>
      <c r="AH336" s="173"/>
      <c r="AI336" s="173"/>
      <c r="AJ336" s="173"/>
      <c r="AK336" s="173"/>
      <c r="AL336" s="173"/>
      <c r="AM336" s="173"/>
      <c r="AN336" s="173"/>
      <c r="AO336" s="173"/>
      <c r="AP336" s="173"/>
      <c r="AQ336" s="173"/>
      <c r="AR336" s="173"/>
      <c r="AS336" s="173"/>
      <c r="AT336" s="173"/>
      <c r="AU336" s="173"/>
      <c r="AV336" s="173"/>
      <c r="AW336" s="173"/>
      <c r="AX336" s="173"/>
      <c r="AY336" s="173"/>
      <c r="AZ336" s="173"/>
      <c r="BA336" s="173"/>
      <c r="BB336" s="173"/>
      <c r="BC336" s="173"/>
      <c r="BD336" s="173"/>
      <c r="BE336" s="173"/>
      <c r="BF336" s="173"/>
      <c r="BG336" s="173"/>
      <c r="BH336" s="173"/>
    </row>
    <row r="337" spans="1:14" s="188" customFormat="1" x14ac:dyDescent="0.35">
      <c r="A337" s="188" t="s">
        <v>1949</v>
      </c>
      <c r="B337" s="211" t="s">
        <v>2623</v>
      </c>
      <c r="C337" s="211" t="s">
        <v>343</v>
      </c>
    </row>
    <row r="338" spans="1:14" x14ac:dyDescent="0.35">
      <c r="A338" s="174" t="s">
        <v>1978</v>
      </c>
      <c r="B338" s="173" t="s">
        <v>2624</v>
      </c>
      <c r="C338" s="175" t="s">
        <v>2625</v>
      </c>
      <c r="D338" s="174" t="s">
        <v>1954</v>
      </c>
      <c r="J338" s="173" t="s">
        <v>1955</v>
      </c>
    </row>
    <row r="339" spans="1:14" x14ac:dyDescent="0.35">
      <c r="A339" s="173" t="s">
        <v>1986</v>
      </c>
      <c r="B339" s="173" t="s">
        <v>2626</v>
      </c>
      <c r="C339" s="175" t="s">
        <v>345</v>
      </c>
      <c r="D339" s="173" t="s">
        <v>2060</v>
      </c>
      <c r="E339" s="174" t="s">
        <v>2627</v>
      </c>
      <c r="J339" s="173" t="s">
        <v>1955</v>
      </c>
    </row>
    <row r="340" spans="1:14" x14ac:dyDescent="0.35">
      <c r="A340" s="174" t="s">
        <v>1978</v>
      </c>
      <c r="B340" s="173" t="s">
        <v>2628</v>
      </c>
      <c r="C340" s="175" t="s">
        <v>2629</v>
      </c>
      <c r="D340" s="174" t="s">
        <v>1954</v>
      </c>
      <c r="E340" s="174" t="s">
        <v>2627</v>
      </c>
      <c r="J340" s="173" t="s">
        <v>1955</v>
      </c>
    </row>
    <row r="341" spans="1:14" x14ac:dyDescent="0.35">
      <c r="A341" s="173" t="s">
        <v>1986</v>
      </c>
      <c r="B341" s="173" t="s">
        <v>2630</v>
      </c>
      <c r="C341" s="175" t="s">
        <v>2631</v>
      </c>
      <c r="D341" s="173" t="s">
        <v>2060</v>
      </c>
      <c r="E341" s="174" t="s">
        <v>2632</v>
      </c>
      <c r="J341" s="173" t="s">
        <v>1955</v>
      </c>
    </row>
    <row r="342" spans="1:14" x14ac:dyDescent="0.35">
      <c r="A342" s="173" t="s">
        <v>1986</v>
      </c>
      <c r="B342" s="173" t="s">
        <v>2633</v>
      </c>
      <c r="C342" s="173" t="s">
        <v>2634</v>
      </c>
      <c r="D342" s="173" t="s">
        <v>2060</v>
      </c>
      <c r="E342" s="173" t="s">
        <v>2632</v>
      </c>
      <c r="J342" s="173" t="s">
        <v>1955</v>
      </c>
    </row>
    <row r="343" spans="1:14" s="209" customFormat="1" x14ac:dyDescent="0.35">
      <c r="A343" s="173" t="s">
        <v>1978</v>
      </c>
      <c r="B343" s="173" t="s">
        <v>2635</v>
      </c>
      <c r="C343" s="173" t="s">
        <v>2636</v>
      </c>
      <c r="D343" s="173" t="s">
        <v>1954</v>
      </c>
      <c r="E343" s="173" t="s">
        <v>2627</v>
      </c>
      <c r="F343" s="173"/>
      <c r="G343" s="173"/>
      <c r="H343" s="173"/>
      <c r="I343" s="173"/>
      <c r="J343" s="173" t="s">
        <v>1955</v>
      </c>
      <c r="K343" s="173"/>
      <c r="L343" s="173"/>
      <c r="M343" s="173"/>
      <c r="N343" s="173"/>
    </row>
    <row r="344" spans="1:14" s="209" customFormat="1" x14ac:dyDescent="0.35">
      <c r="A344" s="173" t="s">
        <v>1986</v>
      </c>
      <c r="B344" s="173" t="s">
        <v>2637</v>
      </c>
      <c r="C344" s="173" t="s">
        <v>350</v>
      </c>
      <c r="D344" s="173" t="s">
        <v>2060</v>
      </c>
      <c r="E344" s="173" t="s">
        <v>2638</v>
      </c>
      <c r="F344" s="173"/>
      <c r="G344" s="173"/>
      <c r="H344" s="173"/>
      <c r="I344" s="173"/>
      <c r="J344" s="173"/>
      <c r="K344" s="173"/>
      <c r="L344" s="173"/>
      <c r="M344" s="173"/>
      <c r="N344" s="173"/>
    </row>
    <row r="345" spans="1:14" s="209" customFormat="1" x14ac:dyDescent="0.35">
      <c r="A345" s="173" t="s">
        <v>2094</v>
      </c>
      <c r="B345" s="173" t="s">
        <v>351</v>
      </c>
      <c r="C345" s="173"/>
      <c r="D345" s="173"/>
      <c r="E345" s="173"/>
      <c r="F345" s="173"/>
      <c r="G345" s="173"/>
      <c r="H345" s="173"/>
      <c r="I345" s="173"/>
      <c r="J345" s="173" t="s">
        <v>1955</v>
      </c>
      <c r="K345" s="173"/>
      <c r="L345" s="173"/>
      <c r="M345" s="173" t="s">
        <v>2639</v>
      </c>
      <c r="N345" s="173"/>
    </row>
    <row r="346" spans="1:14" s="209" customFormat="1" x14ac:dyDescent="0.35">
      <c r="A346" s="173" t="s">
        <v>2094</v>
      </c>
      <c r="B346" s="173" t="s">
        <v>352</v>
      </c>
      <c r="C346" s="173"/>
      <c r="D346" s="173"/>
      <c r="E346" s="173"/>
      <c r="F346" s="173"/>
      <c r="G346" s="173"/>
      <c r="H346" s="173"/>
      <c r="I346" s="173"/>
      <c r="J346" s="173"/>
      <c r="K346" s="173"/>
      <c r="L346" s="173"/>
      <c r="M346" s="173" t="s">
        <v>2640</v>
      </c>
      <c r="N346" s="173"/>
    </row>
    <row r="347" spans="1:14" s="209" customFormat="1" x14ac:dyDescent="0.35">
      <c r="A347" s="173" t="s">
        <v>2097</v>
      </c>
      <c r="B347" s="173" t="s">
        <v>2641</v>
      </c>
      <c r="C347" s="173" t="s">
        <v>2642</v>
      </c>
      <c r="D347" s="173" t="s">
        <v>2100</v>
      </c>
      <c r="E347" s="173" t="s">
        <v>2643</v>
      </c>
      <c r="F347" s="173"/>
      <c r="G347" s="173"/>
      <c r="H347" s="173"/>
      <c r="I347" s="173"/>
      <c r="J347" s="173" t="s">
        <v>1955</v>
      </c>
      <c r="K347" s="173"/>
      <c r="L347" s="173"/>
      <c r="M347" s="173"/>
      <c r="N347" s="173"/>
    </row>
    <row r="348" spans="1:14" x14ac:dyDescent="0.35">
      <c r="A348" s="173" t="s">
        <v>1978</v>
      </c>
      <c r="B348" s="173" t="s">
        <v>2644</v>
      </c>
      <c r="C348" s="173" t="s">
        <v>2645</v>
      </c>
      <c r="D348" s="173" t="s">
        <v>1954</v>
      </c>
      <c r="J348" s="173" t="s">
        <v>1955</v>
      </c>
    </row>
    <row r="349" spans="1:14" x14ac:dyDescent="0.35">
      <c r="A349" s="173" t="s">
        <v>2104</v>
      </c>
      <c r="B349" s="173" t="s">
        <v>2646</v>
      </c>
      <c r="C349" s="175" t="s">
        <v>2647</v>
      </c>
      <c r="D349" s="173" t="s">
        <v>2026</v>
      </c>
      <c r="E349" s="173" t="s">
        <v>2648</v>
      </c>
      <c r="J349" s="173" t="s">
        <v>1955</v>
      </c>
    </row>
    <row r="350" spans="1:14" x14ac:dyDescent="0.35">
      <c r="A350" s="173" t="s">
        <v>1956</v>
      </c>
      <c r="B350" s="173" t="s">
        <v>2649</v>
      </c>
      <c r="C350" s="175" t="s">
        <v>366</v>
      </c>
      <c r="D350" s="174" t="s">
        <v>1958</v>
      </c>
      <c r="E350" s="173" t="s">
        <v>2650</v>
      </c>
      <c r="J350" s="173" t="s">
        <v>1955</v>
      </c>
    </row>
    <row r="351" spans="1:14" x14ac:dyDescent="0.35">
      <c r="A351" s="173" t="s">
        <v>1986</v>
      </c>
      <c r="B351" s="173" t="s">
        <v>2651</v>
      </c>
      <c r="C351" s="175" t="s">
        <v>2652</v>
      </c>
      <c r="D351" s="173" t="s">
        <v>2060</v>
      </c>
      <c r="E351" s="173" t="s">
        <v>2653</v>
      </c>
      <c r="J351" s="173" t="s">
        <v>1955</v>
      </c>
    </row>
    <row r="352" spans="1:14" x14ac:dyDescent="0.35">
      <c r="A352" s="174" t="s">
        <v>1978</v>
      </c>
      <c r="B352" s="173" t="s">
        <v>2654</v>
      </c>
      <c r="C352" s="175" t="s">
        <v>2655</v>
      </c>
      <c r="D352" s="174" t="s">
        <v>1954</v>
      </c>
      <c r="J352" s="173" t="s">
        <v>1955</v>
      </c>
    </row>
    <row r="353" spans="1:60" x14ac:dyDescent="0.35">
      <c r="A353" s="209" t="s">
        <v>2116</v>
      </c>
      <c r="B353" s="173" t="s">
        <v>2656</v>
      </c>
      <c r="C353" s="175" t="s">
        <v>2657</v>
      </c>
      <c r="D353" s="173" t="s">
        <v>2026</v>
      </c>
      <c r="E353" s="174" t="s">
        <v>2658</v>
      </c>
      <c r="J353" s="173" t="s">
        <v>1955</v>
      </c>
    </row>
    <row r="354" spans="1:60" x14ac:dyDescent="0.35">
      <c r="A354" s="173" t="s">
        <v>1956</v>
      </c>
      <c r="B354" s="173" t="s">
        <v>2659</v>
      </c>
      <c r="C354" s="175" t="s">
        <v>374</v>
      </c>
      <c r="D354" s="174" t="s">
        <v>1958</v>
      </c>
      <c r="E354" s="173" t="s">
        <v>2660</v>
      </c>
      <c r="J354" s="173" t="s">
        <v>1955</v>
      </c>
    </row>
    <row r="355" spans="1:60" x14ac:dyDescent="0.35">
      <c r="A355" s="174" t="s">
        <v>1978</v>
      </c>
      <c r="B355" s="173" t="s">
        <v>2661</v>
      </c>
      <c r="C355" s="175" t="s">
        <v>2662</v>
      </c>
      <c r="D355" s="174" t="s">
        <v>1954</v>
      </c>
      <c r="J355" s="173" t="s">
        <v>1955</v>
      </c>
    </row>
    <row r="356" spans="1:60" x14ac:dyDescent="0.35">
      <c r="A356" s="173" t="s">
        <v>2663</v>
      </c>
      <c r="B356" s="173" t="s">
        <v>2664</v>
      </c>
      <c r="C356" s="175" t="s">
        <v>376</v>
      </c>
      <c r="D356" s="173" t="s">
        <v>2026</v>
      </c>
      <c r="E356" s="174" t="s">
        <v>2665</v>
      </c>
      <c r="J356" s="173" t="s">
        <v>1955</v>
      </c>
    </row>
    <row r="357" spans="1:60" x14ac:dyDescent="0.35">
      <c r="A357" s="209" t="s">
        <v>1956</v>
      </c>
      <c r="B357" s="209" t="s">
        <v>2666</v>
      </c>
      <c r="C357" s="212" t="s">
        <v>381</v>
      </c>
      <c r="D357" s="174" t="s">
        <v>1958</v>
      </c>
      <c r="E357" s="209" t="s">
        <v>2667</v>
      </c>
      <c r="J357" s="173" t="s">
        <v>1955</v>
      </c>
    </row>
    <row r="358" spans="1:60" s="203" customFormat="1" x14ac:dyDescent="0.35">
      <c r="A358" s="203" t="s">
        <v>2052</v>
      </c>
      <c r="B358" s="204" t="s">
        <v>2622</v>
      </c>
      <c r="C358" s="205"/>
      <c r="O358" s="173"/>
      <c r="P358" s="173"/>
      <c r="Q358" s="173"/>
      <c r="R358" s="173"/>
      <c r="S358" s="173"/>
      <c r="T358" s="173"/>
      <c r="U358" s="173"/>
      <c r="V358" s="173"/>
      <c r="W358" s="173"/>
      <c r="X358" s="173"/>
      <c r="Y358" s="173"/>
      <c r="Z358" s="173"/>
      <c r="AA358" s="173"/>
      <c r="AB358" s="173"/>
      <c r="AC358" s="173"/>
      <c r="AD358" s="173"/>
      <c r="AE358" s="173"/>
      <c r="AF358" s="173"/>
      <c r="AG358" s="173"/>
      <c r="AH358" s="173"/>
      <c r="AI358" s="173"/>
      <c r="AJ358" s="173"/>
      <c r="AK358" s="173"/>
      <c r="AL358" s="173"/>
      <c r="AM358" s="173"/>
      <c r="AN358" s="173"/>
      <c r="AO358" s="173"/>
      <c r="AP358" s="173"/>
      <c r="AQ358" s="173"/>
      <c r="AR358" s="173"/>
      <c r="AS358" s="173"/>
      <c r="AT358" s="173"/>
      <c r="AU358" s="173"/>
      <c r="AV358" s="173"/>
      <c r="AW358" s="173"/>
      <c r="AX358" s="173"/>
      <c r="AY358" s="173"/>
      <c r="AZ358" s="173"/>
      <c r="BA358" s="173"/>
      <c r="BB358" s="173"/>
      <c r="BC358" s="173"/>
      <c r="BD358" s="173"/>
      <c r="BE358" s="173"/>
      <c r="BF358" s="173"/>
      <c r="BG358" s="173"/>
      <c r="BH358" s="173"/>
    </row>
    <row r="359" spans="1:60" s="180" customFormat="1" x14ac:dyDescent="0.35">
      <c r="A359" s="180" t="s">
        <v>1971</v>
      </c>
      <c r="B359" s="180" t="s">
        <v>2668</v>
      </c>
      <c r="C359" s="206" t="s">
        <v>2669</v>
      </c>
      <c r="E359" s="180" t="s">
        <v>2670</v>
      </c>
      <c r="O359" s="173"/>
      <c r="P359" s="173"/>
      <c r="Q359" s="173"/>
      <c r="R359" s="173"/>
      <c r="S359" s="173"/>
      <c r="T359" s="173"/>
      <c r="U359" s="173"/>
      <c r="V359" s="173"/>
      <c r="W359" s="173"/>
      <c r="X359" s="173"/>
      <c r="Y359" s="173"/>
      <c r="Z359" s="173"/>
      <c r="AA359" s="173"/>
      <c r="AB359" s="173"/>
      <c r="AC359" s="173"/>
      <c r="AD359" s="173"/>
      <c r="AE359" s="173"/>
      <c r="AF359" s="173"/>
      <c r="AG359" s="173"/>
      <c r="AH359" s="173"/>
      <c r="AI359" s="173"/>
      <c r="AJ359" s="173"/>
      <c r="AK359" s="173"/>
      <c r="AL359" s="173"/>
      <c r="AM359" s="173"/>
      <c r="AN359" s="173"/>
      <c r="AO359" s="173"/>
      <c r="AP359" s="173"/>
      <c r="AQ359" s="173"/>
      <c r="AR359" s="173"/>
      <c r="AS359" s="173"/>
      <c r="AT359" s="173"/>
      <c r="AU359" s="173"/>
      <c r="AV359" s="173"/>
      <c r="AW359" s="173"/>
      <c r="AX359" s="173"/>
      <c r="AY359" s="173"/>
      <c r="AZ359" s="173"/>
      <c r="BA359" s="173"/>
      <c r="BB359" s="173"/>
      <c r="BC359" s="173"/>
      <c r="BD359" s="173"/>
      <c r="BE359" s="173"/>
      <c r="BF359" s="173"/>
      <c r="BG359" s="173"/>
      <c r="BH359" s="173"/>
    </row>
    <row r="360" spans="1:60" s="188" customFormat="1" x14ac:dyDescent="0.35">
      <c r="A360" s="188" t="s">
        <v>1949</v>
      </c>
      <c r="B360" s="188" t="s">
        <v>2671</v>
      </c>
      <c r="C360" s="213" t="s">
        <v>382</v>
      </c>
    </row>
    <row r="361" spans="1:60" x14ac:dyDescent="0.35">
      <c r="A361" s="173" t="s">
        <v>1986</v>
      </c>
      <c r="B361" s="214" t="s">
        <v>2672</v>
      </c>
      <c r="C361" s="175" t="s">
        <v>2673</v>
      </c>
      <c r="D361" s="173" t="s">
        <v>2060</v>
      </c>
      <c r="F361" s="173" t="s">
        <v>2674</v>
      </c>
      <c r="H361" s="173" t="s">
        <v>2675</v>
      </c>
      <c r="J361" s="173" t="s">
        <v>1955</v>
      </c>
    </row>
    <row r="362" spans="1:60" x14ac:dyDescent="0.35">
      <c r="A362" s="173" t="s">
        <v>2676</v>
      </c>
      <c r="B362" s="173" t="s">
        <v>2677</v>
      </c>
      <c r="C362" s="173" t="s">
        <v>384</v>
      </c>
      <c r="D362" s="173" t="s">
        <v>1954</v>
      </c>
      <c r="J362" s="173" t="s">
        <v>1955</v>
      </c>
    </row>
    <row r="363" spans="1:60" x14ac:dyDescent="0.35">
      <c r="A363" s="173" t="s">
        <v>2678</v>
      </c>
      <c r="B363" s="173" t="s">
        <v>2679</v>
      </c>
      <c r="C363" s="173" t="s">
        <v>2680</v>
      </c>
      <c r="D363" s="173" t="s">
        <v>2681</v>
      </c>
      <c r="J363" s="173" t="s">
        <v>1955</v>
      </c>
    </row>
    <row r="364" spans="1:60" x14ac:dyDescent="0.35">
      <c r="A364" s="173" t="s">
        <v>1978</v>
      </c>
      <c r="B364" s="173" t="s">
        <v>2682</v>
      </c>
      <c r="C364" s="173" t="s">
        <v>391</v>
      </c>
      <c r="D364" s="173" t="s">
        <v>1954</v>
      </c>
      <c r="J364" s="173" t="s">
        <v>1955</v>
      </c>
    </row>
    <row r="365" spans="1:60" ht="31" x14ac:dyDescent="0.35">
      <c r="A365" s="174" t="s">
        <v>1978</v>
      </c>
      <c r="B365" s="214" t="s">
        <v>2683</v>
      </c>
      <c r="C365" s="175" t="s">
        <v>2684</v>
      </c>
      <c r="D365" s="174" t="s">
        <v>1954</v>
      </c>
      <c r="J365" s="173" t="s">
        <v>1955</v>
      </c>
    </row>
    <row r="366" spans="1:60" x14ac:dyDescent="0.35">
      <c r="A366" s="174" t="s">
        <v>2685</v>
      </c>
      <c r="B366" s="214" t="s">
        <v>2686</v>
      </c>
      <c r="C366" s="173" t="s">
        <v>2687</v>
      </c>
      <c r="D366" s="173" t="s">
        <v>2026</v>
      </c>
      <c r="E366" s="174" t="s">
        <v>2688</v>
      </c>
      <c r="J366" s="173" t="s">
        <v>1955</v>
      </c>
    </row>
    <row r="367" spans="1:60" s="202" customFormat="1" x14ac:dyDescent="0.35">
      <c r="A367" s="197" t="s">
        <v>1956</v>
      </c>
      <c r="B367" s="215" t="s">
        <v>2689</v>
      </c>
      <c r="C367" s="202" t="s">
        <v>401</v>
      </c>
      <c r="D367" s="174" t="s">
        <v>1958</v>
      </c>
      <c r="E367" s="197" t="s">
        <v>2690</v>
      </c>
      <c r="J367" s="216" t="s">
        <v>1955</v>
      </c>
    </row>
    <row r="368" spans="1:60" s="203" customFormat="1" x14ac:dyDescent="0.35">
      <c r="A368" s="203" t="s">
        <v>2052</v>
      </c>
      <c r="B368" s="204" t="s">
        <v>2668</v>
      </c>
      <c r="C368" s="205"/>
      <c r="O368" s="173"/>
      <c r="P368" s="173"/>
      <c r="Q368" s="173"/>
      <c r="R368" s="173"/>
      <c r="S368" s="173"/>
      <c r="T368" s="173"/>
      <c r="U368" s="173"/>
      <c r="V368" s="173"/>
      <c r="W368" s="173"/>
      <c r="X368" s="173"/>
      <c r="Y368" s="173"/>
      <c r="Z368" s="173"/>
      <c r="AA368" s="173"/>
      <c r="AB368" s="173"/>
      <c r="AC368" s="173"/>
      <c r="AD368" s="173"/>
      <c r="AE368" s="173"/>
      <c r="AF368" s="173"/>
      <c r="AG368" s="173"/>
      <c r="AH368" s="173"/>
      <c r="AI368" s="173"/>
      <c r="AJ368" s="173"/>
      <c r="AK368" s="173"/>
      <c r="AL368" s="173"/>
      <c r="AM368" s="173"/>
      <c r="AN368" s="173"/>
      <c r="AO368" s="173"/>
      <c r="AP368" s="173"/>
      <c r="AQ368" s="173"/>
      <c r="AR368" s="173"/>
      <c r="AS368" s="173"/>
      <c r="AT368" s="173"/>
      <c r="AU368" s="173"/>
      <c r="AV368" s="173"/>
      <c r="AW368" s="173"/>
      <c r="AX368" s="173"/>
      <c r="AY368" s="173"/>
      <c r="AZ368" s="173"/>
      <c r="BA368" s="173"/>
      <c r="BB368" s="173"/>
      <c r="BC368" s="173"/>
      <c r="BD368" s="173"/>
      <c r="BE368" s="173"/>
      <c r="BF368" s="173"/>
      <c r="BG368" s="173"/>
      <c r="BH368" s="173"/>
    </row>
    <row r="369" spans="1:60" s="180" customFormat="1" x14ac:dyDescent="0.35">
      <c r="A369" s="180" t="s">
        <v>1971</v>
      </c>
      <c r="B369" s="180" t="s">
        <v>2691</v>
      </c>
      <c r="C369" s="206" t="s">
        <v>2692</v>
      </c>
      <c r="E369" s="180" t="s">
        <v>2693</v>
      </c>
      <c r="O369" s="173"/>
      <c r="P369" s="173"/>
      <c r="Q369" s="173"/>
      <c r="R369" s="173"/>
      <c r="S369" s="173"/>
      <c r="T369" s="173"/>
      <c r="U369" s="173"/>
      <c r="V369" s="173"/>
      <c r="W369" s="173"/>
      <c r="X369" s="173"/>
      <c r="Y369" s="173"/>
      <c r="Z369" s="173"/>
      <c r="AA369" s="173"/>
      <c r="AB369" s="173"/>
      <c r="AC369" s="173"/>
      <c r="AD369" s="173"/>
      <c r="AE369" s="173"/>
      <c r="AF369" s="173"/>
      <c r="AG369" s="173"/>
      <c r="AH369" s="173"/>
      <c r="AI369" s="173"/>
      <c r="AJ369" s="173"/>
      <c r="AK369" s="173"/>
      <c r="AL369" s="173"/>
      <c r="AM369" s="173"/>
      <c r="AN369" s="173"/>
      <c r="AO369" s="173"/>
      <c r="AP369" s="173"/>
      <c r="AQ369" s="173"/>
      <c r="AR369" s="173"/>
      <c r="AS369" s="173"/>
      <c r="AT369" s="173"/>
      <c r="AU369" s="173"/>
      <c r="AV369" s="173"/>
      <c r="AW369" s="173"/>
      <c r="AX369" s="173"/>
      <c r="AY369" s="173"/>
      <c r="AZ369" s="173"/>
      <c r="BA369" s="173"/>
      <c r="BB369" s="173"/>
      <c r="BC369" s="173"/>
      <c r="BD369" s="173"/>
      <c r="BE369" s="173"/>
      <c r="BF369" s="173"/>
      <c r="BG369" s="173"/>
      <c r="BH369" s="173"/>
    </row>
    <row r="370" spans="1:60" s="188" customFormat="1" x14ac:dyDescent="0.35">
      <c r="A370" s="188" t="s">
        <v>1949</v>
      </c>
      <c r="B370" s="188" t="s">
        <v>2694</v>
      </c>
      <c r="C370" s="213" t="s">
        <v>402</v>
      </c>
    </row>
    <row r="371" spans="1:60" x14ac:dyDescent="0.35">
      <c r="A371" s="173" t="s">
        <v>1986</v>
      </c>
      <c r="B371" s="214" t="s">
        <v>2695</v>
      </c>
      <c r="C371" s="175" t="s">
        <v>2696</v>
      </c>
      <c r="D371" s="173" t="s">
        <v>2060</v>
      </c>
      <c r="F371" s="173" t="s">
        <v>2674</v>
      </c>
      <c r="J371" s="173" t="s">
        <v>1955</v>
      </c>
    </row>
    <row r="372" spans="1:60" x14ac:dyDescent="0.35">
      <c r="A372" s="173" t="s">
        <v>2676</v>
      </c>
      <c r="B372" s="214" t="s">
        <v>2697</v>
      </c>
      <c r="C372" s="175" t="s">
        <v>404</v>
      </c>
      <c r="D372" s="174" t="s">
        <v>1954</v>
      </c>
      <c r="J372" s="173" t="s">
        <v>1955</v>
      </c>
    </row>
    <row r="373" spans="1:60" x14ac:dyDescent="0.35">
      <c r="A373" s="173" t="s">
        <v>2698</v>
      </c>
      <c r="B373" s="173" t="s">
        <v>2699</v>
      </c>
      <c r="C373" s="173" t="s">
        <v>2700</v>
      </c>
      <c r="D373" s="173" t="s">
        <v>2026</v>
      </c>
      <c r="F373" s="173" t="s">
        <v>2701</v>
      </c>
      <c r="H373" s="173" t="s">
        <v>2702</v>
      </c>
      <c r="J373" s="173" t="s">
        <v>1955</v>
      </c>
    </row>
    <row r="374" spans="1:60" x14ac:dyDescent="0.35">
      <c r="A374" s="173" t="s">
        <v>2703</v>
      </c>
      <c r="B374" s="173" t="s">
        <v>2704</v>
      </c>
      <c r="C374" s="173" t="s">
        <v>2705</v>
      </c>
      <c r="D374" s="173" t="s">
        <v>2706</v>
      </c>
      <c r="F374" s="173" t="s">
        <v>2707</v>
      </c>
      <c r="H374" s="173" t="s">
        <v>2708</v>
      </c>
      <c r="J374" s="173" t="s">
        <v>1955</v>
      </c>
    </row>
    <row r="375" spans="1:60" x14ac:dyDescent="0.35">
      <c r="A375" s="173" t="s">
        <v>2709</v>
      </c>
      <c r="B375" s="173" t="s">
        <v>2710</v>
      </c>
      <c r="C375" s="173" t="s">
        <v>2711</v>
      </c>
      <c r="D375" s="173" t="s">
        <v>2712</v>
      </c>
      <c r="F375" s="173" t="s">
        <v>2707</v>
      </c>
      <c r="H375" s="173" t="s">
        <v>2708</v>
      </c>
      <c r="J375" s="173" t="s">
        <v>1955</v>
      </c>
    </row>
    <row r="376" spans="1:60" x14ac:dyDescent="0.35">
      <c r="A376" s="174" t="s">
        <v>2713</v>
      </c>
      <c r="B376" s="214" t="s">
        <v>2714</v>
      </c>
      <c r="C376" s="175" t="s">
        <v>2715</v>
      </c>
      <c r="D376" s="173" t="s">
        <v>2026</v>
      </c>
      <c r="F376" s="173" t="s">
        <v>2707</v>
      </c>
      <c r="H376" s="173" t="s">
        <v>2708</v>
      </c>
      <c r="J376" s="173" t="s">
        <v>1955</v>
      </c>
    </row>
    <row r="377" spans="1:60" s="203" customFormat="1" x14ac:dyDescent="0.35">
      <c r="A377" s="203" t="s">
        <v>2052</v>
      </c>
      <c r="B377" s="204" t="s">
        <v>2691</v>
      </c>
      <c r="C377" s="205"/>
      <c r="O377" s="173"/>
      <c r="P377" s="173"/>
      <c r="Q377" s="173"/>
      <c r="R377" s="173"/>
      <c r="S377" s="173"/>
      <c r="T377" s="173"/>
      <c r="U377" s="173"/>
      <c r="V377" s="173"/>
      <c r="W377" s="173"/>
      <c r="X377" s="173"/>
      <c r="Y377" s="173"/>
      <c r="Z377" s="173"/>
      <c r="AA377" s="173"/>
      <c r="AB377" s="173"/>
      <c r="AC377" s="173"/>
      <c r="AD377" s="173"/>
      <c r="AE377" s="173"/>
      <c r="AF377" s="173"/>
      <c r="AG377" s="173"/>
      <c r="AH377" s="173"/>
      <c r="AI377" s="173"/>
      <c r="AJ377" s="173"/>
      <c r="AK377" s="173"/>
      <c r="AL377" s="173"/>
      <c r="AM377" s="173"/>
      <c r="AN377" s="173"/>
      <c r="AO377" s="173"/>
      <c r="AP377" s="173"/>
      <c r="AQ377" s="173"/>
      <c r="AR377" s="173"/>
      <c r="AS377" s="173"/>
      <c r="AT377" s="173"/>
      <c r="AU377" s="173"/>
      <c r="AV377" s="173"/>
      <c r="AW377" s="173"/>
      <c r="AX377" s="173"/>
      <c r="AY377" s="173"/>
      <c r="AZ377" s="173"/>
      <c r="BA377" s="173"/>
      <c r="BB377" s="173"/>
      <c r="BC377" s="173"/>
      <c r="BD377" s="173"/>
      <c r="BE377" s="173"/>
      <c r="BF377" s="173"/>
      <c r="BG377" s="173"/>
      <c r="BH377" s="173"/>
    </row>
    <row r="378" spans="1:60" s="180" customFormat="1" x14ac:dyDescent="0.35">
      <c r="A378" s="180" t="s">
        <v>1971</v>
      </c>
      <c r="B378" s="180" t="s">
        <v>2716</v>
      </c>
      <c r="C378" s="206" t="s">
        <v>2717</v>
      </c>
      <c r="E378" s="180" t="s">
        <v>2718</v>
      </c>
      <c r="O378" s="173"/>
      <c r="P378" s="173"/>
      <c r="Q378" s="173"/>
      <c r="R378" s="173"/>
      <c r="S378" s="173"/>
      <c r="T378" s="173"/>
      <c r="U378" s="173"/>
      <c r="V378" s="173"/>
      <c r="W378" s="173"/>
      <c r="X378" s="173"/>
      <c r="Y378" s="173"/>
      <c r="Z378" s="173"/>
      <c r="AA378" s="173"/>
      <c r="AB378" s="173"/>
      <c r="AC378" s="173"/>
      <c r="AD378" s="173"/>
      <c r="AE378" s="173"/>
      <c r="AF378" s="173"/>
      <c r="AG378" s="173"/>
      <c r="AH378" s="173"/>
      <c r="AI378" s="173"/>
      <c r="AJ378" s="173"/>
      <c r="AK378" s="173"/>
      <c r="AL378" s="173"/>
      <c r="AM378" s="173"/>
      <c r="AN378" s="173"/>
      <c r="AO378" s="173"/>
      <c r="AP378" s="173"/>
      <c r="AQ378" s="173"/>
      <c r="AR378" s="173"/>
      <c r="AS378" s="173"/>
      <c r="AT378" s="173"/>
      <c r="AU378" s="173"/>
      <c r="AV378" s="173"/>
      <c r="AW378" s="173"/>
      <c r="AX378" s="173"/>
      <c r="AY378" s="173"/>
      <c r="AZ378" s="173"/>
      <c r="BA378" s="173"/>
      <c r="BB378" s="173"/>
      <c r="BC378" s="173"/>
      <c r="BD378" s="173"/>
      <c r="BE378" s="173"/>
      <c r="BF378" s="173"/>
      <c r="BG378" s="173"/>
      <c r="BH378" s="173"/>
    </row>
    <row r="379" spans="1:60" s="188" customFormat="1" x14ac:dyDescent="0.35">
      <c r="A379" s="188" t="s">
        <v>1949</v>
      </c>
      <c r="B379" s="188" t="s">
        <v>2694</v>
      </c>
      <c r="C379" s="213" t="s">
        <v>432</v>
      </c>
    </row>
    <row r="380" spans="1:60" x14ac:dyDescent="0.35">
      <c r="A380" s="173" t="s">
        <v>1986</v>
      </c>
      <c r="B380" s="214" t="s">
        <v>2719</v>
      </c>
      <c r="C380" s="214" t="s">
        <v>2720</v>
      </c>
      <c r="D380" s="173" t="s">
        <v>2060</v>
      </c>
      <c r="F380" s="173" t="s">
        <v>2674</v>
      </c>
      <c r="J380" s="173" t="s">
        <v>1955</v>
      </c>
    </row>
    <row r="381" spans="1:60" x14ac:dyDescent="0.35">
      <c r="A381" s="173" t="s">
        <v>2676</v>
      </c>
      <c r="B381" s="214" t="s">
        <v>2721</v>
      </c>
      <c r="C381" s="214" t="s">
        <v>434</v>
      </c>
      <c r="D381" s="174" t="s">
        <v>1954</v>
      </c>
      <c r="J381" s="173" t="s">
        <v>1955</v>
      </c>
    </row>
    <row r="382" spans="1:60" x14ac:dyDescent="0.35">
      <c r="A382" s="174" t="s">
        <v>2698</v>
      </c>
      <c r="B382" s="214" t="s">
        <v>2722</v>
      </c>
      <c r="C382" s="214" t="s">
        <v>2723</v>
      </c>
      <c r="D382" s="173" t="s">
        <v>2026</v>
      </c>
      <c r="J382" s="173" t="s">
        <v>1955</v>
      </c>
    </row>
    <row r="383" spans="1:60" x14ac:dyDescent="0.35">
      <c r="A383" s="174" t="s">
        <v>2724</v>
      </c>
      <c r="B383" s="173" t="s">
        <v>2725</v>
      </c>
      <c r="C383" s="173" t="s">
        <v>2726</v>
      </c>
      <c r="D383" s="173" t="s">
        <v>2706</v>
      </c>
      <c r="F383" s="173" t="s">
        <v>2707</v>
      </c>
      <c r="H383" s="173" t="s">
        <v>2708</v>
      </c>
      <c r="J383" s="173" t="s">
        <v>1955</v>
      </c>
    </row>
    <row r="384" spans="1:60" ht="15.75" customHeight="1" x14ac:dyDescent="0.35">
      <c r="A384" s="174" t="s">
        <v>2727</v>
      </c>
      <c r="B384" s="173" t="s">
        <v>2728</v>
      </c>
      <c r="C384" s="173" t="s">
        <v>2729</v>
      </c>
      <c r="D384" s="173" t="s">
        <v>2712</v>
      </c>
      <c r="F384" s="173" t="s">
        <v>2707</v>
      </c>
      <c r="H384" s="173" t="s">
        <v>2708</v>
      </c>
      <c r="J384" s="173" t="s">
        <v>1955</v>
      </c>
    </row>
    <row r="385" spans="1:60" x14ac:dyDescent="0.35">
      <c r="A385" s="174" t="s">
        <v>2730</v>
      </c>
      <c r="B385" s="173" t="s">
        <v>2731</v>
      </c>
      <c r="C385" s="173" t="s">
        <v>2732</v>
      </c>
      <c r="D385" s="173" t="s">
        <v>2026</v>
      </c>
      <c r="F385" s="173" t="s">
        <v>2707</v>
      </c>
      <c r="H385" s="173" t="s">
        <v>2708</v>
      </c>
      <c r="J385" s="173" t="s">
        <v>1955</v>
      </c>
    </row>
    <row r="386" spans="1:60" x14ac:dyDescent="0.35">
      <c r="A386" s="174" t="s">
        <v>2733</v>
      </c>
      <c r="B386" s="173" t="s">
        <v>2734</v>
      </c>
      <c r="C386" s="173" t="s">
        <v>2735</v>
      </c>
      <c r="D386" s="173" t="s">
        <v>2026</v>
      </c>
      <c r="F386" s="173" t="s">
        <v>2707</v>
      </c>
      <c r="H386" s="173" t="s">
        <v>2708</v>
      </c>
      <c r="J386" s="173" t="s">
        <v>1955</v>
      </c>
    </row>
    <row r="387" spans="1:60" x14ac:dyDescent="0.35">
      <c r="A387" s="174" t="s">
        <v>1978</v>
      </c>
      <c r="B387" s="173" t="s">
        <v>2736</v>
      </c>
      <c r="C387" s="173" t="s">
        <v>2737</v>
      </c>
      <c r="D387" s="173" t="s">
        <v>1954</v>
      </c>
      <c r="F387" s="173" t="s">
        <v>2707</v>
      </c>
      <c r="H387" s="173" t="s">
        <v>2708</v>
      </c>
      <c r="J387" s="173" t="s">
        <v>1955</v>
      </c>
    </row>
    <row r="388" spans="1:60" x14ac:dyDescent="0.35">
      <c r="A388" s="174" t="s">
        <v>2738</v>
      </c>
      <c r="B388" s="173" t="s">
        <v>2739</v>
      </c>
      <c r="C388" s="173" t="s">
        <v>2740</v>
      </c>
      <c r="D388" s="173" t="s">
        <v>2026</v>
      </c>
      <c r="F388" s="173" t="s">
        <v>2741</v>
      </c>
      <c r="H388" s="173" t="s">
        <v>2742</v>
      </c>
      <c r="J388" s="173" t="s">
        <v>1955</v>
      </c>
    </row>
    <row r="389" spans="1:60" x14ac:dyDescent="0.35">
      <c r="A389" s="174" t="s">
        <v>1978</v>
      </c>
      <c r="B389" s="173" t="s">
        <v>2743</v>
      </c>
      <c r="C389" s="173" t="s">
        <v>2744</v>
      </c>
      <c r="D389" s="173" t="s">
        <v>1954</v>
      </c>
      <c r="F389" s="173" t="s">
        <v>2707</v>
      </c>
      <c r="H389" s="173" t="s">
        <v>2708</v>
      </c>
      <c r="J389" s="173" t="s">
        <v>1955</v>
      </c>
    </row>
    <row r="390" spans="1:60" x14ac:dyDescent="0.35">
      <c r="A390" s="174" t="s">
        <v>2745</v>
      </c>
      <c r="B390" s="173" t="s">
        <v>2746</v>
      </c>
      <c r="C390" s="173" t="s">
        <v>2747</v>
      </c>
      <c r="D390" s="173" t="s">
        <v>2026</v>
      </c>
      <c r="F390" s="173" t="s">
        <v>2707</v>
      </c>
      <c r="H390" s="173" t="s">
        <v>2708</v>
      </c>
      <c r="J390" s="173" t="s">
        <v>1955</v>
      </c>
    </row>
    <row r="391" spans="1:60" s="203" customFormat="1" x14ac:dyDescent="0.35">
      <c r="A391" s="203" t="s">
        <v>2052</v>
      </c>
      <c r="B391" s="204" t="s">
        <v>2716</v>
      </c>
      <c r="C391" s="205"/>
      <c r="O391" s="173"/>
      <c r="P391" s="173"/>
      <c r="Q391" s="173"/>
      <c r="R391" s="173"/>
      <c r="S391" s="173"/>
      <c r="T391" s="173"/>
      <c r="U391" s="173"/>
      <c r="V391" s="173"/>
      <c r="W391" s="173"/>
      <c r="X391" s="173"/>
      <c r="Y391" s="173"/>
      <c r="Z391" s="173"/>
      <c r="AA391" s="173"/>
      <c r="AB391" s="173"/>
      <c r="AC391" s="173"/>
      <c r="AD391" s="173"/>
      <c r="AE391" s="173"/>
      <c r="AF391" s="173"/>
      <c r="AG391" s="173"/>
      <c r="AH391" s="173"/>
      <c r="AI391" s="173"/>
      <c r="AJ391" s="173"/>
      <c r="AK391" s="173"/>
      <c r="AL391" s="173"/>
      <c r="AM391" s="173"/>
      <c r="AN391" s="173"/>
      <c r="AO391" s="173"/>
      <c r="AP391" s="173"/>
      <c r="AQ391" s="173"/>
      <c r="AR391" s="173"/>
      <c r="AS391" s="173"/>
      <c r="AT391" s="173"/>
      <c r="AU391" s="173"/>
      <c r="AV391" s="173"/>
      <c r="AW391" s="173"/>
      <c r="AX391" s="173"/>
      <c r="AY391" s="173"/>
      <c r="AZ391" s="173"/>
      <c r="BA391" s="173"/>
      <c r="BB391" s="173"/>
      <c r="BC391" s="173"/>
      <c r="BD391" s="173"/>
      <c r="BE391" s="173"/>
      <c r="BF391" s="173"/>
      <c r="BG391" s="173"/>
      <c r="BH391" s="173"/>
    </row>
    <row r="392" spans="1:60" s="180" customFormat="1" x14ac:dyDescent="0.35">
      <c r="A392" s="180" t="s">
        <v>1971</v>
      </c>
      <c r="B392" s="180" t="s">
        <v>2748</v>
      </c>
      <c r="C392" s="206" t="s">
        <v>1601</v>
      </c>
      <c r="O392" s="173"/>
      <c r="P392" s="173"/>
      <c r="Q392" s="173"/>
      <c r="R392" s="173"/>
      <c r="S392" s="173"/>
      <c r="T392" s="173"/>
      <c r="U392" s="173"/>
      <c r="V392" s="173"/>
      <c r="W392" s="173"/>
      <c r="X392" s="173"/>
      <c r="Y392" s="173"/>
      <c r="Z392" s="173"/>
      <c r="AA392" s="173"/>
      <c r="AB392" s="173"/>
      <c r="AC392" s="173"/>
      <c r="AD392" s="173"/>
      <c r="AE392" s="173"/>
      <c r="AF392" s="173"/>
      <c r="AG392" s="173"/>
      <c r="AH392" s="173"/>
      <c r="AI392" s="173"/>
      <c r="AJ392" s="173"/>
      <c r="AK392" s="173"/>
      <c r="AL392" s="173"/>
      <c r="AM392" s="173"/>
      <c r="AN392" s="173"/>
      <c r="AO392" s="173"/>
      <c r="AP392" s="173"/>
      <c r="AQ392" s="173"/>
      <c r="AR392" s="173"/>
      <c r="AS392" s="173"/>
      <c r="AT392" s="173"/>
      <c r="AU392" s="173"/>
      <c r="AV392" s="173"/>
      <c r="AW392" s="173"/>
      <c r="AX392" s="173"/>
      <c r="AY392" s="173"/>
      <c r="AZ392" s="173"/>
      <c r="BA392" s="173"/>
      <c r="BB392" s="173"/>
      <c r="BC392" s="173"/>
      <c r="BD392" s="173"/>
      <c r="BE392" s="173"/>
      <c r="BF392" s="173"/>
      <c r="BG392" s="173"/>
      <c r="BH392" s="173"/>
    </row>
    <row r="393" spans="1:60" s="180" customFormat="1" x14ac:dyDescent="0.35">
      <c r="A393" s="180" t="s">
        <v>1971</v>
      </c>
      <c r="B393" s="180" t="s">
        <v>2749</v>
      </c>
      <c r="C393" s="206" t="s">
        <v>1918</v>
      </c>
      <c r="E393" s="180" t="s">
        <v>2670</v>
      </c>
      <c r="O393" s="173"/>
      <c r="P393" s="173"/>
      <c r="Q393" s="173"/>
      <c r="R393" s="173"/>
      <c r="S393" s="173"/>
      <c r="T393" s="173"/>
      <c r="U393" s="173"/>
      <c r="V393" s="173"/>
      <c r="W393" s="173"/>
      <c r="X393" s="173"/>
      <c r="Y393" s="173"/>
      <c r="Z393" s="173"/>
      <c r="AA393" s="173"/>
      <c r="AB393" s="173"/>
      <c r="AC393" s="173"/>
      <c r="AD393" s="173"/>
      <c r="AE393" s="173"/>
      <c r="AF393" s="173"/>
      <c r="AG393" s="173"/>
      <c r="AH393" s="173"/>
      <c r="AI393" s="173"/>
      <c r="AJ393" s="173"/>
      <c r="AK393" s="173"/>
      <c r="AL393" s="173"/>
      <c r="AM393" s="173"/>
      <c r="AN393" s="173"/>
      <c r="AO393" s="173"/>
      <c r="AP393" s="173"/>
      <c r="AQ393" s="173"/>
      <c r="AR393" s="173"/>
      <c r="AS393" s="173"/>
      <c r="AT393" s="173"/>
      <c r="AU393" s="173"/>
      <c r="AV393" s="173"/>
      <c r="AW393" s="173"/>
      <c r="AX393" s="173"/>
      <c r="AY393" s="173"/>
      <c r="AZ393" s="173"/>
      <c r="BA393" s="173"/>
      <c r="BB393" s="173"/>
      <c r="BC393" s="173"/>
      <c r="BD393" s="173"/>
      <c r="BE393" s="173"/>
      <c r="BF393" s="173"/>
      <c r="BG393" s="173"/>
      <c r="BH393" s="173"/>
    </row>
    <row r="394" spans="1:60" s="188" customFormat="1" x14ac:dyDescent="0.35">
      <c r="A394" s="188" t="s">
        <v>1949</v>
      </c>
      <c r="B394" s="188" t="s">
        <v>2750</v>
      </c>
      <c r="C394" s="213" t="s">
        <v>487</v>
      </c>
    </row>
    <row r="395" spans="1:60" x14ac:dyDescent="0.35">
      <c r="A395" s="173" t="s">
        <v>1978</v>
      </c>
      <c r="B395" s="173" t="s">
        <v>2751</v>
      </c>
      <c r="C395" s="173" t="s">
        <v>2752</v>
      </c>
      <c r="D395" s="173" t="s">
        <v>1954</v>
      </c>
      <c r="J395" s="173" t="s">
        <v>1955</v>
      </c>
    </row>
    <row r="396" spans="1:60" x14ac:dyDescent="0.35">
      <c r="A396" s="173" t="s">
        <v>1978</v>
      </c>
      <c r="B396" s="173" t="s">
        <v>2753</v>
      </c>
      <c r="C396" s="173" t="s">
        <v>2754</v>
      </c>
      <c r="D396" s="173" t="s">
        <v>1954</v>
      </c>
      <c r="J396" s="173" t="s">
        <v>1955</v>
      </c>
    </row>
    <row r="397" spans="1:60" x14ac:dyDescent="0.35">
      <c r="A397" s="173" t="s">
        <v>1978</v>
      </c>
      <c r="B397" s="173" t="s">
        <v>2755</v>
      </c>
      <c r="C397" s="173" t="s">
        <v>2756</v>
      </c>
      <c r="D397" s="173" t="s">
        <v>2757</v>
      </c>
      <c r="J397" s="173" t="s">
        <v>1955</v>
      </c>
    </row>
    <row r="398" spans="1:60" x14ac:dyDescent="0.35">
      <c r="A398" s="173" t="s">
        <v>1978</v>
      </c>
      <c r="B398" s="173" t="s">
        <v>2758</v>
      </c>
      <c r="C398" s="173" t="s">
        <v>2759</v>
      </c>
      <c r="D398" s="173" t="s">
        <v>1954</v>
      </c>
      <c r="J398" s="173" t="s">
        <v>1955</v>
      </c>
    </row>
    <row r="399" spans="1:60" x14ac:dyDescent="0.35">
      <c r="A399" s="173" t="s">
        <v>2760</v>
      </c>
      <c r="B399" s="173" t="s">
        <v>2761</v>
      </c>
      <c r="C399" s="173" t="s">
        <v>2762</v>
      </c>
      <c r="D399" s="173" t="s">
        <v>2026</v>
      </c>
      <c r="F399" s="173" t="s">
        <v>2763</v>
      </c>
      <c r="H399" s="173" t="s">
        <v>2764</v>
      </c>
      <c r="J399" s="173" t="s">
        <v>1955</v>
      </c>
    </row>
    <row r="400" spans="1:60" s="202" customFormat="1" x14ac:dyDescent="0.35">
      <c r="A400" s="173" t="s">
        <v>1956</v>
      </c>
      <c r="B400" s="173" t="s">
        <v>2765</v>
      </c>
      <c r="C400" s="173" t="s">
        <v>499</v>
      </c>
      <c r="D400" s="173" t="s">
        <v>1958</v>
      </c>
      <c r="E400" s="173" t="s">
        <v>2766</v>
      </c>
      <c r="F400" s="173"/>
      <c r="G400" s="173"/>
      <c r="H400" s="173"/>
      <c r="I400" s="173"/>
      <c r="J400" s="173" t="s">
        <v>1955</v>
      </c>
    </row>
    <row r="401" spans="1:60" s="203" customFormat="1" x14ac:dyDescent="0.35">
      <c r="A401" s="203" t="s">
        <v>2052</v>
      </c>
      <c r="B401" s="204" t="s">
        <v>2749</v>
      </c>
      <c r="C401" s="205"/>
      <c r="O401" s="173"/>
      <c r="P401" s="173"/>
      <c r="Q401" s="173"/>
      <c r="R401" s="173"/>
      <c r="S401" s="173"/>
      <c r="T401" s="173"/>
      <c r="U401" s="173"/>
      <c r="V401" s="173"/>
      <c r="W401" s="173"/>
      <c r="X401" s="173"/>
      <c r="Y401" s="173"/>
      <c r="Z401" s="173"/>
      <c r="AA401" s="173"/>
      <c r="AB401" s="173"/>
      <c r="AC401" s="173"/>
      <c r="AD401" s="173"/>
      <c r="AE401" s="173"/>
      <c r="AF401" s="173"/>
      <c r="AG401" s="173"/>
      <c r="AH401" s="173"/>
      <c r="AI401" s="173"/>
      <c r="AJ401" s="173"/>
      <c r="AK401" s="173"/>
      <c r="AL401" s="173"/>
      <c r="AM401" s="173"/>
      <c r="AN401" s="173"/>
      <c r="AO401" s="173"/>
      <c r="AP401" s="173"/>
      <c r="AQ401" s="173"/>
      <c r="AR401" s="173"/>
      <c r="AS401" s="173"/>
      <c r="AT401" s="173"/>
      <c r="AU401" s="173"/>
      <c r="AV401" s="173"/>
      <c r="AW401" s="173"/>
      <c r="AX401" s="173"/>
      <c r="AY401" s="173"/>
      <c r="AZ401" s="173"/>
      <c r="BA401" s="173"/>
      <c r="BB401" s="173"/>
      <c r="BC401" s="173"/>
      <c r="BD401" s="173"/>
      <c r="BE401" s="173"/>
      <c r="BF401" s="173"/>
      <c r="BG401" s="173"/>
      <c r="BH401" s="173"/>
    </row>
    <row r="402" spans="1:60" s="180" customFormat="1" x14ac:dyDescent="0.35">
      <c r="A402" s="180" t="s">
        <v>1971</v>
      </c>
      <c r="B402" s="180" t="s">
        <v>2767</v>
      </c>
      <c r="C402" s="206" t="s">
        <v>2768</v>
      </c>
      <c r="E402" s="180" t="s">
        <v>2769</v>
      </c>
      <c r="O402" s="173"/>
      <c r="P402" s="173"/>
      <c r="Q402" s="173"/>
      <c r="R402" s="173"/>
      <c r="S402" s="173"/>
      <c r="T402" s="173"/>
      <c r="U402" s="173"/>
      <c r="V402" s="173"/>
      <c r="W402" s="173"/>
      <c r="X402" s="173"/>
      <c r="Y402" s="173"/>
      <c r="Z402" s="173"/>
      <c r="AA402" s="173"/>
      <c r="AB402" s="173"/>
      <c r="AC402" s="173"/>
      <c r="AD402" s="173"/>
      <c r="AE402" s="173"/>
      <c r="AF402" s="173"/>
      <c r="AG402" s="173"/>
      <c r="AH402" s="173"/>
      <c r="AI402" s="173"/>
      <c r="AJ402" s="173"/>
      <c r="AK402" s="173"/>
      <c r="AL402" s="173"/>
      <c r="AM402" s="173"/>
      <c r="AN402" s="173"/>
      <c r="AO402" s="173"/>
      <c r="AP402" s="173"/>
      <c r="AQ402" s="173"/>
      <c r="AR402" s="173"/>
      <c r="AS402" s="173"/>
      <c r="AT402" s="173"/>
      <c r="AU402" s="173"/>
      <c r="AV402" s="173"/>
      <c r="AW402" s="173"/>
      <c r="AX402" s="173"/>
      <c r="AY402" s="173"/>
      <c r="AZ402" s="173"/>
      <c r="BA402" s="173"/>
      <c r="BB402" s="173"/>
      <c r="BC402" s="173"/>
      <c r="BD402" s="173"/>
      <c r="BE402" s="173"/>
      <c r="BF402" s="173"/>
      <c r="BG402" s="173"/>
      <c r="BH402" s="173"/>
    </row>
    <row r="403" spans="1:60" s="188" customFormat="1" x14ac:dyDescent="0.35">
      <c r="A403" s="188" t="s">
        <v>1949</v>
      </c>
      <c r="B403" s="188" t="s">
        <v>2770</v>
      </c>
      <c r="C403" s="213" t="s">
        <v>2771</v>
      </c>
      <c r="D403" s="173"/>
      <c r="E403" s="173"/>
    </row>
    <row r="404" spans="1:60" x14ac:dyDescent="0.35">
      <c r="A404" s="173" t="s">
        <v>1986</v>
      </c>
      <c r="B404" s="214" t="s">
        <v>2772</v>
      </c>
      <c r="C404" s="214" t="s">
        <v>2773</v>
      </c>
      <c r="D404" s="173" t="s">
        <v>2060</v>
      </c>
      <c r="E404" s="173" t="s">
        <v>2774</v>
      </c>
      <c r="F404" s="173" t="s">
        <v>2775</v>
      </c>
      <c r="H404" s="173" t="s">
        <v>2776</v>
      </c>
      <c r="J404" s="173" t="s">
        <v>1955</v>
      </c>
    </row>
    <row r="405" spans="1:60" x14ac:dyDescent="0.35">
      <c r="A405" s="173" t="s">
        <v>1986</v>
      </c>
      <c r="B405" s="214" t="s">
        <v>2777</v>
      </c>
      <c r="C405" s="214" t="s">
        <v>2778</v>
      </c>
      <c r="D405" s="173" t="s">
        <v>2060</v>
      </c>
      <c r="F405" s="173" t="s">
        <v>2775</v>
      </c>
      <c r="H405" s="173" t="s">
        <v>2776</v>
      </c>
      <c r="J405" s="173" t="s">
        <v>1955</v>
      </c>
    </row>
    <row r="406" spans="1:60" x14ac:dyDescent="0.35">
      <c r="A406" s="173" t="s">
        <v>1986</v>
      </c>
      <c r="B406" s="214" t="s">
        <v>2779</v>
      </c>
      <c r="C406" s="214" t="s">
        <v>2780</v>
      </c>
      <c r="D406" s="173" t="s">
        <v>2060</v>
      </c>
      <c r="F406" s="173" t="s">
        <v>2775</v>
      </c>
      <c r="H406" s="173" t="s">
        <v>2776</v>
      </c>
      <c r="J406" s="173" t="s">
        <v>1955</v>
      </c>
    </row>
    <row r="407" spans="1:60" x14ac:dyDescent="0.35">
      <c r="A407" s="173" t="s">
        <v>1986</v>
      </c>
      <c r="B407" s="214" t="s">
        <v>2781</v>
      </c>
      <c r="C407" s="214" t="s">
        <v>2782</v>
      </c>
      <c r="D407" s="173" t="s">
        <v>2060</v>
      </c>
      <c r="E407" s="173" t="s">
        <v>2774</v>
      </c>
      <c r="F407" s="173" t="s">
        <v>2775</v>
      </c>
      <c r="H407" s="173" t="s">
        <v>2776</v>
      </c>
      <c r="J407" s="173" t="s">
        <v>1955</v>
      </c>
    </row>
    <row r="408" spans="1:60" x14ac:dyDescent="0.35">
      <c r="A408" s="173" t="s">
        <v>1986</v>
      </c>
      <c r="B408" s="214" t="s">
        <v>2783</v>
      </c>
      <c r="C408" s="214" t="s">
        <v>2784</v>
      </c>
      <c r="D408" s="173" t="s">
        <v>2060</v>
      </c>
      <c r="E408" s="173" t="s">
        <v>2774</v>
      </c>
      <c r="F408" s="173" t="s">
        <v>2775</v>
      </c>
      <c r="H408" s="173" t="s">
        <v>2776</v>
      </c>
      <c r="J408" s="173" t="s">
        <v>1955</v>
      </c>
    </row>
    <row r="409" spans="1:60" x14ac:dyDescent="0.35">
      <c r="A409" s="173" t="s">
        <v>1986</v>
      </c>
      <c r="B409" s="214" t="s">
        <v>2785</v>
      </c>
      <c r="C409" s="214" t="s">
        <v>2786</v>
      </c>
      <c r="D409" s="173" t="s">
        <v>2060</v>
      </c>
      <c r="E409" s="173" t="s">
        <v>2774</v>
      </c>
      <c r="F409" s="173" t="s">
        <v>2775</v>
      </c>
      <c r="H409" s="173" t="s">
        <v>2776</v>
      </c>
      <c r="J409" s="173" t="s">
        <v>1955</v>
      </c>
    </row>
    <row r="410" spans="1:60" x14ac:dyDescent="0.35">
      <c r="A410" s="173" t="s">
        <v>1986</v>
      </c>
      <c r="B410" s="214" t="s">
        <v>2787</v>
      </c>
      <c r="C410" s="214" t="s">
        <v>2788</v>
      </c>
      <c r="D410" s="173" t="s">
        <v>2060</v>
      </c>
      <c r="F410" s="173" t="s">
        <v>2775</v>
      </c>
      <c r="H410" s="173" t="s">
        <v>2776</v>
      </c>
      <c r="J410" s="173" t="s">
        <v>1955</v>
      </c>
    </row>
    <row r="411" spans="1:60" x14ac:dyDescent="0.35">
      <c r="A411" s="173" t="s">
        <v>1986</v>
      </c>
      <c r="B411" s="214" t="s">
        <v>2789</v>
      </c>
      <c r="C411" s="214" t="s">
        <v>2790</v>
      </c>
      <c r="D411" s="173" t="s">
        <v>2060</v>
      </c>
      <c r="F411" s="173" t="s">
        <v>2775</v>
      </c>
      <c r="H411" s="173" t="s">
        <v>2776</v>
      </c>
      <c r="J411" s="173" t="s">
        <v>1955</v>
      </c>
    </row>
    <row r="412" spans="1:60" x14ac:dyDescent="0.35">
      <c r="A412" s="173" t="s">
        <v>1986</v>
      </c>
      <c r="B412" s="214" t="s">
        <v>2791</v>
      </c>
      <c r="C412" s="214" t="s">
        <v>2792</v>
      </c>
      <c r="D412" s="173" t="s">
        <v>2060</v>
      </c>
      <c r="F412" s="173" t="s">
        <v>2775</v>
      </c>
      <c r="H412" s="173" t="s">
        <v>2776</v>
      </c>
      <c r="J412" s="173" t="s">
        <v>1955</v>
      </c>
    </row>
    <row r="413" spans="1:60" s="202" customFormat="1" x14ac:dyDescent="0.35">
      <c r="A413" s="197" t="s">
        <v>2760</v>
      </c>
      <c r="B413" s="215" t="s">
        <v>2793</v>
      </c>
      <c r="C413" s="215" t="s">
        <v>2794</v>
      </c>
      <c r="D413" s="215" t="s">
        <v>2026</v>
      </c>
      <c r="J413" s="202" t="s">
        <v>1955</v>
      </c>
    </row>
    <row r="414" spans="1:60" s="202" customFormat="1" x14ac:dyDescent="0.35">
      <c r="A414" s="197" t="s">
        <v>1956</v>
      </c>
      <c r="B414" s="215" t="s">
        <v>2795</v>
      </c>
      <c r="C414" s="215" t="s">
        <v>517</v>
      </c>
      <c r="D414" s="174" t="s">
        <v>1958</v>
      </c>
      <c r="E414" s="197" t="s">
        <v>2796</v>
      </c>
      <c r="J414" s="216" t="s">
        <v>1955</v>
      </c>
    </row>
    <row r="415" spans="1:60" s="203" customFormat="1" x14ac:dyDescent="0.35">
      <c r="A415" s="203" t="s">
        <v>2052</v>
      </c>
      <c r="B415" s="204" t="s">
        <v>2767</v>
      </c>
      <c r="C415" s="205"/>
      <c r="O415" s="173"/>
      <c r="P415" s="173"/>
      <c r="Q415" s="173"/>
      <c r="R415" s="173"/>
      <c r="S415" s="173"/>
      <c r="T415" s="173"/>
      <c r="U415" s="173"/>
      <c r="V415" s="173"/>
      <c r="W415" s="173"/>
      <c r="X415" s="173"/>
      <c r="Y415" s="173"/>
      <c r="Z415" s="173"/>
      <c r="AA415" s="173"/>
      <c r="AB415" s="173"/>
      <c r="AC415" s="173"/>
      <c r="AD415" s="173"/>
      <c r="AE415" s="173"/>
      <c r="AF415" s="173"/>
      <c r="AG415" s="173"/>
      <c r="AH415" s="173"/>
      <c r="AI415" s="173"/>
      <c r="AJ415" s="173"/>
      <c r="AK415" s="173"/>
      <c r="AL415" s="173"/>
      <c r="AM415" s="173"/>
      <c r="AN415" s="173"/>
      <c r="AO415" s="173"/>
      <c r="AP415" s="173"/>
      <c r="AQ415" s="173"/>
      <c r="AR415" s="173"/>
      <c r="AS415" s="173"/>
      <c r="AT415" s="173"/>
      <c r="AU415" s="173"/>
      <c r="AV415" s="173"/>
      <c r="AW415" s="173"/>
      <c r="AX415" s="173"/>
      <c r="AY415" s="173"/>
      <c r="AZ415" s="173"/>
      <c r="BA415" s="173"/>
      <c r="BB415" s="173"/>
      <c r="BC415" s="173"/>
      <c r="BD415" s="173"/>
      <c r="BE415" s="173"/>
      <c r="BF415" s="173"/>
      <c r="BG415" s="173"/>
      <c r="BH415" s="173"/>
    </row>
    <row r="416" spans="1:60" s="203" customFormat="1" x14ac:dyDescent="0.35">
      <c r="A416" s="203" t="s">
        <v>2052</v>
      </c>
      <c r="B416" s="204" t="s">
        <v>2748</v>
      </c>
      <c r="C416" s="205"/>
      <c r="O416" s="173"/>
      <c r="P416" s="173"/>
      <c r="Q416" s="173"/>
      <c r="R416" s="173"/>
      <c r="S416" s="173"/>
      <c r="T416" s="173"/>
      <c r="U416" s="173"/>
      <c r="V416" s="173"/>
      <c r="W416" s="173"/>
      <c r="X416" s="173"/>
      <c r="Y416" s="173"/>
      <c r="Z416" s="173"/>
      <c r="AA416" s="173"/>
      <c r="AB416" s="173"/>
      <c r="AC416" s="173"/>
      <c r="AD416" s="173"/>
      <c r="AE416" s="173"/>
      <c r="AF416" s="173"/>
      <c r="AG416" s="173"/>
      <c r="AH416" s="173"/>
      <c r="AI416" s="173"/>
      <c r="AJ416" s="173"/>
      <c r="AK416" s="173"/>
      <c r="AL416" s="173"/>
      <c r="AM416" s="173"/>
      <c r="AN416" s="173"/>
      <c r="AO416" s="173"/>
      <c r="AP416" s="173"/>
      <c r="AQ416" s="173"/>
      <c r="AR416" s="173"/>
      <c r="AS416" s="173"/>
      <c r="AT416" s="173"/>
      <c r="AU416" s="173"/>
      <c r="AV416" s="173"/>
      <c r="AW416" s="173"/>
      <c r="AX416" s="173"/>
      <c r="AY416" s="173"/>
      <c r="AZ416" s="173"/>
      <c r="BA416" s="173"/>
      <c r="BB416" s="173"/>
      <c r="BC416" s="173"/>
      <c r="BD416" s="173"/>
      <c r="BE416" s="173"/>
      <c r="BF416" s="173"/>
      <c r="BG416" s="173"/>
      <c r="BH416" s="173"/>
    </row>
    <row r="417" spans="1:60" s="180" customFormat="1" x14ac:dyDescent="0.35">
      <c r="A417" s="180" t="s">
        <v>1971</v>
      </c>
      <c r="B417" s="180" t="s">
        <v>2797</v>
      </c>
      <c r="C417" s="206" t="s">
        <v>2798</v>
      </c>
      <c r="O417" s="173"/>
      <c r="P417" s="173"/>
      <c r="Q417" s="173"/>
      <c r="R417" s="173"/>
      <c r="S417" s="173"/>
      <c r="T417" s="173"/>
      <c r="U417" s="173"/>
      <c r="V417" s="173"/>
      <c r="W417" s="173"/>
      <c r="X417" s="173"/>
      <c r="Y417" s="173"/>
      <c r="Z417" s="173"/>
      <c r="AA417" s="173"/>
      <c r="AB417" s="173"/>
      <c r="AC417" s="173"/>
      <c r="AD417" s="173"/>
      <c r="AE417" s="173"/>
      <c r="AF417" s="173"/>
      <c r="AG417" s="173"/>
      <c r="AH417" s="173"/>
      <c r="AI417" s="173"/>
      <c r="AJ417" s="173"/>
      <c r="AK417" s="173"/>
      <c r="AL417" s="173"/>
      <c r="AM417" s="173"/>
      <c r="AN417" s="173"/>
      <c r="AO417" s="173"/>
      <c r="AP417" s="173"/>
      <c r="AQ417" s="173"/>
      <c r="AR417" s="173"/>
      <c r="AS417" s="173"/>
      <c r="AT417" s="173"/>
      <c r="AU417" s="173"/>
      <c r="AV417" s="173"/>
      <c r="AW417" s="173"/>
      <c r="AX417" s="173"/>
      <c r="AY417" s="173"/>
      <c r="AZ417" s="173"/>
      <c r="BA417" s="173"/>
      <c r="BB417" s="173"/>
      <c r="BC417" s="173"/>
      <c r="BD417" s="173"/>
      <c r="BE417" s="173"/>
      <c r="BF417" s="173"/>
      <c r="BG417" s="173"/>
      <c r="BH417" s="173"/>
    </row>
    <row r="418" spans="1:60" s="180" customFormat="1" x14ac:dyDescent="0.35">
      <c r="A418" s="180" t="s">
        <v>1971</v>
      </c>
      <c r="B418" s="180" t="s">
        <v>2799</v>
      </c>
      <c r="C418" s="206" t="s">
        <v>1918</v>
      </c>
      <c r="E418" s="180" t="s">
        <v>2800</v>
      </c>
      <c r="O418" s="173"/>
      <c r="P418" s="173"/>
      <c r="Q418" s="173"/>
      <c r="R418" s="173"/>
      <c r="S418" s="173"/>
      <c r="T418" s="173"/>
      <c r="U418" s="173"/>
      <c r="V418" s="173"/>
      <c r="W418" s="173"/>
      <c r="X418" s="173"/>
      <c r="Y418" s="173"/>
      <c r="Z418" s="173"/>
      <c r="AA418" s="173"/>
      <c r="AB418" s="173"/>
      <c r="AC418" s="173"/>
      <c r="AD418" s="173"/>
      <c r="AE418" s="173"/>
      <c r="AF418" s="173"/>
      <c r="AG418" s="173"/>
      <c r="AH418" s="173"/>
      <c r="AI418" s="173"/>
      <c r="AJ418" s="173"/>
      <c r="AK418" s="173"/>
      <c r="AL418" s="173"/>
      <c r="AM418" s="173"/>
      <c r="AN418" s="173"/>
      <c r="AO418" s="173"/>
      <c r="AP418" s="173"/>
      <c r="AQ418" s="173"/>
      <c r="AR418" s="173"/>
      <c r="AS418" s="173"/>
      <c r="AT418" s="173"/>
      <c r="AU418" s="173"/>
      <c r="AV418" s="173"/>
      <c r="AW418" s="173"/>
      <c r="AX418" s="173"/>
      <c r="AY418" s="173"/>
      <c r="AZ418" s="173"/>
      <c r="BA418" s="173"/>
      <c r="BB418" s="173"/>
      <c r="BC418" s="173"/>
      <c r="BD418" s="173"/>
      <c r="BE418" s="173"/>
      <c r="BF418" s="173"/>
      <c r="BG418" s="173"/>
      <c r="BH418" s="173"/>
    </row>
    <row r="419" spans="1:60" s="188" customFormat="1" x14ac:dyDescent="0.35">
      <c r="A419" s="188" t="s">
        <v>1949</v>
      </c>
      <c r="B419" s="188" t="s">
        <v>2801</v>
      </c>
      <c r="C419" s="213" t="s">
        <v>518</v>
      </c>
    </row>
    <row r="420" spans="1:60" x14ac:dyDescent="0.35">
      <c r="A420" s="174" t="s">
        <v>2802</v>
      </c>
      <c r="B420" s="214" t="s">
        <v>2803</v>
      </c>
      <c r="C420" s="214" t="s">
        <v>519</v>
      </c>
      <c r="D420" s="173" t="s">
        <v>2804</v>
      </c>
      <c r="F420" s="173" t="s">
        <v>2707</v>
      </c>
      <c r="H420" s="173" t="s">
        <v>2708</v>
      </c>
      <c r="J420" s="173" t="s">
        <v>1955</v>
      </c>
    </row>
    <row r="421" spans="1:60" x14ac:dyDescent="0.35">
      <c r="A421" s="174" t="s">
        <v>2805</v>
      </c>
      <c r="B421" s="214" t="s">
        <v>2806</v>
      </c>
      <c r="C421" s="214" t="s">
        <v>527</v>
      </c>
      <c r="D421" s="173" t="s">
        <v>2804</v>
      </c>
      <c r="F421" s="173" t="s">
        <v>2707</v>
      </c>
      <c r="H421" s="173" t="s">
        <v>2708</v>
      </c>
      <c r="J421" s="173" t="s">
        <v>1955</v>
      </c>
    </row>
    <row r="422" spans="1:60" x14ac:dyDescent="0.35">
      <c r="A422" s="174" t="s">
        <v>2807</v>
      </c>
      <c r="B422" s="214" t="s">
        <v>2808</v>
      </c>
      <c r="C422" s="214" t="s">
        <v>539</v>
      </c>
      <c r="D422" s="173" t="s">
        <v>2804</v>
      </c>
      <c r="F422" s="173" t="s">
        <v>2707</v>
      </c>
      <c r="H422" s="173" t="s">
        <v>2708</v>
      </c>
      <c r="J422" s="173" t="s">
        <v>1955</v>
      </c>
    </row>
    <row r="423" spans="1:60" x14ac:dyDescent="0.35">
      <c r="A423" s="174" t="s">
        <v>2809</v>
      </c>
      <c r="B423" s="214" t="s">
        <v>2810</v>
      </c>
      <c r="C423" s="214" t="s">
        <v>544</v>
      </c>
      <c r="D423" s="173" t="s">
        <v>2804</v>
      </c>
      <c r="F423" s="173" t="s">
        <v>2707</v>
      </c>
      <c r="H423" s="173" t="s">
        <v>2708</v>
      </c>
      <c r="J423" s="173" t="s">
        <v>1955</v>
      </c>
    </row>
    <row r="424" spans="1:60" x14ac:dyDescent="0.35">
      <c r="A424" s="174" t="s">
        <v>2811</v>
      </c>
      <c r="B424" s="214" t="s">
        <v>2812</v>
      </c>
      <c r="C424" s="214" t="s">
        <v>2813</v>
      </c>
      <c r="D424" s="173" t="s">
        <v>2814</v>
      </c>
      <c r="F424" s="173" t="s">
        <v>2815</v>
      </c>
      <c r="H424" s="173" t="s">
        <v>2816</v>
      </c>
      <c r="J424" s="173" t="s">
        <v>1955</v>
      </c>
    </row>
    <row r="425" spans="1:60" x14ac:dyDescent="0.35">
      <c r="A425" s="174" t="s">
        <v>1956</v>
      </c>
      <c r="B425" s="214" t="s">
        <v>2817</v>
      </c>
      <c r="C425" s="175" t="s">
        <v>565</v>
      </c>
      <c r="D425" s="174" t="s">
        <v>1958</v>
      </c>
      <c r="E425" s="173" t="s">
        <v>2818</v>
      </c>
      <c r="J425" s="173" t="s">
        <v>1955</v>
      </c>
    </row>
    <row r="426" spans="1:60" x14ac:dyDescent="0.35">
      <c r="A426" s="174" t="s">
        <v>1978</v>
      </c>
      <c r="B426" s="214" t="s">
        <v>2819</v>
      </c>
      <c r="C426" s="214" t="s">
        <v>2820</v>
      </c>
      <c r="D426" s="174" t="s">
        <v>1954</v>
      </c>
      <c r="J426" s="173" t="s">
        <v>1955</v>
      </c>
    </row>
    <row r="427" spans="1:60" x14ac:dyDescent="0.35">
      <c r="A427" s="174" t="s">
        <v>2821</v>
      </c>
      <c r="B427" s="214" t="s">
        <v>2822</v>
      </c>
      <c r="C427" s="214" t="s">
        <v>567</v>
      </c>
      <c r="D427" s="173" t="s">
        <v>2026</v>
      </c>
      <c r="E427" s="174" t="s">
        <v>2823</v>
      </c>
      <c r="J427" s="173" t="s">
        <v>1955</v>
      </c>
    </row>
    <row r="428" spans="1:60" x14ac:dyDescent="0.35">
      <c r="A428" s="173" t="s">
        <v>1956</v>
      </c>
      <c r="B428" s="173" t="s">
        <v>2824</v>
      </c>
      <c r="C428" s="173" t="s">
        <v>577</v>
      </c>
      <c r="D428" s="173" t="s">
        <v>1958</v>
      </c>
      <c r="E428" s="173" t="s">
        <v>2825</v>
      </c>
      <c r="J428" s="173" t="s">
        <v>1955</v>
      </c>
    </row>
    <row r="429" spans="1:60" x14ac:dyDescent="0.35">
      <c r="A429" s="173" t="s">
        <v>2031</v>
      </c>
      <c r="B429" s="173" t="s">
        <v>2826</v>
      </c>
      <c r="C429" s="173" t="s">
        <v>578</v>
      </c>
      <c r="E429" s="173" t="s">
        <v>2823</v>
      </c>
      <c r="I429" s="173" t="s">
        <v>2827</v>
      </c>
      <c r="J429" s="173" t="s">
        <v>1955</v>
      </c>
    </row>
    <row r="430" spans="1:60" x14ac:dyDescent="0.35">
      <c r="A430" s="173" t="s">
        <v>1956</v>
      </c>
      <c r="B430" s="173" t="s">
        <v>2828</v>
      </c>
      <c r="C430" s="173" t="s">
        <v>579</v>
      </c>
      <c r="D430" s="173" t="s">
        <v>1958</v>
      </c>
      <c r="E430" s="173" t="s">
        <v>2823</v>
      </c>
      <c r="J430" s="173" t="s">
        <v>1955</v>
      </c>
    </row>
    <row r="431" spans="1:60" s="203" customFormat="1" x14ac:dyDescent="0.35">
      <c r="A431" s="203" t="s">
        <v>2052</v>
      </c>
      <c r="B431" s="204" t="s">
        <v>2799</v>
      </c>
      <c r="C431" s="205"/>
      <c r="O431" s="173"/>
      <c r="P431" s="173"/>
      <c r="Q431" s="173"/>
      <c r="R431" s="173"/>
      <c r="S431" s="173"/>
      <c r="T431" s="173"/>
      <c r="U431" s="173"/>
      <c r="V431" s="173"/>
      <c r="W431" s="173"/>
      <c r="X431" s="173"/>
      <c r="Y431" s="173"/>
      <c r="Z431" s="173"/>
      <c r="AA431" s="173"/>
      <c r="AB431" s="173"/>
      <c r="AC431" s="173"/>
      <c r="AD431" s="173"/>
      <c r="AE431" s="173"/>
      <c r="AF431" s="173"/>
      <c r="AG431" s="173"/>
      <c r="AH431" s="173"/>
      <c r="AI431" s="173"/>
      <c r="AJ431" s="173"/>
      <c r="AK431" s="173"/>
      <c r="AL431" s="173"/>
      <c r="AM431" s="173"/>
      <c r="AN431" s="173"/>
      <c r="AO431" s="173"/>
      <c r="AP431" s="173"/>
      <c r="AQ431" s="173"/>
      <c r="AR431" s="173"/>
      <c r="AS431" s="173"/>
      <c r="AT431" s="173"/>
      <c r="AU431" s="173"/>
      <c r="AV431" s="173"/>
      <c r="AW431" s="173"/>
      <c r="AX431" s="173"/>
      <c r="AY431" s="173"/>
      <c r="AZ431" s="173"/>
      <c r="BA431" s="173"/>
      <c r="BB431" s="173"/>
      <c r="BC431" s="173"/>
      <c r="BD431" s="173"/>
      <c r="BE431" s="173"/>
      <c r="BF431" s="173"/>
      <c r="BG431" s="173"/>
      <c r="BH431" s="173"/>
    </row>
    <row r="432" spans="1:60" s="180" customFormat="1" x14ac:dyDescent="0.35">
      <c r="A432" s="180" t="s">
        <v>1971</v>
      </c>
      <c r="B432" s="180" t="s">
        <v>2829</v>
      </c>
      <c r="C432" s="206" t="s">
        <v>2768</v>
      </c>
      <c r="E432" s="180" t="s">
        <v>2769</v>
      </c>
      <c r="O432" s="173"/>
      <c r="P432" s="173"/>
      <c r="Q432" s="173"/>
      <c r="R432" s="173"/>
      <c r="S432" s="173"/>
      <c r="T432" s="173"/>
      <c r="U432" s="173"/>
      <c r="V432" s="173"/>
      <c r="W432" s="173"/>
      <c r="X432" s="173"/>
      <c r="Y432" s="173"/>
      <c r="Z432" s="173"/>
      <c r="AA432" s="173"/>
      <c r="AB432" s="173"/>
      <c r="AC432" s="173"/>
      <c r="AD432" s="173"/>
      <c r="AE432" s="173"/>
      <c r="AF432" s="173"/>
      <c r="AG432" s="173"/>
      <c r="AH432" s="173"/>
      <c r="AI432" s="173"/>
      <c r="AJ432" s="173"/>
      <c r="AK432" s="173"/>
      <c r="AL432" s="173"/>
      <c r="AM432" s="173"/>
      <c r="AN432" s="173"/>
      <c r="AO432" s="173"/>
      <c r="AP432" s="173"/>
      <c r="AQ432" s="173"/>
      <c r="AR432" s="173"/>
      <c r="AS432" s="173"/>
      <c r="AT432" s="173"/>
      <c r="AU432" s="173"/>
      <c r="AV432" s="173"/>
      <c r="AW432" s="173"/>
      <c r="AX432" s="173"/>
      <c r="AY432" s="173"/>
      <c r="AZ432" s="173"/>
      <c r="BA432" s="173"/>
      <c r="BB432" s="173"/>
      <c r="BC432" s="173"/>
      <c r="BD432" s="173"/>
      <c r="BE432" s="173"/>
      <c r="BF432" s="173"/>
      <c r="BG432" s="173"/>
      <c r="BH432" s="173"/>
    </row>
    <row r="433" spans="1:60" s="188" customFormat="1" x14ac:dyDescent="0.35">
      <c r="A433" s="188" t="s">
        <v>1949</v>
      </c>
      <c r="B433" s="188" t="s">
        <v>2830</v>
      </c>
      <c r="C433" s="213" t="s">
        <v>580</v>
      </c>
    </row>
    <row r="434" spans="1:60" x14ac:dyDescent="0.35">
      <c r="A434" s="174" t="s">
        <v>2831</v>
      </c>
      <c r="B434" s="214" t="s">
        <v>2832</v>
      </c>
      <c r="C434" s="214" t="s">
        <v>581</v>
      </c>
      <c r="D434" s="173" t="s">
        <v>2804</v>
      </c>
      <c r="F434" s="173" t="s">
        <v>2707</v>
      </c>
      <c r="H434" s="173" t="s">
        <v>2708</v>
      </c>
      <c r="J434" s="173" t="s">
        <v>1955</v>
      </c>
    </row>
    <row r="435" spans="1:60" x14ac:dyDescent="0.35">
      <c r="A435" s="174" t="s">
        <v>2833</v>
      </c>
      <c r="B435" s="214" t="s">
        <v>2834</v>
      </c>
      <c r="C435" s="214" t="s">
        <v>589</v>
      </c>
      <c r="D435" s="173" t="s">
        <v>2804</v>
      </c>
      <c r="F435" s="173" t="s">
        <v>2707</v>
      </c>
      <c r="H435" s="173" t="s">
        <v>2708</v>
      </c>
      <c r="J435" s="173" t="s">
        <v>1955</v>
      </c>
    </row>
    <row r="436" spans="1:60" x14ac:dyDescent="0.35">
      <c r="A436" s="174" t="s">
        <v>2835</v>
      </c>
      <c r="B436" s="214" t="s">
        <v>2836</v>
      </c>
      <c r="C436" s="214" t="s">
        <v>600</v>
      </c>
      <c r="D436" s="173" t="s">
        <v>2804</v>
      </c>
      <c r="F436" s="173" t="s">
        <v>2707</v>
      </c>
      <c r="H436" s="173" t="s">
        <v>2708</v>
      </c>
      <c r="J436" s="173" t="s">
        <v>1955</v>
      </c>
    </row>
    <row r="437" spans="1:60" x14ac:dyDescent="0.35">
      <c r="A437" s="174" t="s">
        <v>2837</v>
      </c>
      <c r="B437" s="214" t="s">
        <v>2838</v>
      </c>
      <c r="C437" s="214" t="s">
        <v>609</v>
      </c>
      <c r="D437" s="173" t="s">
        <v>2804</v>
      </c>
      <c r="F437" s="173" t="s">
        <v>2707</v>
      </c>
      <c r="H437" s="173" t="s">
        <v>2708</v>
      </c>
      <c r="J437" s="173" t="s">
        <v>1955</v>
      </c>
    </row>
    <row r="438" spans="1:60" x14ac:dyDescent="0.35">
      <c r="A438" s="174" t="s">
        <v>2839</v>
      </c>
      <c r="B438" s="214" t="s">
        <v>2840</v>
      </c>
      <c r="C438" s="214" t="s">
        <v>619</v>
      </c>
      <c r="D438" s="173" t="s">
        <v>2804</v>
      </c>
      <c r="F438" s="173" t="s">
        <v>2707</v>
      </c>
      <c r="H438" s="173" t="s">
        <v>2708</v>
      </c>
      <c r="J438" s="173" t="s">
        <v>1955</v>
      </c>
    </row>
    <row r="439" spans="1:60" x14ac:dyDescent="0.35">
      <c r="A439" s="174" t="s">
        <v>2841</v>
      </c>
      <c r="B439" s="214" t="s">
        <v>2842</v>
      </c>
      <c r="C439" s="214" t="s">
        <v>626</v>
      </c>
      <c r="D439" s="173" t="s">
        <v>2804</v>
      </c>
      <c r="F439" s="173" t="s">
        <v>2707</v>
      </c>
      <c r="H439" s="173" t="s">
        <v>2708</v>
      </c>
      <c r="J439" s="173" t="s">
        <v>1955</v>
      </c>
    </row>
    <row r="440" spans="1:60" x14ac:dyDescent="0.35">
      <c r="A440" s="173" t="s">
        <v>2811</v>
      </c>
      <c r="B440" s="173" t="s">
        <v>2843</v>
      </c>
      <c r="C440" s="173" t="s">
        <v>2844</v>
      </c>
      <c r="F440" s="173" t="s">
        <v>2815</v>
      </c>
      <c r="H440" s="173" t="s">
        <v>2816</v>
      </c>
      <c r="J440" s="173" t="s">
        <v>1955</v>
      </c>
    </row>
    <row r="441" spans="1:60" x14ac:dyDescent="0.35">
      <c r="A441" s="173" t="s">
        <v>1949</v>
      </c>
      <c r="B441" s="173" t="s">
        <v>2845</v>
      </c>
      <c r="C441" s="173" t="s">
        <v>650</v>
      </c>
      <c r="E441" s="173" t="s">
        <v>2846</v>
      </c>
    </row>
    <row r="442" spans="1:60" x14ac:dyDescent="0.35">
      <c r="A442" s="173" t="s">
        <v>1956</v>
      </c>
      <c r="B442" s="173" t="s">
        <v>2847</v>
      </c>
      <c r="C442" s="173" t="s">
        <v>651</v>
      </c>
      <c r="D442" s="173" t="s">
        <v>1958</v>
      </c>
      <c r="E442" s="173" t="s">
        <v>2818</v>
      </c>
      <c r="J442" s="173" t="s">
        <v>1955</v>
      </c>
    </row>
    <row r="443" spans="1:60" x14ac:dyDescent="0.35">
      <c r="A443" s="173" t="s">
        <v>1978</v>
      </c>
      <c r="B443" s="173" t="s">
        <v>2848</v>
      </c>
      <c r="C443" s="173" t="s">
        <v>2849</v>
      </c>
      <c r="D443" s="173" t="s">
        <v>1954</v>
      </c>
      <c r="J443" s="173" t="s">
        <v>1955</v>
      </c>
    </row>
    <row r="444" spans="1:60" x14ac:dyDescent="0.35">
      <c r="A444" s="173" t="s">
        <v>2821</v>
      </c>
      <c r="B444" s="173" t="s">
        <v>2850</v>
      </c>
      <c r="C444" s="173" t="s">
        <v>653</v>
      </c>
      <c r="D444" s="173" t="s">
        <v>2026</v>
      </c>
      <c r="E444" s="173" t="s">
        <v>2851</v>
      </c>
      <c r="J444" s="173" t="s">
        <v>1955</v>
      </c>
    </row>
    <row r="445" spans="1:60" x14ac:dyDescent="0.35">
      <c r="A445" s="173" t="s">
        <v>1956</v>
      </c>
      <c r="B445" s="173" t="s">
        <v>2852</v>
      </c>
      <c r="C445" s="173" t="s">
        <v>663</v>
      </c>
      <c r="D445" s="173" t="s">
        <v>1958</v>
      </c>
      <c r="E445" s="173" t="s">
        <v>2853</v>
      </c>
      <c r="J445" s="173" t="s">
        <v>1955</v>
      </c>
    </row>
    <row r="446" spans="1:60" x14ac:dyDescent="0.35">
      <c r="A446" s="173" t="s">
        <v>2031</v>
      </c>
      <c r="B446" s="173" t="s">
        <v>2854</v>
      </c>
      <c r="C446" s="173" t="s">
        <v>664</v>
      </c>
      <c r="E446" s="173" t="s">
        <v>2855</v>
      </c>
      <c r="I446" s="173" t="s">
        <v>2827</v>
      </c>
      <c r="J446" s="173" t="s">
        <v>1955</v>
      </c>
    </row>
    <row r="447" spans="1:60" x14ac:dyDescent="0.35">
      <c r="A447" s="173" t="s">
        <v>1956</v>
      </c>
      <c r="B447" s="173" t="s">
        <v>2856</v>
      </c>
      <c r="C447" s="173" t="s">
        <v>665</v>
      </c>
      <c r="D447" s="173" t="s">
        <v>1958</v>
      </c>
      <c r="E447" s="173" t="s">
        <v>2855</v>
      </c>
      <c r="J447" s="173" t="s">
        <v>1955</v>
      </c>
    </row>
    <row r="448" spans="1:60" s="203" customFormat="1" x14ac:dyDescent="0.35">
      <c r="A448" s="203" t="s">
        <v>2052</v>
      </c>
      <c r="B448" s="204" t="s">
        <v>2829</v>
      </c>
      <c r="C448" s="205"/>
      <c r="O448" s="173"/>
      <c r="P448" s="173"/>
      <c r="Q448" s="173"/>
      <c r="R448" s="173"/>
      <c r="S448" s="173"/>
      <c r="T448" s="173"/>
      <c r="U448" s="173"/>
      <c r="V448" s="173"/>
      <c r="W448" s="173"/>
      <c r="X448" s="173"/>
      <c r="Y448" s="173"/>
      <c r="Z448" s="173"/>
      <c r="AA448" s="173"/>
      <c r="AB448" s="173"/>
      <c r="AC448" s="173"/>
      <c r="AD448" s="173"/>
      <c r="AE448" s="173"/>
      <c r="AF448" s="173"/>
      <c r="AG448" s="173"/>
      <c r="AH448" s="173"/>
      <c r="AI448" s="173"/>
      <c r="AJ448" s="173"/>
      <c r="AK448" s="173"/>
      <c r="AL448" s="173"/>
      <c r="AM448" s="173"/>
      <c r="AN448" s="173"/>
      <c r="AO448" s="173"/>
      <c r="AP448" s="173"/>
      <c r="AQ448" s="173"/>
      <c r="AR448" s="173"/>
      <c r="AS448" s="173"/>
      <c r="AT448" s="173"/>
      <c r="AU448" s="173"/>
      <c r="AV448" s="173"/>
      <c r="AW448" s="173"/>
      <c r="AX448" s="173"/>
      <c r="AY448" s="173"/>
      <c r="AZ448" s="173"/>
      <c r="BA448" s="173"/>
      <c r="BB448" s="173"/>
      <c r="BC448" s="173"/>
      <c r="BD448" s="173"/>
      <c r="BE448" s="173"/>
      <c r="BF448" s="173"/>
      <c r="BG448" s="173"/>
      <c r="BH448" s="173"/>
    </row>
    <row r="449" spans="1:60" s="203" customFormat="1" x14ac:dyDescent="0.35">
      <c r="A449" s="203" t="s">
        <v>2052</v>
      </c>
      <c r="B449" s="204" t="s">
        <v>2797</v>
      </c>
      <c r="C449" s="205"/>
      <c r="O449" s="173"/>
      <c r="P449" s="173"/>
      <c r="Q449" s="173"/>
      <c r="R449" s="173"/>
      <c r="S449" s="173"/>
      <c r="T449" s="173"/>
      <c r="U449" s="173"/>
      <c r="V449" s="173"/>
      <c r="W449" s="173"/>
      <c r="X449" s="173"/>
      <c r="Y449" s="173"/>
      <c r="Z449" s="173"/>
      <c r="AA449" s="173"/>
      <c r="AB449" s="173"/>
      <c r="AC449" s="173"/>
      <c r="AD449" s="173"/>
      <c r="AE449" s="173"/>
      <c r="AF449" s="173"/>
      <c r="AG449" s="173"/>
      <c r="AH449" s="173"/>
      <c r="AI449" s="173"/>
      <c r="AJ449" s="173"/>
      <c r="AK449" s="173"/>
      <c r="AL449" s="173"/>
      <c r="AM449" s="173"/>
      <c r="AN449" s="173"/>
      <c r="AO449" s="173"/>
      <c r="AP449" s="173"/>
      <c r="AQ449" s="173"/>
      <c r="AR449" s="173"/>
      <c r="AS449" s="173"/>
      <c r="AT449" s="173"/>
      <c r="AU449" s="173"/>
      <c r="AV449" s="173"/>
      <c r="AW449" s="173"/>
      <c r="AX449" s="173"/>
      <c r="AY449" s="173"/>
      <c r="AZ449" s="173"/>
      <c r="BA449" s="173"/>
      <c r="BB449" s="173"/>
      <c r="BC449" s="173"/>
      <c r="BD449" s="173"/>
      <c r="BE449" s="173"/>
      <c r="BF449" s="173"/>
      <c r="BG449" s="173"/>
      <c r="BH449" s="173"/>
    </row>
    <row r="450" spans="1:60" s="217" customFormat="1" x14ac:dyDescent="0.35">
      <c r="A450" s="217" t="s">
        <v>1971</v>
      </c>
      <c r="B450" s="218" t="s">
        <v>2857</v>
      </c>
      <c r="C450" s="219" t="s">
        <v>2858</v>
      </c>
      <c r="E450" s="217" t="s">
        <v>2800</v>
      </c>
    </row>
    <row r="451" spans="1:60" ht="31" x14ac:dyDescent="0.35">
      <c r="A451" s="173" t="s">
        <v>1986</v>
      </c>
      <c r="B451" s="220" t="s">
        <v>2859</v>
      </c>
      <c r="C451" s="175" t="s">
        <v>666</v>
      </c>
      <c r="F451" s="173" t="s">
        <v>2181</v>
      </c>
      <c r="J451" s="173" t="s">
        <v>1955</v>
      </c>
    </row>
    <row r="452" spans="1:60" ht="31" x14ac:dyDescent="0.35">
      <c r="A452" s="173" t="s">
        <v>1986</v>
      </c>
      <c r="B452" s="220" t="s">
        <v>2860</v>
      </c>
      <c r="C452" s="175" t="s">
        <v>667</v>
      </c>
      <c r="F452" s="173" t="s">
        <v>2181</v>
      </c>
      <c r="J452" s="173" t="s">
        <v>1955</v>
      </c>
    </row>
    <row r="453" spans="1:60" ht="31" x14ac:dyDescent="0.35">
      <c r="A453" s="173" t="s">
        <v>1986</v>
      </c>
      <c r="B453" s="220" t="s">
        <v>2861</v>
      </c>
      <c r="C453" s="175" t="s">
        <v>668</v>
      </c>
      <c r="F453" s="173" t="s">
        <v>2181</v>
      </c>
      <c r="J453" s="173" t="s">
        <v>1955</v>
      </c>
    </row>
    <row r="454" spans="1:60" ht="31" x14ac:dyDescent="0.35">
      <c r="A454" s="173" t="s">
        <v>1986</v>
      </c>
      <c r="B454" s="220" t="s">
        <v>2862</v>
      </c>
      <c r="C454" s="175" t="s">
        <v>669</v>
      </c>
      <c r="F454" s="173" t="s">
        <v>2181</v>
      </c>
      <c r="J454" s="173" t="s">
        <v>1955</v>
      </c>
    </row>
    <row r="455" spans="1:60" s="217" customFormat="1" x14ac:dyDescent="0.35">
      <c r="A455" s="217" t="s">
        <v>2052</v>
      </c>
      <c r="B455" s="218" t="s">
        <v>2857</v>
      </c>
      <c r="C455" s="219"/>
    </row>
    <row r="456" spans="1:60" s="221" customFormat="1" x14ac:dyDescent="0.35">
      <c r="A456" s="221" t="s">
        <v>1971</v>
      </c>
      <c r="B456" s="222" t="s">
        <v>2863</v>
      </c>
      <c r="C456" s="223" t="s">
        <v>2864</v>
      </c>
      <c r="E456" s="221" t="s">
        <v>2865</v>
      </c>
    </row>
    <row r="457" spans="1:60" x14ac:dyDescent="0.35">
      <c r="A457" s="173" t="s">
        <v>1986</v>
      </c>
      <c r="B457" s="220" t="s">
        <v>2866</v>
      </c>
      <c r="C457" s="175" t="s">
        <v>670</v>
      </c>
      <c r="F457" s="173" t="s">
        <v>2181</v>
      </c>
      <c r="J457" s="173" t="s">
        <v>1955</v>
      </c>
    </row>
    <row r="458" spans="1:60" x14ac:dyDescent="0.35">
      <c r="A458" s="173" t="s">
        <v>1986</v>
      </c>
      <c r="B458" s="220" t="s">
        <v>2867</v>
      </c>
      <c r="C458" s="175" t="s">
        <v>671</v>
      </c>
      <c r="F458" s="173" t="s">
        <v>2181</v>
      </c>
      <c r="J458" s="173" t="s">
        <v>1955</v>
      </c>
    </row>
    <row r="459" spans="1:60" x14ac:dyDescent="0.35">
      <c r="A459" s="173" t="s">
        <v>1986</v>
      </c>
      <c r="B459" s="220" t="s">
        <v>2868</v>
      </c>
      <c r="C459" s="175" t="s">
        <v>672</v>
      </c>
      <c r="F459" s="173" t="s">
        <v>2181</v>
      </c>
      <c r="J459" s="173" t="s">
        <v>1955</v>
      </c>
    </row>
    <row r="460" spans="1:60" ht="31" x14ac:dyDescent="0.35">
      <c r="A460" s="173" t="s">
        <v>1986</v>
      </c>
      <c r="B460" s="220" t="s">
        <v>2869</v>
      </c>
      <c r="C460" s="175" t="s">
        <v>673</v>
      </c>
      <c r="F460" s="173" t="s">
        <v>2181</v>
      </c>
      <c r="J460" s="173" t="s">
        <v>1955</v>
      </c>
    </row>
    <row r="461" spans="1:60" s="221" customFormat="1" x14ac:dyDescent="0.35">
      <c r="A461" s="221" t="s">
        <v>2052</v>
      </c>
      <c r="B461" s="222"/>
      <c r="C461" s="223"/>
    </row>
    <row r="462" spans="1:60" s="224" customFormat="1" x14ac:dyDescent="0.35">
      <c r="A462" s="224" t="s">
        <v>1971</v>
      </c>
      <c r="B462" s="225" t="s">
        <v>2870</v>
      </c>
      <c r="C462" s="226" t="s">
        <v>2864</v>
      </c>
      <c r="E462" s="224" t="s">
        <v>2774</v>
      </c>
    </row>
    <row r="463" spans="1:60" x14ac:dyDescent="0.35">
      <c r="A463" s="173" t="s">
        <v>1986</v>
      </c>
      <c r="B463" s="220" t="s">
        <v>2871</v>
      </c>
      <c r="C463" s="175" t="s">
        <v>674</v>
      </c>
      <c r="F463" s="173" t="s">
        <v>2181</v>
      </c>
      <c r="J463" s="173" t="s">
        <v>1955</v>
      </c>
    </row>
    <row r="464" spans="1:60" x14ac:dyDescent="0.35">
      <c r="A464" s="173" t="s">
        <v>1986</v>
      </c>
      <c r="B464" s="220" t="s">
        <v>2872</v>
      </c>
      <c r="C464" s="175" t="s">
        <v>675</v>
      </c>
      <c r="F464" s="173" t="s">
        <v>2181</v>
      </c>
      <c r="J464" s="173" t="s">
        <v>1955</v>
      </c>
    </row>
    <row r="465" spans="1:60" x14ac:dyDescent="0.35">
      <c r="A465" s="173" t="s">
        <v>1986</v>
      </c>
      <c r="B465" s="220" t="s">
        <v>2873</v>
      </c>
      <c r="C465" s="175" t="s">
        <v>676</v>
      </c>
      <c r="F465" s="173" t="s">
        <v>2181</v>
      </c>
      <c r="J465" s="173" t="s">
        <v>1955</v>
      </c>
    </row>
    <row r="466" spans="1:60" ht="31" x14ac:dyDescent="0.35">
      <c r="A466" s="173" t="s">
        <v>1986</v>
      </c>
      <c r="B466" s="220" t="s">
        <v>2874</v>
      </c>
      <c r="C466" s="175" t="s">
        <v>677</v>
      </c>
      <c r="F466" s="173" t="s">
        <v>2181</v>
      </c>
      <c r="J466" s="173" t="s">
        <v>1955</v>
      </c>
    </row>
    <row r="467" spans="1:60" s="224" customFormat="1" x14ac:dyDescent="0.35">
      <c r="A467" s="224" t="s">
        <v>2052</v>
      </c>
      <c r="B467" s="225"/>
      <c r="C467" s="226"/>
    </row>
    <row r="468" spans="1:60" s="180" customFormat="1" x14ac:dyDescent="0.35">
      <c r="A468" s="180" t="s">
        <v>1971</v>
      </c>
      <c r="B468" s="180" t="s">
        <v>2875</v>
      </c>
      <c r="C468" s="206" t="s">
        <v>2876</v>
      </c>
      <c r="O468" s="173"/>
      <c r="P468" s="173"/>
      <c r="Q468" s="173"/>
      <c r="R468" s="173"/>
      <c r="S468" s="173"/>
      <c r="T468" s="173"/>
      <c r="U468" s="173"/>
      <c r="V468" s="173"/>
      <c r="W468" s="173"/>
      <c r="X468" s="173"/>
      <c r="Y468" s="173"/>
      <c r="Z468" s="173"/>
      <c r="AA468" s="173"/>
      <c r="AB468" s="173"/>
      <c r="AC468" s="173"/>
      <c r="AD468" s="173"/>
      <c r="AE468" s="173"/>
      <c r="AF468" s="173"/>
      <c r="AG468" s="173"/>
      <c r="AH468" s="173"/>
      <c r="AI468" s="173"/>
      <c r="AJ468" s="173"/>
      <c r="AK468" s="173"/>
      <c r="AL468" s="173"/>
      <c r="AM468" s="173"/>
      <c r="AN468" s="173"/>
      <c r="AO468" s="173"/>
      <c r="AP468" s="173"/>
      <c r="AQ468" s="173"/>
      <c r="AR468" s="173"/>
      <c r="AS468" s="173"/>
      <c r="AT468" s="173"/>
      <c r="AU468" s="173"/>
      <c r="AV468" s="173"/>
      <c r="AW468" s="173"/>
      <c r="AX468" s="173"/>
      <c r="AY468" s="173"/>
      <c r="AZ468" s="173"/>
      <c r="BA468" s="173"/>
      <c r="BB468" s="173"/>
      <c r="BC468" s="173"/>
      <c r="BD468" s="173"/>
      <c r="BE468" s="173"/>
      <c r="BF468" s="173"/>
      <c r="BG468" s="173"/>
      <c r="BH468" s="173"/>
    </row>
    <row r="469" spans="1:60" s="188" customFormat="1" x14ac:dyDescent="0.35">
      <c r="A469" s="188" t="s">
        <v>1949</v>
      </c>
      <c r="B469" s="188" t="s">
        <v>2877</v>
      </c>
      <c r="C469" s="213" t="s">
        <v>678</v>
      </c>
    </row>
    <row r="470" spans="1:60" x14ac:dyDescent="0.35">
      <c r="A470" s="174" t="s">
        <v>2878</v>
      </c>
      <c r="B470" s="214" t="s">
        <v>2879</v>
      </c>
      <c r="C470" s="214" t="s">
        <v>2880</v>
      </c>
      <c r="D470" s="174" t="s">
        <v>1954</v>
      </c>
      <c r="J470" s="173" t="s">
        <v>1955</v>
      </c>
    </row>
    <row r="471" spans="1:60" x14ac:dyDescent="0.35">
      <c r="A471" s="174" t="s">
        <v>2881</v>
      </c>
      <c r="B471" s="214" t="s">
        <v>2882</v>
      </c>
      <c r="C471" s="214" t="s">
        <v>680</v>
      </c>
      <c r="D471" s="174" t="s">
        <v>1954</v>
      </c>
      <c r="E471" s="174" t="s">
        <v>2883</v>
      </c>
      <c r="J471" s="173" t="s">
        <v>1955</v>
      </c>
    </row>
    <row r="472" spans="1:60" x14ac:dyDescent="0.35">
      <c r="A472" s="174" t="s">
        <v>1956</v>
      </c>
      <c r="B472" s="214" t="s">
        <v>2884</v>
      </c>
      <c r="C472" s="175" t="s">
        <v>681</v>
      </c>
      <c r="D472" s="174" t="s">
        <v>1958</v>
      </c>
      <c r="E472" s="173" t="s">
        <v>2885</v>
      </c>
      <c r="J472" s="173" t="s">
        <v>1955</v>
      </c>
    </row>
    <row r="473" spans="1:60" x14ac:dyDescent="0.35">
      <c r="A473" s="174" t="s">
        <v>2886</v>
      </c>
      <c r="B473" s="214" t="s">
        <v>2887</v>
      </c>
      <c r="C473" s="214" t="s">
        <v>682</v>
      </c>
      <c r="D473" s="174" t="s">
        <v>1954</v>
      </c>
      <c r="E473" s="174" t="s">
        <v>2888</v>
      </c>
      <c r="J473" s="173" t="s">
        <v>1955</v>
      </c>
    </row>
    <row r="474" spans="1:60" x14ac:dyDescent="0.35">
      <c r="A474" s="174" t="s">
        <v>1956</v>
      </c>
      <c r="B474" s="214" t="s">
        <v>2889</v>
      </c>
      <c r="C474" s="175" t="s">
        <v>683</v>
      </c>
      <c r="D474" s="174" t="s">
        <v>1958</v>
      </c>
      <c r="E474" s="174" t="s">
        <v>2890</v>
      </c>
      <c r="J474" s="173" t="s">
        <v>1955</v>
      </c>
    </row>
    <row r="475" spans="1:60" x14ac:dyDescent="0.35">
      <c r="A475" s="173" t="s">
        <v>2891</v>
      </c>
      <c r="B475" s="173" t="s">
        <v>2892</v>
      </c>
      <c r="C475" s="173" t="s">
        <v>2893</v>
      </c>
      <c r="D475" s="173" t="s">
        <v>1954</v>
      </c>
      <c r="J475" s="173" t="s">
        <v>1955</v>
      </c>
    </row>
    <row r="476" spans="1:60" s="202" customFormat="1" x14ac:dyDescent="0.35">
      <c r="A476" s="173" t="s">
        <v>2894</v>
      </c>
      <c r="B476" s="173" t="s">
        <v>2895</v>
      </c>
      <c r="C476" s="173" t="s">
        <v>685</v>
      </c>
      <c r="D476" s="173" t="s">
        <v>2026</v>
      </c>
      <c r="E476" s="173" t="s">
        <v>2896</v>
      </c>
      <c r="F476" s="173" t="s">
        <v>2897</v>
      </c>
      <c r="G476" s="173"/>
      <c r="H476" s="173" t="s">
        <v>2898</v>
      </c>
      <c r="I476" s="173"/>
      <c r="J476" s="173" t="s">
        <v>1955</v>
      </c>
      <c r="K476" s="173"/>
      <c r="L476" s="173"/>
      <c r="M476" s="173"/>
      <c r="N476" s="173"/>
      <c r="O476" s="173"/>
    </row>
    <row r="477" spans="1:60" s="202" customFormat="1" x14ac:dyDescent="0.35">
      <c r="A477" s="173" t="s">
        <v>1956</v>
      </c>
      <c r="B477" s="173" t="s">
        <v>2899</v>
      </c>
      <c r="C477" s="173" t="s">
        <v>695</v>
      </c>
      <c r="D477" s="173" t="s">
        <v>1958</v>
      </c>
      <c r="E477" s="173" t="s">
        <v>2900</v>
      </c>
      <c r="F477" s="173"/>
      <c r="G477" s="173"/>
      <c r="H477" s="173"/>
      <c r="I477" s="173"/>
      <c r="J477" s="173"/>
      <c r="K477" s="173"/>
      <c r="L477" s="173"/>
      <c r="M477" s="173"/>
      <c r="N477" s="173"/>
      <c r="O477" s="173"/>
    </row>
    <row r="478" spans="1:60" s="203" customFormat="1" x14ac:dyDescent="0.35">
      <c r="A478" s="203" t="s">
        <v>2052</v>
      </c>
      <c r="B478" s="204" t="s">
        <v>2875</v>
      </c>
      <c r="C478" s="205"/>
      <c r="O478" s="173"/>
      <c r="P478" s="173"/>
      <c r="Q478" s="173"/>
      <c r="R478" s="173"/>
      <c r="S478" s="173"/>
      <c r="T478" s="173"/>
      <c r="U478" s="173"/>
      <c r="V478" s="173"/>
      <c r="W478" s="173"/>
      <c r="X478" s="173"/>
      <c r="Y478" s="173"/>
      <c r="Z478" s="173"/>
      <c r="AA478" s="173"/>
      <c r="AB478" s="173"/>
      <c r="AC478" s="173"/>
      <c r="AD478" s="173"/>
      <c r="AE478" s="173"/>
      <c r="AF478" s="173"/>
      <c r="AG478" s="173"/>
      <c r="AH478" s="173"/>
      <c r="AI478" s="173"/>
      <c r="AJ478" s="173"/>
      <c r="AK478" s="173"/>
      <c r="AL478" s="173"/>
      <c r="AM478" s="173"/>
      <c r="AN478" s="173"/>
      <c r="AO478" s="173"/>
      <c r="AP478" s="173"/>
      <c r="AQ478" s="173"/>
      <c r="AR478" s="173"/>
      <c r="AS478" s="173"/>
      <c r="AT478" s="173"/>
      <c r="AU478" s="173"/>
      <c r="AV478" s="173"/>
      <c r="AW478" s="173"/>
      <c r="AX478" s="173"/>
      <c r="AY478" s="173"/>
      <c r="AZ478" s="173"/>
      <c r="BA478" s="173"/>
      <c r="BB478" s="173"/>
      <c r="BC478" s="173"/>
      <c r="BD478" s="173"/>
      <c r="BE478" s="173"/>
      <c r="BF478" s="173"/>
      <c r="BG478" s="173"/>
      <c r="BH478" s="173"/>
    </row>
    <row r="479" spans="1:60" s="203" customFormat="1" x14ac:dyDescent="0.35">
      <c r="A479" s="203" t="s">
        <v>2052</v>
      </c>
      <c r="B479" s="204" t="s">
        <v>2595</v>
      </c>
      <c r="C479" s="205"/>
      <c r="O479" s="173"/>
      <c r="P479" s="173"/>
      <c r="Q479" s="173"/>
      <c r="R479" s="173"/>
      <c r="S479" s="173"/>
      <c r="T479" s="173"/>
      <c r="U479" s="173"/>
      <c r="V479" s="173"/>
      <c r="W479" s="173"/>
      <c r="X479" s="173"/>
      <c r="Y479" s="173"/>
      <c r="Z479" s="173"/>
      <c r="AA479" s="173"/>
      <c r="AB479" s="173"/>
      <c r="AC479" s="173"/>
      <c r="AD479" s="173"/>
      <c r="AE479" s="173"/>
      <c r="AF479" s="173"/>
      <c r="AG479" s="173"/>
      <c r="AH479" s="173"/>
      <c r="AI479" s="173"/>
      <c r="AJ479" s="173"/>
      <c r="AK479" s="173"/>
      <c r="AL479" s="173"/>
      <c r="AM479" s="173"/>
      <c r="AN479" s="173"/>
      <c r="AO479" s="173"/>
      <c r="AP479" s="173"/>
      <c r="AQ479" s="173"/>
      <c r="AR479" s="173"/>
      <c r="AS479" s="173"/>
      <c r="AT479" s="173"/>
      <c r="AU479" s="173"/>
      <c r="AV479" s="173"/>
      <c r="AW479" s="173"/>
      <c r="AX479" s="173"/>
      <c r="AY479" s="173"/>
      <c r="AZ479" s="173"/>
      <c r="BA479" s="173"/>
      <c r="BB479" s="173"/>
      <c r="BC479" s="173"/>
      <c r="BD479" s="173"/>
      <c r="BE479" s="173"/>
      <c r="BF479" s="173"/>
      <c r="BG479" s="173"/>
      <c r="BH479" s="173"/>
    </row>
    <row r="480" spans="1:60" s="180" customFormat="1" x14ac:dyDescent="0.35">
      <c r="A480" s="180" t="s">
        <v>1971</v>
      </c>
      <c r="B480" s="180" t="s">
        <v>2901</v>
      </c>
      <c r="C480" s="206" t="s">
        <v>2902</v>
      </c>
      <c r="E480" s="180" t="s">
        <v>2903</v>
      </c>
      <c r="O480" s="173"/>
      <c r="P480" s="173"/>
      <c r="Q480" s="173"/>
      <c r="R480" s="173"/>
      <c r="S480" s="173"/>
      <c r="T480" s="173"/>
      <c r="U480" s="173"/>
      <c r="V480" s="173"/>
      <c r="W480" s="173"/>
      <c r="X480" s="173"/>
      <c r="Y480" s="173"/>
      <c r="Z480" s="173"/>
      <c r="AA480" s="173"/>
      <c r="AB480" s="173"/>
      <c r="AC480" s="173"/>
      <c r="AD480" s="173"/>
      <c r="AE480" s="173"/>
      <c r="AF480" s="173"/>
      <c r="AG480" s="173"/>
      <c r="AH480" s="173"/>
      <c r="AI480" s="173"/>
      <c r="AJ480" s="173"/>
      <c r="AK480" s="173"/>
      <c r="AL480" s="173"/>
      <c r="AM480" s="173"/>
      <c r="AN480" s="173"/>
      <c r="AO480" s="173"/>
      <c r="AP480" s="173"/>
      <c r="AQ480" s="173"/>
      <c r="AR480" s="173"/>
      <c r="AS480" s="173"/>
      <c r="AT480" s="173"/>
      <c r="AU480" s="173"/>
      <c r="AV480" s="173"/>
      <c r="AW480" s="173"/>
      <c r="AX480" s="173"/>
      <c r="AY480" s="173"/>
      <c r="AZ480" s="173"/>
      <c r="BA480" s="173"/>
      <c r="BB480" s="173"/>
      <c r="BC480" s="173"/>
      <c r="BD480" s="173"/>
      <c r="BE480" s="173"/>
      <c r="BF480" s="173"/>
      <c r="BG480" s="173"/>
      <c r="BH480" s="173"/>
    </row>
    <row r="481" spans="1:60" s="180" customFormat="1" x14ac:dyDescent="0.35">
      <c r="A481" s="180" t="s">
        <v>1971</v>
      </c>
      <c r="B481" s="180" t="s">
        <v>2904</v>
      </c>
      <c r="C481" s="206" t="s">
        <v>2905</v>
      </c>
      <c r="O481" s="173"/>
      <c r="P481" s="173"/>
      <c r="Q481" s="173"/>
      <c r="R481" s="173"/>
      <c r="S481" s="173"/>
      <c r="T481" s="173"/>
      <c r="U481" s="173"/>
      <c r="V481" s="173"/>
      <c r="W481" s="173"/>
      <c r="X481" s="173"/>
      <c r="Y481" s="173"/>
      <c r="Z481" s="173"/>
      <c r="AA481" s="173"/>
      <c r="AB481" s="173"/>
      <c r="AC481" s="173"/>
      <c r="AD481" s="173"/>
      <c r="AE481" s="173"/>
      <c r="AF481" s="173"/>
      <c r="AG481" s="173"/>
      <c r="AH481" s="173"/>
      <c r="AI481" s="173"/>
      <c r="AJ481" s="173"/>
      <c r="AK481" s="173"/>
      <c r="AL481" s="173"/>
      <c r="AM481" s="173"/>
      <c r="AN481" s="173"/>
      <c r="AO481" s="173"/>
      <c r="AP481" s="173"/>
      <c r="AQ481" s="173"/>
      <c r="AR481" s="173"/>
      <c r="AS481" s="173"/>
      <c r="AT481" s="173"/>
      <c r="AU481" s="173"/>
      <c r="AV481" s="173"/>
      <c r="AW481" s="173"/>
      <c r="AX481" s="173"/>
      <c r="AY481" s="173"/>
      <c r="AZ481" s="173"/>
      <c r="BA481" s="173"/>
      <c r="BB481" s="173"/>
      <c r="BC481" s="173"/>
      <c r="BD481" s="173"/>
      <c r="BE481" s="173"/>
      <c r="BF481" s="173"/>
      <c r="BG481" s="173"/>
      <c r="BH481" s="173"/>
    </row>
    <row r="482" spans="1:60" x14ac:dyDescent="0.35">
      <c r="A482" s="174" t="s">
        <v>2906</v>
      </c>
      <c r="B482" s="173" t="s">
        <v>2907</v>
      </c>
      <c r="C482" s="214" t="s">
        <v>2908</v>
      </c>
      <c r="D482" s="174" t="s">
        <v>1954</v>
      </c>
      <c r="J482" s="173" t="s">
        <v>1955</v>
      </c>
    </row>
    <row r="483" spans="1:60" x14ac:dyDescent="0.35">
      <c r="A483" s="174" t="s">
        <v>1956</v>
      </c>
      <c r="B483" s="173" t="s">
        <v>2909</v>
      </c>
      <c r="C483" s="175" t="s">
        <v>697</v>
      </c>
      <c r="D483" s="174" t="s">
        <v>1958</v>
      </c>
      <c r="E483" s="173" t="s">
        <v>2910</v>
      </c>
      <c r="J483" s="173" t="s">
        <v>1955</v>
      </c>
    </row>
    <row r="484" spans="1:60" x14ac:dyDescent="0.35">
      <c r="A484" s="174" t="s">
        <v>2911</v>
      </c>
      <c r="B484" s="173" t="s">
        <v>2912</v>
      </c>
      <c r="C484" s="214" t="s">
        <v>698</v>
      </c>
      <c r="D484" s="174" t="s">
        <v>1954</v>
      </c>
      <c r="J484" s="173" t="s">
        <v>1955</v>
      </c>
    </row>
    <row r="485" spans="1:60" x14ac:dyDescent="0.35">
      <c r="A485" s="174" t="s">
        <v>1956</v>
      </c>
      <c r="B485" s="173" t="s">
        <v>2913</v>
      </c>
      <c r="C485" s="175" t="s">
        <v>699</v>
      </c>
      <c r="D485" s="174" t="s">
        <v>1958</v>
      </c>
      <c r="E485" s="173" t="s">
        <v>2914</v>
      </c>
      <c r="J485" s="173" t="s">
        <v>1955</v>
      </c>
    </row>
    <row r="486" spans="1:60" x14ac:dyDescent="0.35">
      <c r="A486" s="174" t="s">
        <v>1986</v>
      </c>
      <c r="B486" s="173" t="s">
        <v>2915</v>
      </c>
      <c r="C486" s="175" t="s">
        <v>2916</v>
      </c>
      <c r="D486" s="173" t="s">
        <v>2917</v>
      </c>
      <c r="E486" s="173" t="s">
        <v>2918</v>
      </c>
      <c r="F486" s="173" t="s">
        <v>1990</v>
      </c>
      <c r="J486" s="173" t="s">
        <v>1955</v>
      </c>
    </row>
    <row r="487" spans="1:60" x14ac:dyDescent="0.35">
      <c r="A487" s="174" t="s">
        <v>1986</v>
      </c>
      <c r="B487" s="173" t="s">
        <v>2919</v>
      </c>
      <c r="C487" s="175" t="s">
        <v>2920</v>
      </c>
      <c r="D487" s="173" t="s">
        <v>2917</v>
      </c>
      <c r="E487" s="173" t="s">
        <v>2918</v>
      </c>
      <c r="F487" s="173" t="s">
        <v>1990</v>
      </c>
      <c r="J487" s="173" t="s">
        <v>1994</v>
      </c>
    </row>
    <row r="488" spans="1:60" x14ac:dyDescent="0.35">
      <c r="A488" s="173" t="s">
        <v>2031</v>
      </c>
      <c r="B488" s="173" t="s">
        <v>2921</v>
      </c>
      <c r="C488" s="214" t="s">
        <v>2922</v>
      </c>
      <c r="D488" s="173" t="s">
        <v>2923</v>
      </c>
      <c r="I488" s="173" t="s">
        <v>2034</v>
      </c>
      <c r="J488" s="173" t="s">
        <v>1955</v>
      </c>
    </row>
    <row r="489" spans="1:60" x14ac:dyDescent="0.35">
      <c r="A489" s="174" t="s">
        <v>2924</v>
      </c>
      <c r="B489" s="173" t="s">
        <v>2925</v>
      </c>
      <c r="C489" s="214" t="s">
        <v>2926</v>
      </c>
      <c r="D489" s="174" t="s">
        <v>1954</v>
      </c>
      <c r="J489" s="173" t="s">
        <v>1955</v>
      </c>
    </row>
    <row r="490" spans="1:60" x14ac:dyDescent="0.35">
      <c r="A490" s="173" t="s">
        <v>1956</v>
      </c>
      <c r="B490" s="173" t="s">
        <v>2927</v>
      </c>
      <c r="C490" s="175" t="s">
        <v>702</v>
      </c>
      <c r="D490" s="174" t="s">
        <v>1958</v>
      </c>
      <c r="E490" s="173" t="s">
        <v>2928</v>
      </c>
      <c r="J490" s="173" t="s">
        <v>1955</v>
      </c>
    </row>
    <row r="491" spans="1:60" s="203" customFormat="1" x14ac:dyDescent="0.35">
      <c r="A491" s="203" t="s">
        <v>2052</v>
      </c>
      <c r="B491" s="204" t="s">
        <v>2904</v>
      </c>
      <c r="C491" s="205"/>
      <c r="O491" s="173"/>
      <c r="P491" s="173"/>
      <c r="Q491" s="173"/>
      <c r="R491" s="173"/>
      <c r="S491" s="173"/>
      <c r="T491" s="173"/>
      <c r="U491" s="173"/>
      <c r="V491" s="173"/>
      <c r="W491" s="173"/>
      <c r="X491" s="173"/>
      <c r="Y491" s="173"/>
      <c r="Z491" s="173"/>
      <c r="AA491" s="173"/>
      <c r="AB491" s="173"/>
      <c r="AC491" s="173"/>
      <c r="AD491" s="173"/>
      <c r="AE491" s="173"/>
      <c r="AF491" s="173"/>
      <c r="AG491" s="173"/>
      <c r="AH491" s="173"/>
      <c r="AI491" s="173"/>
      <c r="AJ491" s="173"/>
      <c r="AK491" s="173"/>
      <c r="AL491" s="173"/>
      <c r="AM491" s="173"/>
      <c r="AN491" s="173"/>
      <c r="AO491" s="173"/>
      <c r="AP491" s="173"/>
      <c r="AQ491" s="173"/>
      <c r="AR491" s="173"/>
      <c r="AS491" s="173"/>
      <c r="AT491" s="173"/>
      <c r="AU491" s="173"/>
      <c r="AV491" s="173"/>
      <c r="AW491" s="173"/>
      <c r="AX491" s="173"/>
      <c r="AY491" s="173"/>
      <c r="AZ491" s="173"/>
      <c r="BA491" s="173"/>
      <c r="BB491" s="173"/>
      <c r="BC491" s="173"/>
      <c r="BD491" s="173"/>
      <c r="BE491" s="173"/>
      <c r="BF491" s="173"/>
      <c r="BG491" s="173"/>
      <c r="BH491" s="173"/>
    </row>
    <row r="492" spans="1:60" s="180" customFormat="1" x14ac:dyDescent="0.35">
      <c r="A492" s="180" t="s">
        <v>1971</v>
      </c>
      <c r="B492" s="180" t="s">
        <v>2929</v>
      </c>
      <c r="C492" s="206" t="s">
        <v>2930</v>
      </c>
      <c r="E492" s="180" t="s">
        <v>2931</v>
      </c>
      <c r="O492" s="173"/>
      <c r="P492" s="173"/>
      <c r="Q492" s="173"/>
      <c r="R492" s="173"/>
      <c r="S492" s="173"/>
      <c r="T492" s="173"/>
      <c r="U492" s="173"/>
      <c r="V492" s="173"/>
      <c r="W492" s="173"/>
      <c r="X492" s="173"/>
      <c r="Y492" s="173"/>
      <c r="Z492" s="173"/>
      <c r="AA492" s="173"/>
      <c r="AB492" s="173"/>
      <c r="AC492" s="173"/>
      <c r="AD492" s="173"/>
      <c r="AE492" s="173"/>
      <c r="AF492" s="173"/>
      <c r="AG492" s="173"/>
      <c r="AH492" s="173"/>
      <c r="AI492" s="173"/>
      <c r="AJ492" s="173"/>
      <c r="AK492" s="173"/>
      <c r="AL492" s="173"/>
      <c r="AM492" s="173"/>
      <c r="AN492" s="173"/>
      <c r="AO492" s="173"/>
      <c r="AP492" s="173"/>
      <c r="AQ492" s="173"/>
      <c r="AR492" s="173"/>
      <c r="AS492" s="173"/>
      <c r="AT492" s="173"/>
      <c r="AU492" s="173"/>
      <c r="AV492" s="173"/>
      <c r="AW492" s="173"/>
      <c r="AX492" s="173"/>
      <c r="AY492" s="173"/>
      <c r="AZ492" s="173"/>
      <c r="BA492" s="173"/>
      <c r="BB492" s="173"/>
      <c r="BC492" s="173"/>
      <c r="BD492" s="173"/>
      <c r="BE492" s="173"/>
      <c r="BF492" s="173"/>
      <c r="BG492" s="173"/>
      <c r="BH492" s="173"/>
    </row>
    <row r="493" spans="1:60" s="227" customFormat="1" x14ac:dyDescent="0.35">
      <c r="A493" s="227" t="s">
        <v>1949</v>
      </c>
      <c r="B493" s="227" t="s">
        <v>2932</v>
      </c>
      <c r="C493" s="228" t="s">
        <v>703</v>
      </c>
    </row>
    <row r="494" spans="1:60" x14ac:dyDescent="0.35">
      <c r="A494" s="174" t="s">
        <v>2933</v>
      </c>
      <c r="B494" s="173" t="s">
        <v>2934</v>
      </c>
      <c r="C494" s="214" t="s">
        <v>704</v>
      </c>
      <c r="D494" s="174" t="s">
        <v>1954</v>
      </c>
      <c r="E494" s="174"/>
      <c r="J494" s="173" t="s">
        <v>1955</v>
      </c>
    </row>
    <row r="495" spans="1:60" x14ac:dyDescent="0.35">
      <c r="A495" s="174" t="s">
        <v>2935</v>
      </c>
      <c r="B495" s="173" t="s">
        <v>2936</v>
      </c>
      <c r="C495" s="214" t="s">
        <v>2937</v>
      </c>
      <c r="D495" s="174" t="s">
        <v>1954</v>
      </c>
      <c r="J495" s="173" t="s">
        <v>1955</v>
      </c>
    </row>
    <row r="496" spans="1:60" x14ac:dyDescent="0.35">
      <c r="A496" s="174" t="s">
        <v>2938</v>
      </c>
      <c r="B496" s="173" t="s">
        <v>2939</v>
      </c>
      <c r="C496" s="214" t="s">
        <v>2940</v>
      </c>
      <c r="D496" s="174" t="s">
        <v>1954</v>
      </c>
      <c r="E496" s="174" t="s">
        <v>2941</v>
      </c>
      <c r="J496" s="173" t="s">
        <v>1955</v>
      </c>
    </row>
    <row r="497" spans="1:60" x14ac:dyDescent="0.35">
      <c r="A497" s="174" t="s">
        <v>1956</v>
      </c>
      <c r="B497" s="173" t="s">
        <v>2942</v>
      </c>
      <c r="C497" s="175" t="s">
        <v>707</v>
      </c>
      <c r="D497" s="174" t="s">
        <v>1958</v>
      </c>
      <c r="E497" s="174" t="s">
        <v>2943</v>
      </c>
      <c r="J497" s="173" t="s">
        <v>1955</v>
      </c>
    </row>
    <row r="498" spans="1:60" x14ac:dyDescent="0.35">
      <c r="A498" s="174" t="s">
        <v>2944</v>
      </c>
      <c r="B498" s="173" t="s">
        <v>2945</v>
      </c>
      <c r="C498" s="214" t="s">
        <v>2946</v>
      </c>
      <c r="D498" s="174" t="s">
        <v>1954</v>
      </c>
      <c r="J498" s="173" t="s">
        <v>1955</v>
      </c>
    </row>
    <row r="499" spans="1:60" x14ac:dyDescent="0.35">
      <c r="A499" s="174" t="s">
        <v>1978</v>
      </c>
      <c r="B499" s="173" t="s">
        <v>2947</v>
      </c>
      <c r="C499" s="214" t="s">
        <v>2948</v>
      </c>
      <c r="D499" s="174" t="s">
        <v>1954</v>
      </c>
      <c r="J499" s="173" t="s">
        <v>1955</v>
      </c>
    </row>
    <row r="500" spans="1:60" x14ac:dyDescent="0.35">
      <c r="A500" s="174" t="s">
        <v>2949</v>
      </c>
      <c r="B500" s="173" t="s">
        <v>2950</v>
      </c>
      <c r="C500" s="214" t="s">
        <v>2951</v>
      </c>
      <c r="D500" s="174" t="s">
        <v>1954</v>
      </c>
      <c r="E500" s="174" t="s">
        <v>2952</v>
      </c>
      <c r="J500" s="173" t="s">
        <v>1955</v>
      </c>
    </row>
    <row r="501" spans="1:60" x14ac:dyDescent="0.35">
      <c r="A501" s="174" t="s">
        <v>1956</v>
      </c>
      <c r="B501" s="173" t="s">
        <v>2953</v>
      </c>
      <c r="C501" s="175" t="s">
        <v>711</v>
      </c>
      <c r="D501" s="174" t="s">
        <v>1958</v>
      </c>
      <c r="E501" s="174" t="s">
        <v>2954</v>
      </c>
      <c r="J501" s="173" t="s">
        <v>1955</v>
      </c>
    </row>
    <row r="502" spans="1:60" x14ac:dyDescent="0.35">
      <c r="A502" s="173" t="s">
        <v>2955</v>
      </c>
      <c r="B502" s="173" t="s">
        <v>2956</v>
      </c>
      <c r="C502" s="173" t="s">
        <v>2957</v>
      </c>
      <c r="D502" s="173" t="s">
        <v>1954</v>
      </c>
      <c r="E502" s="173" t="s">
        <v>2958</v>
      </c>
      <c r="J502" s="173" t="s">
        <v>1955</v>
      </c>
    </row>
    <row r="503" spans="1:60" x14ac:dyDescent="0.35">
      <c r="A503" s="173" t="s">
        <v>2163</v>
      </c>
      <c r="B503" s="173" t="s">
        <v>2959</v>
      </c>
      <c r="C503" s="173" t="s">
        <v>2960</v>
      </c>
      <c r="D503" s="173" t="s">
        <v>1954</v>
      </c>
      <c r="E503" s="173" t="s">
        <v>2958</v>
      </c>
      <c r="J503" s="173" t="s">
        <v>1955</v>
      </c>
    </row>
    <row r="504" spans="1:60" x14ac:dyDescent="0.35">
      <c r="A504" s="173" t="s">
        <v>1956</v>
      </c>
      <c r="B504" s="173" t="s">
        <v>2961</v>
      </c>
      <c r="C504" s="173" t="s">
        <v>714</v>
      </c>
      <c r="D504" s="173" t="s">
        <v>1958</v>
      </c>
      <c r="E504" s="173" t="s">
        <v>2962</v>
      </c>
      <c r="J504" s="173" t="s">
        <v>1955</v>
      </c>
    </row>
    <row r="505" spans="1:60" x14ac:dyDescent="0.35">
      <c r="A505" s="173" t="s">
        <v>1986</v>
      </c>
      <c r="B505" s="173" t="s">
        <v>2963</v>
      </c>
      <c r="C505" s="173" t="s">
        <v>715</v>
      </c>
      <c r="D505" s="173" t="s">
        <v>2060</v>
      </c>
      <c r="E505" s="173" t="s">
        <v>2958</v>
      </c>
      <c r="J505" s="173" t="s">
        <v>1955</v>
      </c>
    </row>
    <row r="506" spans="1:60" x14ac:dyDescent="0.35">
      <c r="A506" s="173" t="s">
        <v>1986</v>
      </c>
      <c r="B506" s="173" t="s">
        <v>2964</v>
      </c>
      <c r="C506" s="173" t="s">
        <v>2965</v>
      </c>
      <c r="D506" s="173" t="s">
        <v>2060</v>
      </c>
      <c r="J506" s="173" t="s">
        <v>1955</v>
      </c>
    </row>
    <row r="507" spans="1:60" s="203" customFormat="1" x14ac:dyDescent="0.35">
      <c r="A507" s="203" t="s">
        <v>2052</v>
      </c>
      <c r="B507" s="204" t="s">
        <v>2929</v>
      </c>
      <c r="C507" s="205"/>
      <c r="O507" s="173"/>
      <c r="P507" s="173"/>
      <c r="Q507" s="173"/>
      <c r="R507" s="173"/>
      <c r="S507" s="173"/>
      <c r="T507" s="173"/>
      <c r="U507" s="173"/>
      <c r="V507" s="173"/>
      <c r="W507" s="173"/>
      <c r="X507" s="173"/>
      <c r="Y507" s="173"/>
      <c r="Z507" s="173"/>
      <c r="AA507" s="173"/>
      <c r="AB507" s="173"/>
      <c r="AC507" s="173"/>
      <c r="AD507" s="173"/>
      <c r="AE507" s="173"/>
      <c r="AF507" s="173"/>
      <c r="AG507" s="173"/>
      <c r="AH507" s="173"/>
      <c r="AI507" s="173"/>
      <c r="AJ507" s="173"/>
      <c r="AK507" s="173"/>
      <c r="AL507" s="173"/>
      <c r="AM507" s="173"/>
      <c r="AN507" s="173"/>
      <c r="AO507" s="173"/>
      <c r="AP507" s="173"/>
      <c r="AQ507" s="173"/>
      <c r="AR507" s="173"/>
      <c r="AS507" s="173"/>
      <c r="AT507" s="173"/>
      <c r="AU507" s="173"/>
      <c r="AV507" s="173"/>
      <c r="AW507" s="173"/>
      <c r="AX507" s="173"/>
      <c r="AY507" s="173"/>
      <c r="AZ507" s="173"/>
      <c r="BA507" s="173"/>
      <c r="BB507" s="173"/>
      <c r="BC507" s="173"/>
      <c r="BD507" s="173"/>
      <c r="BE507" s="173"/>
      <c r="BF507" s="173"/>
      <c r="BG507" s="173"/>
      <c r="BH507" s="173"/>
    </row>
    <row r="508" spans="1:60" s="180" customFormat="1" x14ac:dyDescent="0.35">
      <c r="A508" s="180" t="s">
        <v>1971</v>
      </c>
      <c r="B508" s="180" t="s">
        <v>2966</v>
      </c>
      <c r="C508" s="206" t="s">
        <v>2967</v>
      </c>
      <c r="E508" s="180" t="s">
        <v>2968</v>
      </c>
      <c r="O508" s="173"/>
      <c r="P508" s="173"/>
      <c r="Q508" s="173"/>
      <c r="R508" s="173"/>
      <c r="S508" s="173"/>
      <c r="T508" s="173"/>
      <c r="U508" s="173"/>
      <c r="V508" s="173"/>
      <c r="W508" s="173"/>
      <c r="X508" s="173"/>
      <c r="Y508" s="173"/>
      <c r="Z508" s="173"/>
      <c r="AA508" s="173"/>
      <c r="AB508" s="173"/>
      <c r="AC508" s="173"/>
      <c r="AD508" s="173"/>
      <c r="AE508" s="173"/>
      <c r="AF508" s="173"/>
      <c r="AG508" s="173"/>
      <c r="AH508" s="173"/>
      <c r="AI508" s="173"/>
      <c r="AJ508" s="173"/>
      <c r="AK508" s="173"/>
      <c r="AL508" s="173"/>
      <c r="AM508" s="173"/>
      <c r="AN508" s="173"/>
      <c r="AO508" s="173"/>
      <c r="AP508" s="173"/>
      <c r="AQ508" s="173"/>
      <c r="AR508" s="173"/>
      <c r="AS508" s="173"/>
      <c r="AT508" s="173"/>
      <c r="AU508" s="173"/>
      <c r="AV508" s="173"/>
      <c r="AW508" s="173"/>
      <c r="AX508" s="173"/>
      <c r="AY508" s="173"/>
      <c r="AZ508" s="173"/>
      <c r="BA508" s="173"/>
      <c r="BB508" s="173"/>
      <c r="BC508" s="173"/>
      <c r="BD508" s="173"/>
      <c r="BE508" s="173"/>
      <c r="BF508" s="173"/>
      <c r="BG508" s="173"/>
      <c r="BH508" s="173"/>
    </row>
    <row r="509" spans="1:60" s="227" customFormat="1" x14ac:dyDescent="0.35">
      <c r="A509" s="227" t="s">
        <v>1949</v>
      </c>
      <c r="B509" s="227" t="s">
        <v>2969</v>
      </c>
      <c r="C509" s="228" t="s">
        <v>717</v>
      </c>
    </row>
    <row r="510" spans="1:60" x14ac:dyDescent="0.35">
      <c r="A510" s="173" t="s">
        <v>2970</v>
      </c>
      <c r="B510" s="173" t="s">
        <v>2971</v>
      </c>
      <c r="C510" s="173" t="s">
        <v>2972</v>
      </c>
      <c r="D510" s="173" t="s">
        <v>1954</v>
      </c>
      <c r="J510" s="173" t="s">
        <v>1955</v>
      </c>
    </row>
    <row r="511" spans="1:60" x14ac:dyDescent="0.35">
      <c r="A511" s="173" t="s">
        <v>1956</v>
      </c>
      <c r="B511" s="173" t="s">
        <v>2973</v>
      </c>
      <c r="C511" s="173" t="s">
        <v>719</v>
      </c>
      <c r="D511" s="173" t="s">
        <v>1958</v>
      </c>
      <c r="E511" s="173" t="s">
        <v>2974</v>
      </c>
      <c r="J511" s="173" t="s">
        <v>1955</v>
      </c>
    </row>
    <row r="512" spans="1:60" x14ac:dyDescent="0.35">
      <c r="A512" s="173" t="s">
        <v>1986</v>
      </c>
      <c r="B512" s="173" t="s">
        <v>2975</v>
      </c>
      <c r="C512" s="173" t="s">
        <v>720</v>
      </c>
      <c r="D512" s="173" t="s">
        <v>2060</v>
      </c>
      <c r="F512" s="173" t="s">
        <v>2674</v>
      </c>
      <c r="H512" s="173" t="s">
        <v>2976</v>
      </c>
      <c r="J512" s="173" t="s">
        <v>1955</v>
      </c>
    </row>
    <row r="513" spans="1:60" x14ac:dyDescent="0.35">
      <c r="A513" s="173" t="s">
        <v>1978</v>
      </c>
      <c r="B513" s="173" t="s">
        <v>2977</v>
      </c>
      <c r="C513" s="173" t="s">
        <v>721</v>
      </c>
      <c r="D513" s="173" t="s">
        <v>1954</v>
      </c>
      <c r="J513" s="173" t="s">
        <v>1955</v>
      </c>
    </row>
    <row r="514" spans="1:60" x14ac:dyDescent="0.35">
      <c r="A514" s="173" t="s">
        <v>1986</v>
      </c>
      <c r="B514" s="173" t="s">
        <v>2978</v>
      </c>
      <c r="C514" s="173" t="s">
        <v>2979</v>
      </c>
      <c r="D514" s="173" t="s">
        <v>2060</v>
      </c>
      <c r="E514" s="173" t="s">
        <v>2980</v>
      </c>
      <c r="J514" s="173" t="s">
        <v>1955</v>
      </c>
    </row>
    <row r="515" spans="1:60" x14ac:dyDescent="0.35">
      <c r="A515" s="173" t="s">
        <v>1986</v>
      </c>
      <c r="B515" s="173" t="s">
        <v>2981</v>
      </c>
      <c r="C515" s="173" t="s">
        <v>2982</v>
      </c>
      <c r="D515" s="173" t="s">
        <v>2060</v>
      </c>
      <c r="E515" s="173" t="s">
        <v>2980</v>
      </c>
      <c r="J515" s="173" t="s">
        <v>1955</v>
      </c>
    </row>
    <row r="516" spans="1:60" x14ac:dyDescent="0.35">
      <c r="A516" s="173" t="s">
        <v>2094</v>
      </c>
      <c r="B516" s="173" t="s">
        <v>724</v>
      </c>
      <c r="C516" s="173"/>
      <c r="M516" s="173" t="s">
        <v>2983</v>
      </c>
    </row>
    <row r="517" spans="1:60" x14ac:dyDescent="0.35">
      <c r="A517" s="173" t="s">
        <v>2097</v>
      </c>
      <c r="B517" s="173" t="s">
        <v>2984</v>
      </c>
      <c r="C517" s="173" t="s">
        <v>2985</v>
      </c>
      <c r="D517" s="173" t="s">
        <v>2100</v>
      </c>
      <c r="E517" s="173" t="s">
        <v>2986</v>
      </c>
    </row>
    <row r="518" spans="1:60" x14ac:dyDescent="0.35">
      <c r="A518" s="173" t="s">
        <v>1978</v>
      </c>
      <c r="B518" s="173" t="s">
        <v>2987</v>
      </c>
      <c r="C518" s="173" t="s">
        <v>2988</v>
      </c>
      <c r="D518" s="173" t="s">
        <v>1954</v>
      </c>
      <c r="J518" s="173" t="s">
        <v>1955</v>
      </c>
    </row>
    <row r="519" spans="1:60" x14ac:dyDescent="0.35">
      <c r="A519" s="173" t="s">
        <v>1978</v>
      </c>
      <c r="B519" s="173" t="s">
        <v>2989</v>
      </c>
      <c r="C519" s="173" t="s">
        <v>2990</v>
      </c>
      <c r="D519" s="173" t="s">
        <v>1954</v>
      </c>
      <c r="J519" s="173" t="s">
        <v>1955</v>
      </c>
    </row>
    <row r="520" spans="1:60" x14ac:dyDescent="0.35">
      <c r="A520" s="173" t="s">
        <v>1978</v>
      </c>
      <c r="B520" s="173" t="s">
        <v>2991</v>
      </c>
      <c r="C520" s="173" t="s">
        <v>2992</v>
      </c>
      <c r="D520" s="173" t="s">
        <v>1954</v>
      </c>
      <c r="J520" s="173" t="s">
        <v>1955</v>
      </c>
    </row>
    <row r="521" spans="1:60" x14ac:dyDescent="0.35">
      <c r="A521" s="173" t="s">
        <v>1978</v>
      </c>
      <c r="B521" s="173" t="s">
        <v>2993</v>
      </c>
      <c r="C521" s="173" t="s">
        <v>2994</v>
      </c>
      <c r="D521" s="173" t="s">
        <v>1954</v>
      </c>
      <c r="J521" s="173" t="s">
        <v>1955</v>
      </c>
    </row>
    <row r="522" spans="1:60" x14ac:dyDescent="0.35">
      <c r="A522" s="173" t="s">
        <v>1986</v>
      </c>
      <c r="B522" s="173" t="s">
        <v>2995</v>
      </c>
      <c r="C522" s="173" t="s">
        <v>2996</v>
      </c>
      <c r="D522" s="173" t="s">
        <v>2997</v>
      </c>
      <c r="E522" s="173" t="s">
        <v>2998</v>
      </c>
      <c r="J522" s="173" t="s">
        <v>1955</v>
      </c>
    </row>
    <row r="523" spans="1:60" x14ac:dyDescent="0.35">
      <c r="A523" s="173" t="s">
        <v>1978</v>
      </c>
      <c r="B523" s="173" t="s">
        <v>2999</v>
      </c>
      <c r="C523" s="173" t="s">
        <v>3000</v>
      </c>
      <c r="D523" s="173" t="s">
        <v>1954</v>
      </c>
      <c r="J523" s="173" t="s">
        <v>1955</v>
      </c>
    </row>
    <row r="524" spans="1:60" x14ac:dyDescent="0.35">
      <c r="A524" s="173" t="s">
        <v>1978</v>
      </c>
      <c r="B524" s="173" t="s">
        <v>3001</v>
      </c>
      <c r="C524" s="173" t="s">
        <v>732</v>
      </c>
      <c r="D524" s="173" t="s">
        <v>1954</v>
      </c>
      <c r="J524" s="173" t="s">
        <v>1955</v>
      </c>
    </row>
    <row r="525" spans="1:60" x14ac:dyDescent="0.35">
      <c r="A525" s="173" t="s">
        <v>1978</v>
      </c>
      <c r="B525" s="173" t="s">
        <v>3002</v>
      </c>
      <c r="C525" s="173" t="s">
        <v>733</v>
      </c>
      <c r="D525" s="173" t="s">
        <v>1954</v>
      </c>
      <c r="J525" s="173" t="s">
        <v>1955</v>
      </c>
    </row>
    <row r="526" spans="1:60" x14ac:dyDescent="0.35">
      <c r="A526" s="173" t="s">
        <v>1986</v>
      </c>
      <c r="B526" s="173" t="s">
        <v>3003</v>
      </c>
      <c r="C526" s="173" t="s">
        <v>3004</v>
      </c>
      <c r="D526" s="173" t="s">
        <v>3005</v>
      </c>
      <c r="J526" s="173" t="s">
        <v>1955</v>
      </c>
    </row>
    <row r="527" spans="1:60" s="203" customFormat="1" x14ac:dyDescent="0.35">
      <c r="A527" s="203" t="s">
        <v>2052</v>
      </c>
      <c r="B527" s="204" t="s">
        <v>2966</v>
      </c>
      <c r="C527" s="205"/>
      <c r="O527" s="173"/>
      <c r="P527" s="173"/>
      <c r="Q527" s="173"/>
      <c r="R527" s="173"/>
      <c r="S527" s="173"/>
      <c r="T527" s="173"/>
      <c r="U527" s="173"/>
      <c r="V527" s="173"/>
      <c r="W527" s="173"/>
      <c r="X527" s="173"/>
      <c r="Y527" s="173"/>
      <c r="Z527" s="173"/>
      <c r="AA527" s="173"/>
      <c r="AB527" s="173"/>
      <c r="AC527" s="173"/>
      <c r="AD527" s="173"/>
      <c r="AE527" s="173"/>
      <c r="AF527" s="173"/>
      <c r="AG527" s="173"/>
      <c r="AH527" s="173"/>
      <c r="AI527" s="173"/>
      <c r="AJ527" s="173"/>
      <c r="AK527" s="173"/>
      <c r="AL527" s="173"/>
      <c r="AM527" s="173"/>
      <c r="AN527" s="173"/>
      <c r="AO527" s="173"/>
      <c r="AP527" s="173"/>
      <c r="AQ527" s="173"/>
      <c r="AR527" s="173"/>
      <c r="AS527" s="173"/>
      <c r="AT527" s="173"/>
      <c r="AU527" s="173"/>
      <c r="AV527" s="173"/>
      <c r="AW527" s="173"/>
      <c r="AX527" s="173"/>
      <c r="AY527" s="173"/>
      <c r="AZ527" s="173"/>
      <c r="BA527" s="173"/>
      <c r="BB527" s="173"/>
      <c r="BC527" s="173"/>
      <c r="BD527" s="173"/>
      <c r="BE527" s="173"/>
      <c r="BF527" s="173"/>
      <c r="BG527" s="173"/>
      <c r="BH527" s="173"/>
    </row>
    <row r="528" spans="1:60" s="203" customFormat="1" x14ac:dyDescent="0.35">
      <c r="A528" s="203" t="s">
        <v>2052</v>
      </c>
      <c r="B528" s="204" t="s">
        <v>2901</v>
      </c>
      <c r="C528" s="205"/>
      <c r="O528" s="173"/>
      <c r="P528" s="173"/>
      <c r="Q528" s="173"/>
      <c r="R528" s="173"/>
      <c r="S528" s="173"/>
      <c r="T528" s="173"/>
      <c r="U528" s="173"/>
      <c r="V528" s="173"/>
      <c r="W528" s="173"/>
      <c r="X528" s="173"/>
      <c r="Y528" s="173"/>
      <c r="Z528" s="173"/>
      <c r="AA528" s="173"/>
      <c r="AB528" s="173"/>
      <c r="AC528" s="173"/>
      <c r="AD528" s="173"/>
      <c r="AE528" s="173"/>
      <c r="AF528" s="173"/>
      <c r="AG528" s="173"/>
      <c r="AH528" s="173"/>
      <c r="AI528" s="173"/>
      <c r="AJ528" s="173"/>
      <c r="AK528" s="173"/>
      <c r="AL528" s="173"/>
      <c r="AM528" s="173"/>
      <c r="AN528" s="173"/>
      <c r="AO528" s="173"/>
      <c r="AP528" s="173"/>
      <c r="AQ528" s="173"/>
      <c r="AR528" s="173"/>
      <c r="AS528" s="173"/>
      <c r="AT528" s="173"/>
      <c r="AU528" s="173"/>
      <c r="AV528" s="173"/>
      <c r="AW528" s="173"/>
      <c r="AX528" s="173"/>
      <c r="AY528" s="173"/>
      <c r="AZ528" s="173"/>
      <c r="BA528" s="173"/>
      <c r="BB528" s="173"/>
      <c r="BC528" s="173"/>
      <c r="BD528" s="173"/>
      <c r="BE528" s="173"/>
      <c r="BF528" s="173"/>
      <c r="BG528" s="173"/>
      <c r="BH528" s="173"/>
    </row>
    <row r="529" spans="1:60" s="180" customFormat="1" x14ac:dyDescent="0.35">
      <c r="A529" s="180" t="s">
        <v>1971</v>
      </c>
      <c r="B529" s="180" t="s">
        <v>3006</v>
      </c>
      <c r="C529" s="206" t="s">
        <v>3007</v>
      </c>
      <c r="E529" s="180" t="s">
        <v>3008</v>
      </c>
      <c r="O529" s="173"/>
      <c r="P529" s="173"/>
      <c r="Q529" s="173"/>
      <c r="R529" s="173"/>
      <c r="S529" s="173"/>
      <c r="T529" s="173"/>
      <c r="U529" s="173"/>
      <c r="V529" s="173"/>
      <c r="W529" s="173"/>
      <c r="X529" s="173"/>
      <c r="Y529" s="173"/>
      <c r="Z529" s="173"/>
      <c r="AA529" s="173"/>
      <c r="AB529" s="173"/>
      <c r="AC529" s="173"/>
      <c r="AD529" s="173"/>
      <c r="AE529" s="173"/>
      <c r="AF529" s="173"/>
      <c r="AG529" s="173"/>
      <c r="AH529" s="173"/>
      <c r="AI529" s="173"/>
      <c r="AJ529" s="173"/>
      <c r="AK529" s="173"/>
      <c r="AL529" s="173"/>
      <c r="AM529" s="173"/>
      <c r="AN529" s="173"/>
      <c r="AO529" s="173"/>
      <c r="AP529" s="173"/>
      <c r="AQ529" s="173"/>
      <c r="AR529" s="173"/>
      <c r="AS529" s="173"/>
      <c r="AT529" s="173"/>
      <c r="AU529" s="173"/>
      <c r="AV529" s="173"/>
      <c r="AW529" s="173"/>
      <c r="AX529" s="173"/>
      <c r="AY529" s="173"/>
      <c r="AZ529" s="173"/>
      <c r="BA529" s="173"/>
      <c r="BB529" s="173"/>
      <c r="BC529" s="173"/>
      <c r="BD529" s="173"/>
      <c r="BE529" s="173"/>
      <c r="BF529" s="173"/>
      <c r="BG529" s="173"/>
      <c r="BH529" s="173"/>
    </row>
    <row r="530" spans="1:60" s="180" customFormat="1" x14ac:dyDescent="0.35">
      <c r="A530" s="180" t="s">
        <v>1971</v>
      </c>
      <c r="B530" s="180" t="s">
        <v>3009</v>
      </c>
      <c r="C530" s="206" t="s">
        <v>3010</v>
      </c>
      <c r="O530" s="173"/>
      <c r="P530" s="173"/>
      <c r="Q530" s="173"/>
      <c r="R530" s="173"/>
      <c r="S530" s="173"/>
      <c r="T530" s="173"/>
      <c r="U530" s="173"/>
      <c r="V530" s="173"/>
      <c r="W530" s="173"/>
      <c r="X530" s="173"/>
      <c r="Y530" s="173"/>
      <c r="Z530" s="173"/>
      <c r="AA530" s="173"/>
      <c r="AB530" s="173"/>
      <c r="AC530" s="173"/>
      <c r="AD530" s="173"/>
      <c r="AE530" s="173"/>
      <c r="AF530" s="173"/>
      <c r="AG530" s="173"/>
      <c r="AH530" s="173"/>
      <c r="AI530" s="173"/>
      <c r="AJ530" s="173"/>
      <c r="AK530" s="173"/>
      <c r="AL530" s="173"/>
      <c r="AM530" s="173"/>
      <c r="AN530" s="173"/>
      <c r="AO530" s="173"/>
      <c r="AP530" s="173"/>
      <c r="AQ530" s="173"/>
      <c r="AR530" s="173"/>
      <c r="AS530" s="173"/>
      <c r="AT530" s="173"/>
      <c r="AU530" s="173"/>
      <c r="AV530" s="173"/>
      <c r="AW530" s="173"/>
      <c r="AX530" s="173"/>
      <c r="AY530" s="173"/>
      <c r="AZ530" s="173"/>
      <c r="BA530" s="173"/>
      <c r="BB530" s="173"/>
      <c r="BC530" s="173"/>
      <c r="BD530" s="173"/>
      <c r="BE530" s="173"/>
      <c r="BF530" s="173"/>
      <c r="BG530" s="173"/>
      <c r="BH530" s="173"/>
    </row>
    <row r="531" spans="1:60" s="188" customFormat="1" x14ac:dyDescent="0.35">
      <c r="A531" s="188" t="s">
        <v>1949</v>
      </c>
      <c r="B531" s="188" t="s">
        <v>3011</v>
      </c>
      <c r="C531" s="211" t="s">
        <v>735</v>
      </c>
    </row>
    <row r="532" spans="1:60" x14ac:dyDescent="0.35">
      <c r="A532" s="173" t="s">
        <v>3012</v>
      </c>
      <c r="B532" s="173" t="s">
        <v>3013</v>
      </c>
      <c r="C532" s="214" t="s">
        <v>3014</v>
      </c>
      <c r="D532" s="174" t="s">
        <v>1954</v>
      </c>
      <c r="J532" s="173" t="s">
        <v>1955</v>
      </c>
    </row>
    <row r="533" spans="1:60" x14ac:dyDescent="0.35">
      <c r="A533" s="173" t="s">
        <v>1956</v>
      </c>
      <c r="B533" s="173" t="s">
        <v>3015</v>
      </c>
      <c r="C533" s="173" t="s">
        <v>737</v>
      </c>
      <c r="D533" s="173" t="s">
        <v>1958</v>
      </c>
      <c r="E533" s="173" t="s">
        <v>3016</v>
      </c>
      <c r="J533" s="173" t="s">
        <v>1955</v>
      </c>
    </row>
    <row r="534" spans="1:60" x14ac:dyDescent="0.35">
      <c r="A534" s="173" t="s">
        <v>3017</v>
      </c>
      <c r="B534" s="173" t="s">
        <v>3018</v>
      </c>
      <c r="C534" s="173" t="s">
        <v>3019</v>
      </c>
      <c r="D534" s="173" t="s">
        <v>1954</v>
      </c>
      <c r="J534" s="173" t="s">
        <v>1955</v>
      </c>
    </row>
    <row r="535" spans="1:60" x14ac:dyDescent="0.35">
      <c r="A535" s="173" t="s">
        <v>1956</v>
      </c>
      <c r="B535" s="173" t="s">
        <v>3020</v>
      </c>
      <c r="C535" s="173" t="s">
        <v>739</v>
      </c>
      <c r="D535" s="173" t="s">
        <v>1958</v>
      </c>
      <c r="E535" s="173" t="s">
        <v>3021</v>
      </c>
      <c r="J535" s="173" t="s">
        <v>1955</v>
      </c>
    </row>
    <row r="536" spans="1:60" x14ac:dyDescent="0.35">
      <c r="A536" s="173" t="s">
        <v>1956</v>
      </c>
      <c r="B536" s="173" t="s">
        <v>3022</v>
      </c>
      <c r="C536" s="173" t="s">
        <v>3023</v>
      </c>
      <c r="D536" s="173" t="s">
        <v>1958</v>
      </c>
      <c r="E536" s="173" t="s">
        <v>3024</v>
      </c>
      <c r="J536" s="173" t="s">
        <v>1955</v>
      </c>
    </row>
    <row r="537" spans="1:60" x14ac:dyDescent="0.35">
      <c r="A537" s="173" t="s">
        <v>1986</v>
      </c>
      <c r="B537" s="173" t="s">
        <v>3025</v>
      </c>
      <c r="C537" s="173" t="s">
        <v>3026</v>
      </c>
      <c r="D537" s="173" t="s">
        <v>3027</v>
      </c>
      <c r="E537" s="173" t="s">
        <v>3024</v>
      </c>
      <c r="F537" s="173" t="s">
        <v>1990</v>
      </c>
      <c r="J537" s="173" t="s">
        <v>1955</v>
      </c>
    </row>
    <row r="538" spans="1:60" x14ac:dyDescent="0.35">
      <c r="A538" s="173" t="s">
        <v>1986</v>
      </c>
      <c r="B538" s="173" t="s">
        <v>3028</v>
      </c>
      <c r="C538" s="173" t="s">
        <v>3029</v>
      </c>
      <c r="D538" s="173" t="s">
        <v>3027</v>
      </c>
      <c r="E538" s="173" t="s">
        <v>3024</v>
      </c>
      <c r="F538" s="173" t="s">
        <v>1990</v>
      </c>
      <c r="J538" s="173" t="s">
        <v>1994</v>
      </c>
    </row>
    <row r="539" spans="1:60" x14ac:dyDescent="0.35">
      <c r="A539" s="173" t="s">
        <v>3030</v>
      </c>
      <c r="B539" s="173" t="s">
        <v>3031</v>
      </c>
      <c r="C539" s="214" t="s">
        <v>740</v>
      </c>
      <c r="D539" s="174" t="s">
        <v>1954</v>
      </c>
      <c r="J539" s="173" t="s">
        <v>1955</v>
      </c>
    </row>
    <row r="540" spans="1:60" s="180" customFormat="1" x14ac:dyDescent="0.35">
      <c r="A540" s="180" t="s">
        <v>1971</v>
      </c>
      <c r="B540" s="180" t="s">
        <v>3032</v>
      </c>
      <c r="C540" s="187" t="s">
        <v>3033</v>
      </c>
      <c r="O540" s="173"/>
      <c r="P540" s="173"/>
      <c r="Q540" s="173"/>
      <c r="R540" s="173"/>
      <c r="S540" s="173"/>
      <c r="T540" s="173"/>
      <c r="U540" s="173"/>
      <c r="V540" s="173"/>
      <c r="W540" s="173"/>
      <c r="X540" s="173"/>
      <c r="Y540" s="173"/>
      <c r="Z540" s="173"/>
      <c r="AA540" s="173"/>
      <c r="AB540" s="173"/>
      <c r="AC540" s="173"/>
      <c r="AD540" s="173"/>
      <c r="AE540" s="173"/>
      <c r="AF540" s="173"/>
      <c r="AG540" s="173"/>
      <c r="AH540" s="173"/>
      <c r="AI540" s="173"/>
      <c r="AJ540" s="173"/>
      <c r="AK540" s="173"/>
      <c r="AL540" s="173"/>
      <c r="AM540" s="173"/>
      <c r="AN540" s="173"/>
      <c r="AO540" s="173"/>
      <c r="AP540" s="173"/>
      <c r="AQ540" s="173"/>
      <c r="AR540" s="173"/>
      <c r="AS540" s="173"/>
      <c r="AT540" s="173"/>
      <c r="AU540" s="173"/>
      <c r="AV540" s="173"/>
      <c r="AW540" s="173"/>
      <c r="AX540" s="173"/>
      <c r="AY540" s="173"/>
      <c r="AZ540" s="173"/>
      <c r="BA540" s="173"/>
      <c r="BB540" s="173"/>
      <c r="BC540" s="173"/>
      <c r="BD540" s="173"/>
      <c r="BE540" s="173"/>
      <c r="BF540" s="173"/>
      <c r="BG540" s="173"/>
      <c r="BH540" s="173"/>
    </row>
    <row r="541" spans="1:60" ht="31" x14ac:dyDescent="0.35">
      <c r="A541" s="173" t="s">
        <v>1949</v>
      </c>
      <c r="B541" s="173" t="s">
        <v>3034</v>
      </c>
      <c r="C541" s="175" t="s">
        <v>741</v>
      </c>
    </row>
    <row r="542" spans="1:60" x14ac:dyDescent="0.35">
      <c r="A542" s="174" t="s">
        <v>1978</v>
      </c>
      <c r="B542" s="173" t="s">
        <v>3035</v>
      </c>
      <c r="C542" s="175" t="s">
        <v>3036</v>
      </c>
      <c r="D542" s="173" t="s">
        <v>3037</v>
      </c>
      <c r="J542" s="173" t="s">
        <v>1955</v>
      </c>
    </row>
    <row r="543" spans="1:60" x14ac:dyDescent="0.35">
      <c r="A543" s="173" t="s">
        <v>1986</v>
      </c>
      <c r="B543" s="173" t="s">
        <v>3038</v>
      </c>
      <c r="C543" s="175" t="s">
        <v>743</v>
      </c>
      <c r="D543" s="173" t="s">
        <v>2060</v>
      </c>
      <c r="E543" s="174" t="s">
        <v>3039</v>
      </c>
      <c r="F543" s="173" t="s">
        <v>2061</v>
      </c>
      <c r="J543" s="173" t="s">
        <v>1955</v>
      </c>
    </row>
    <row r="544" spans="1:60" x14ac:dyDescent="0.35">
      <c r="A544" s="174" t="s">
        <v>1978</v>
      </c>
      <c r="B544" s="173" t="s">
        <v>3040</v>
      </c>
      <c r="C544" s="175" t="s">
        <v>3041</v>
      </c>
      <c r="D544" s="174" t="s">
        <v>1954</v>
      </c>
      <c r="E544" s="174" t="s">
        <v>3039</v>
      </c>
      <c r="J544" s="173" t="s">
        <v>1955</v>
      </c>
    </row>
    <row r="545" spans="1:60" x14ac:dyDescent="0.35">
      <c r="A545" s="173" t="s">
        <v>1986</v>
      </c>
      <c r="B545" s="173" t="s">
        <v>3042</v>
      </c>
      <c r="C545" s="175" t="s">
        <v>3043</v>
      </c>
      <c r="D545" s="173" t="s">
        <v>2060</v>
      </c>
      <c r="E545" s="174" t="s">
        <v>3044</v>
      </c>
      <c r="J545" s="173" t="s">
        <v>1955</v>
      </c>
    </row>
    <row r="546" spans="1:60" x14ac:dyDescent="0.35">
      <c r="A546" s="173" t="s">
        <v>1986</v>
      </c>
      <c r="B546" s="173" t="s">
        <v>3045</v>
      </c>
      <c r="C546" s="175" t="s">
        <v>3046</v>
      </c>
      <c r="D546" s="173" t="s">
        <v>2060</v>
      </c>
      <c r="E546" s="174" t="s">
        <v>3044</v>
      </c>
      <c r="J546" s="173" t="s">
        <v>1955</v>
      </c>
    </row>
    <row r="547" spans="1:60" x14ac:dyDescent="0.35">
      <c r="A547" s="174" t="s">
        <v>1978</v>
      </c>
      <c r="B547" s="173" t="s">
        <v>3047</v>
      </c>
      <c r="C547" s="175" t="s">
        <v>3048</v>
      </c>
      <c r="D547" s="174" t="s">
        <v>1954</v>
      </c>
      <c r="E547" s="174" t="s">
        <v>3039</v>
      </c>
      <c r="J547" s="173" t="s">
        <v>1955</v>
      </c>
    </row>
    <row r="548" spans="1:60" x14ac:dyDescent="0.35">
      <c r="A548" s="174" t="s">
        <v>1986</v>
      </c>
      <c r="B548" s="173" t="s">
        <v>3049</v>
      </c>
      <c r="C548" s="175" t="s">
        <v>748</v>
      </c>
      <c r="D548" s="173" t="s">
        <v>2060</v>
      </c>
      <c r="E548" s="174" t="s">
        <v>3050</v>
      </c>
      <c r="J548" s="173" t="s">
        <v>1955</v>
      </c>
    </row>
    <row r="549" spans="1:60" x14ac:dyDescent="0.35">
      <c r="A549" s="174" t="s">
        <v>2094</v>
      </c>
      <c r="B549" s="173" t="s">
        <v>749</v>
      </c>
      <c r="E549" s="174"/>
      <c r="M549" s="173" t="s">
        <v>3051</v>
      </c>
    </row>
    <row r="550" spans="1:60" x14ac:dyDescent="0.35">
      <c r="A550" s="174" t="s">
        <v>2094</v>
      </c>
      <c r="B550" s="173" t="s">
        <v>750</v>
      </c>
      <c r="M550" s="173" t="s">
        <v>3052</v>
      </c>
    </row>
    <row r="551" spans="1:60" ht="46.5" x14ac:dyDescent="0.35">
      <c r="A551" s="174" t="s">
        <v>2097</v>
      </c>
      <c r="B551" s="173" t="s">
        <v>3053</v>
      </c>
      <c r="C551" s="175" t="s">
        <v>751</v>
      </c>
      <c r="D551" s="173" t="s">
        <v>2100</v>
      </c>
      <c r="E551" s="173" t="s">
        <v>3054</v>
      </c>
      <c r="J551" s="173" t="s">
        <v>1955</v>
      </c>
    </row>
    <row r="552" spans="1:60" x14ac:dyDescent="0.35">
      <c r="A552" s="174" t="s">
        <v>1978</v>
      </c>
      <c r="B552" s="173" t="s">
        <v>3055</v>
      </c>
      <c r="C552" s="175" t="s">
        <v>3056</v>
      </c>
      <c r="D552" s="173" t="s">
        <v>1954</v>
      </c>
      <c r="J552" s="173" t="s">
        <v>1955</v>
      </c>
    </row>
    <row r="553" spans="1:60" x14ac:dyDescent="0.35">
      <c r="A553" s="174" t="s">
        <v>2104</v>
      </c>
      <c r="B553" s="173" t="s">
        <v>3057</v>
      </c>
      <c r="C553" s="175" t="s">
        <v>3058</v>
      </c>
      <c r="D553" s="173" t="s">
        <v>2026</v>
      </c>
      <c r="E553" s="173" t="s">
        <v>3059</v>
      </c>
      <c r="J553" s="173" t="s">
        <v>1955</v>
      </c>
    </row>
    <row r="554" spans="1:60" x14ac:dyDescent="0.35">
      <c r="A554" s="174" t="s">
        <v>1956</v>
      </c>
      <c r="B554" s="173" t="s">
        <v>3060</v>
      </c>
      <c r="C554" s="175" t="s">
        <v>764</v>
      </c>
      <c r="D554" s="173" t="s">
        <v>1958</v>
      </c>
      <c r="E554" s="173" t="s">
        <v>3061</v>
      </c>
      <c r="J554" s="173" t="s">
        <v>1955</v>
      </c>
    </row>
    <row r="555" spans="1:60" x14ac:dyDescent="0.35">
      <c r="A555" s="173" t="s">
        <v>1986</v>
      </c>
      <c r="B555" s="173" t="s">
        <v>3062</v>
      </c>
      <c r="C555" s="175" t="s">
        <v>3063</v>
      </c>
      <c r="D555" s="174" t="s">
        <v>2112</v>
      </c>
      <c r="E555" s="174" t="s">
        <v>3064</v>
      </c>
      <c r="F555" s="173" t="s">
        <v>2061</v>
      </c>
      <c r="J555" s="173" t="s">
        <v>1955</v>
      </c>
    </row>
    <row r="556" spans="1:60" x14ac:dyDescent="0.35">
      <c r="A556" s="174" t="s">
        <v>1978</v>
      </c>
      <c r="B556" s="173" t="s">
        <v>3065</v>
      </c>
      <c r="C556" s="175" t="s">
        <v>3066</v>
      </c>
      <c r="D556" s="174" t="s">
        <v>1954</v>
      </c>
      <c r="J556" s="173" t="s">
        <v>1955</v>
      </c>
    </row>
    <row r="557" spans="1:60" x14ac:dyDescent="0.35">
      <c r="A557" s="174" t="s">
        <v>2116</v>
      </c>
      <c r="B557" s="173" t="s">
        <v>3067</v>
      </c>
      <c r="C557" s="175" t="s">
        <v>3068</v>
      </c>
      <c r="D557" s="173" t="s">
        <v>2026</v>
      </c>
      <c r="E557" s="174" t="s">
        <v>3069</v>
      </c>
      <c r="J557" s="173" t="s">
        <v>1955</v>
      </c>
    </row>
    <row r="558" spans="1:60" x14ac:dyDescent="0.35">
      <c r="A558" s="174" t="s">
        <v>1956</v>
      </c>
      <c r="B558" s="173" t="s">
        <v>3070</v>
      </c>
      <c r="C558" s="175" t="s">
        <v>772</v>
      </c>
      <c r="D558" s="174" t="s">
        <v>1958</v>
      </c>
      <c r="E558" s="174" t="s">
        <v>3071</v>
      </c>
      <c r="J558" s="173" t="s">
        <v>1955</v>
      </c>
    </row>
    <row r="559" spans="1:60" s="186" customFormat="1" x14ac:dyDescent="0.35">
      <c r="A559" s="182" t="s">
        <v>2052</v>
      </c>
      <c r="B559" s="183" t="s">
        <v>3032</v>
      </c>
      <c r="C559" s="184"/>
      <c r="D559" s="185"/>
      <c r="E559" s="185"/>
      <c r="F559" s="185"/>
      <c r="G559" s="185"/>
      <c r="H559" s="185"/>
      <c r="I559" s="185"/>
      <c r="J559" s="185"/>
      <c r="K559" s="185"/>
      <c r="L559" s="185"/>
      <c r="M559" s="185"/>
      <c r="O559" s="173"/>
      <c r="P559" s="173"/>
      <c r="Q559" s="173"/>
      <c r="R559" s="173"/>
      <c r="S559" s="173"/>
      <c r="T559" s="173"/>
      <c r="U559" s="173"/>
      <c r="V559" s="173"/>
      <c r="W559" s="173"/>
      <c r="X559" s="173"/>
      <c r="Y559" s="173"/>
      <c r="Z559" s="173"/>
      <c r="AA559" s="173"/>
      <c r="AB559" s="173"/>
      <c r="AC559" s="173"/>
      <c r="AD559" s="173"/>
      <c r="AE559" s="173"/>
      <c r="AF559" s="173"/>
      <c r="AG559" s="173"/>
      <c r="AH559" s="173"/>
      <c r="AI559" s="173"/>
      <c r="AJ559" s="173"/>
      <c r="AK559" s="173"/>
      <c r="AL559" s="173"/>
      <c r="AM559" s="173"/>
      <c r="AN559" s="173"/>
      <c r="AO559" s="173"/>
      <c r="AP559" s="173"/>
      <c r="AQ559" s="173"/>
      <c r="AR559" s="173"/>
      <c r="AS559" s="173"/>
      <c r="AT559" s="173"/>
      <c r="AU559" s="173"/>
      <c r="AV559" s="173"/>
      <c r="AW559" s="173"/>
      <c r="AX559" s="173"/>
      <c r="AY559" s="173"/>
      <c r="AZ559" s="173"/>
      <c r="BA559" s="173"/>
      <c r="BB559" s="173"/>
      <c r="BC559" s="173"/>
      <c r="BD559" s="173"/>
      <c r="BE559" s="173"/>
      <c r="BF559" s="173"/>
      <c r="BG559" s="173"/>
      <c r="BH559" s="173"/>
    </row>
    <row r="560" spans="1:60" x14ac:dyDescent="0.35">
      <c r="A560" s="173" t="s">
        <v>3072</v>
      </c>
      <c r="B560" s="173" t="s">
        <v>3073</v>
      </c>
      <c r="C560" s="175" t="s">
        <v>3074</v>
      </c>
      <c r="D560" s="173" t="s">
        <v>3075</v>
      </c>
      <c r="J560" s="173" t="s">
        <v>1955</v>
      </c>
    </row>
    <row r="561" spans="1:10" ht="31" x14ac:dyDescent="0.35">
      <c r="A561" s="173" t="s">
        <v>1986</v>
      </c>
      <c r="B561" s="173" t="s">
        <v>3076</v>
      </c>
      <c r="C561" s="175" t="s">
        <v>774</v>
      </c>
      <c r="D561" s="173" t="s">
        <v>2060</v>
      </c>
      <c r="F561" s="173" t="s">
        <v>2674</v>
      </c>
      <c r="H561" s="173" t="s">
        <v>2976</v>
      </c>
      <c r="J561" s="173" t="s">
        <v>1955</v>
      </c>
    </row>
    <row r="562" spans="1:10" ht="31" x14ac:dyDescent="0.35">
      <c r="A562" s="173" t="s">
        <v>3077</v>
      </c>
      <c r="B562" s="173" t="s">
        <v>3078</v>
      </c>
      <c r="C562" s="175" t="s">
        <v>3079</v>
      </c>
      <c r="D562" s="173" t="s">
        <v>1954</v>
      </c>
      <c r="J562" s="173" t="s">
        <v>1955</v>
      </c>
    </row>
    <row r="563" spans="1:10" x14ac:dyDescent="0.35">
      <c r="A563" s="173" t="s">
        <v>3080</v>
      </c>
      <c r="B563" s="173" t="s">
        <v>3081</v>
      </c>
      <c r="C563" s="175" t="s">
        <v>776</v>
      </c>
      <c r="D563" s="174" t="s">
        <v>1954</v>
      </c>
      <c r="E563" s="173" t="s">
        <v>3082</v>
      </c>
      <c r="J563" s="173" t="s">
        <v>1955</v>
      </c>
    </row>
    <row r="564" spans="1:10" x14ac:dyDescent="0.35">
      <c r="A564" s="173" t="s">
        <v>1956</v>
      </c>
      <c r="B564" s="173" t="s">
        <v>3083</v>
      </c>
      <c r="C564" s="175" t="s">
        <v>777</v>
      </c>
      <c r="D564" s="174" t="s">
        <v>1958</v>
      </c>
      <c r="E564" s="173" t="s">
        <v>3084</v>
      </c>
      <c r="J564" s="173" t="s">
        <v>1955</v>
      </c>
    </row>
    <row r="565" spans="1:10" x14ac:dyDescent="0.35">
      <c r="A565" s="173" t="s">
        <v>3085</v>
      </c>
      <c r="B565" s="173" t="s">
        <v>3086</v>
      </c>
      <c r="C565" s="175" t="s">
        <v>778</v>
      </c>
      <c r="D565" s="174" t="s">
        <v>1954</v>
      </c>
      <c r="E565" s="173" t="s">
        <v>3087</v>
      </c>
      <c r="J565" s="173" t="s">
        <v>1955</v>
      </c>
    </row>
    <row r="566" spans="1:10" x14ac:dyDescent="0.35">
      <c r="A566" s="173" t="s">
        <v>1956</v>
      </c>
      <c r="B566" s="173" t="s">
        <v>3088</v>
      </c>
      <c r="C566" s="175" t="s">
        <v>779</v>
      </c>
      <c r="D566" s="174" t="s">
        <v>1958</v>
      </c>
      <c r="E566" s="173" t="s">
        <v>3089</v>
      </c>
      <c r="J566" s="173" t="s">
        <v>1955</v>
      </c>
    </row>
    <row r="567" spans="1:10" x14ac:dyDescent="0.35">
      <c r="A567" s="173" t="s">
        <v>3090</v>
      </c>
      <c r="B567" s="173" t="s">
        <v>3091</v>
      </c>
      <c r="C567" s="175" t="s">
        <v>3092</v>
      </c>
      <c r="D567" s="174" t="s">
        <v>1954</v>
      </c>
      <c r="J567" s="173" t="s">
        <v>1955</v>
      </c>
    </row>
    <row r="568" spans="1:10" x14ac:dyDescent="0.35">
      <c r="A568" s="173" t="s">
        <v>3093</v>
      </c>
      <c r="B568" s="173" t="s">
        <v>3094</v>
      </c>
      <c r="C568" s="175" t="s">
        <v>3095</v>
      </c>
      <c r="D568" s="174" t="s">
        <v>1954</v>
      </c>
      <c r="E568" s="173" t="s">
        <v>3096</v>
      </c>
      <c r="J568" s="173" t="s">
        <v>1955</v>
      </c>
    </row>
    <row r="569" spans="1:10" ht="31" x14ac:dyDescent="0.35">
      <c r="A569" s="173" t="s">
        <v>3097</v>
      </c>
      <c r="B569" s="173" t="s">
        <v>3098</v>
      </c>
      <c r="C569" s="175" t="s">
        <v>782</v>
      </c>
      <c r="D569" s="174" t="s">
        <v>1954</v>
      </c>
      <c r="J569" s="173" t="s">
        <v>1955</v>
      </c>
    </row>
    <row r="570" spans="1:10" x14ac:dyDescent="0.35">
      <c r="A570" s="173" t="s">
        <v>3099</v>
      </c>
      <c r="B570" s="173" t="s">
        <v>3100</v>
      </c>
      <c r="C570" s="175" t="s">
        <v>783</v>
      </c>
      <c r="D570" s="174" t="s">
        <v>1954</v>
      </c>
      <c r="E570" s="173" t="s">
        <v>3101</v>
      </c>
      <c r="J570" s="173" t="s">
        <v>1955</v>
      </c>
    </row>
    <row r="571" spans="1:10" x14ac:dyDescent="0.35">
      <c r="A571" s="173" t="s">
        <v>1956</v>
      </c>
      <c r="B571" s="173" t="s">
        <v>3102</v>
      </c>
      <c r="C571" s="175" t="s">
        <v>784</v>
      </c>
      <c r="D571" s="174" t="s">
        <v>1958</v>
      </c>
      <c r="E571" s="173" t="s">
        <v>3103</v>
      </c>
      <c r="J571" s="173" t="s">
        <v>1955</v>
      </c>
    </row>
    <row r="572" spans="1:10" x14ac:dyDescent="0.35">
      <c r="A572" s="173" t="s">
        <v>3104</v>
      </c>
      <c r="B572" s="173" t="s">
        <v>3105</v>
      </c>
      <c r="C572" s="175" t="s">
        <v>785</v>
      </c>
      <c r="D572" s="174" t="s">
        <v>1954</v>
      </c>
      <c r="E572" s="173" t="s">
        <v>3106</v>
      </c>
      <c r="J572" s="173" t="s">
        <v>1955</v>
      </c>
    </row>
    <row r="573" spans="1:10" x14ac:dyDescent="0.35">
      <c r="A573" s="173" t="s">
        <v>1956</v>
      </c>
      <c r="B573" s="173" t="s">
        <v>3107</v>
      </c>
      <c r="C573" s="175" t="s">
        <v>786</v>
      </c>
      <c r="D573" s="174" t="s">
        <v>1958</v>
      </c>
      <c r="E573" s="173" t="s">
        <v>3108</v>
      </c>
      <c r="J573" s="173" t="s">
        <v>1955</v>
      </c>
    </row>
    <row r="574" spans="1:10" ht="31" x14ac:dyDescent="0.35">
      <c r="A574" s="173" t="s">
        <v>3109</v>
      </c>
      <c r="B574" s="173" t="s">
        <v>3110</v>
      </c>
      <c r="C574" s="175" t="s">
        <v>3111</v>
      </c>
      <c r="D574" s="174" t="s">
        <v>1954</v>
      </c>
      <c r="J574" s="173" t="s">
        <v>1955</v>
      </c>
    </row>
    <row r="575" spans="1:10" x14ac:dyDescent="0.35">
      <c r="A575" s="173" t="s">
        <v>3112</v>
      </c>
      <c r="B575" s="173" t="s">
        <v>3113</v>
      </c>
      <c r="C575" s="173" t="s">
        <v>788</v>
      </c>
      <c r="D575" s="173" t="s">
        <v>2026</v>
      </c>
      <c r="E575" s="173" t="s">
        <v>3114</v>
      </c>
      <c r="F575" s="173" t="s">
        <v>2897</v>
      </c>
      <c r="H575" s="173" t="s">
        <v>3115</v>
      </c>
      <c r="J575" s="173" t="s">
        <v>1955</v>
      </c>
    </row>
    <row r="576" spans="1:10" x14ac:dyDescent="0.35">
      <c r="A576" s="173" t="s">
        <v>1956</v>
      </c>
      <c r="B576" s="173" t="s">
        <v>3116</v>
      </c>
      <c r="C576" s="173" t="s">
        <v>798</v>
      </c>
      <c r="D576" s="173" t="s">
        <v>1958</v>
      </c>
      <c r="E576" s="173" t="s">
        <v>3117</v>
      </c>
      <c r="J576" s="173" t="s">
        <v>1955</v>
      </c>
    </row>
    <row r="577" spans="1:60" s="203" customFormat="1" x14ac:dyDescent="0.35">
      <c r="A577" s="203" t="s">
        <v>2052</v>
      </c>
      <c r="B577" s="204" t="s">
        <v>3009</v>
      </c>
      <c r="C577" s="205"/>
      <c r="O577" s="173"/>
      <c r="P577" s="173"/>
      <c r="Q577" s="173"/>
      <c r="R577" s="173"/>
      <c r="S577" s="173"/>
      <c r="T577" s="173"/>
      <c r="U577" s="173"/>
      <c r="V577" s="173"/>
      <c r="W577" s="173"/>
      <c r="X577" s="173"/>
      <c r="Y577" s="173"/>
      <c r="Z577" s="173"/>
      <c r="AA577" s="173"/>
      <c r="AB577" s="173"/>
      <c r="AC577" s="173"/>
      <c r="AD577" s="173"/>
      <c r="AE577" s="173"/>
      <c r="AF577" s="173"/>
      <c r="AG577" s="173"/>
      <c r="AH577" s="173"/>
      <c r="AI577" s="173"/>
      <c r="AJ577" s="173"/>
      <c r="AK577" s="173"/>
      <c r="AL577" s="173"/>
      <c r="AM577" s="173"/>
      <c r="AN577" s="173"/>
      <c r="AO577" s="173"/>
      <c r="AP577" s="173"/>
      <c r="AQ577" s="173"/>
      <c r="AR577" s="173"/>
      <c r="AS577" s="173"/>
      <c r="AT577" s="173"/>
      <c r="AU577" s="173"/>
      <c r="AV577" s="173"/>
      <c r="AW577" s="173"/>
      <c r="AX577" s="173"/>
      <c r="AY577" s="173"/>
      <c r="AZ577" s="173"/>
      <c r="BA577" s="173"/>
      <c r="BB577" s="173"/>
      <c r="BC577" s="173"/>
      <c r="BD577" s="173"/>
      <c r="BE577" s="173"/>
      <c r="BF577" s="173"/>
      <c r="BG577" s="173"/>
      <c r="BH577" s="173"/>
    </row>
    <row r="578" spans="1:60" s="203" customFormat="1" x14ac:dyDescent="0.35">
      <c r="A578" s="203" t="s">
        <v>2052</v>
      </c>
      <c r="B578" s="204" t="s">
        <v>3006</v>
      </c>
      <c r="C578" s="205"/>
      <c r="O578" s="173"/>
      <c r="P578" s="173"/>
      <c r="Q578" s="173"/>
      <c r="R578" s="173"/>
      <c r="S578" s="173"/>
      <c r="T578" s="173"/>
      <c r="U578" s="173"/>
      <c r="V578" s="173"/>
      <c r="W578" s="173"/>
      <c r="X578" s="173"/>
      <c r="Y578" s="173"/>
      <c r="Z578" s="173"/>
      <c r="AA578" s="173"/>
      <c r="AB578" s="173"/>
      <c r="AC578" s="173"/>
      <c r="AD578" s="173"/>
      <c r="AE578" s="173"/>
      <c r="AF578" s="173"/>
      <c r="AG578" s="173"/>
      <c r="AH578" s="173"/>
      <c r="AI578" s="173"/>
      <c r="AJ578" s="173"/>
      <c r="AK578" s="173"/>
      <c r="AL578" s="173"/>
      <c r="AM578" s="173"/>
      <c r="AN578" s="173"/>
      <c r="AO578" s="173"/>
      <c r="AP578" s="173"/>
      <c r="AQ578" s="173"/>
      <c r="AR578" s="173"/>
      <c r="AS578" s="173"/>
      <c r="AT578" s="173"/>
      <c r="AU578" s="173"/>
      <c r="AV578" s="173"/>
      <c r="AW578" s="173"/>
      <c r="AX578" s="173"/>
      <c r="AY578" s="173"/>
      <c r="AZ578" s="173"/>
      <c r="BA578" s="173"/>
      <c r="BB578" s="173"/>
      <c r="BC578" s="173"/>
      <c r="BD578" s="173"/>
      <c r="BE578" s="173"/>
      <c r="BF578" s="173"/>
      <c r="BG578" s="173"/>
      <c r="BH578" s="173"/>
    </row>
    <row r="579" spans="1:60" x14ac:dyDescent="0.35">
      <c r="A579" s="173" t="s">
        <v>1956</v>
      </c>
      <c r="B579" s="173" t="s">
        <v>3118</v>
      </c>
      <c r="C579" s="175" t="s">
        <v>799</v>
      </c>
      <c r="D579" s="174" t="s">
        <v>1958</v>
      </c>
    </row>
    <row r="580" spans="1:60" x14ac:dyDescent="0.35">
      <c r="A580" s="214" t="s">
        <v>1949</v>
      </c>
      <c r="B580" s="214" t="s">
        <v>3119</v>
      </c>
      <c r="C580" s="229" t="s">
        <v>800</v>
      </c>
    </row>
    <row r="582" spans="1:60" x14ac:dyDescent="0.35">
      <c r="B582" s="220"/>
    </row>
  </sheetData>
  <conditionalFormatting sqref="B579:B581 B532 B494:B501 B434:B439 B420:B427 B380:B382 B332:B334 B1:B11 B322:B330 B337:B341 B371:B372 B361 B404:B412 B470:B474 B482:B486 B488:B490 B539 B583:B65536 B120 B147:B148 B184:B185 B214:B217 B245 B271:B272 B560:B574 B13:B75 B128:B129 B156:B159 B193:B197 B225:B228 B253:B257 B280:B287 B99:B102 B93:B94 B164:B166 B299:B320 B349:B357 B365:B367 B376">
    <cfRule type="duplicateValues" dxfId="65" priority="65" stopIfTrue="1"/>
  </conditionalFormatting>
  <conditionalFormatting sqref="B12">
    <cfRule type="duplicateValues" dxfId="64" priority="64" stopIfTrue="1"/>
  </conditionalFormatting>
  <conditionalFormatting sqref="B331">
    <cfRule type="duplicateValues" dxfId="63" priority="63" stopIfTrue="1"/>
  </conditionalFormatting>
  <conditionalFormatting sqref="B321">
    <cfRule type="duplicateValues" dxfId="62" priority="62" stopIfTrue="1"/>
  </conditionalFormatting>
  <conditionalFormatting sqref="B335">
    <cfRule type="duplicateValues" dxfId="61" priority="61" stopIfTrue="1"/>
  </conditionalFormatting>
  <conditionalFormatting sqref="B336">
    <cfRule type="duplicateValues" dxfId="60" priority="60" stopIfTrue="1"/>
  </conditionalFormatting>
  <conditionalFormatting sqref="B359:B360">
    <cfRule type="duplicateValues" dxfId="59" priority="59" stopIfTrue="1"/>
  </conditionalFormatting>
  <conditionalFormatting sqref="B378">
    <cfRule type="duplicateValues" dxfId="58" priority="58" stopIfTrue="1"/>
  </conditionalFormatting>
  <conditionalFormatting sqref="B358">
    <cfRule type="duplicateValues" dxfId="57" priority="57" stopIfTrue="1"/>
  </conditionalFormatting>
  <conditionalFormatting sqref="B368">
    <cfRule type="duplicateValues" dxfId="56" priority="56" stopIfTrue="1"/>
  </conditionalFormatting>
  <conditionalFormatting sqref="B377">
    <cfRule type="duplicateValues" dxfId="55" priority="55" stopIfTrue="1"/>
  </conditionalFormatting>
  <conditionalFormatting sqref="B369">
    <cfRule type="duplicateValues" dxfId="54" priority="54" stopIfTrue="1"/>
  </conditionalFormatting>
  <conditionalFormatting sqref="B370">
    <cfRule type="duplicateValues" dxfId="53" priority="53" stopIfTrue="1"/>
  </conditionalFormatting>
  <conditionalFormatting sqref="B379">
    <cfRule type="duplicateValues" dxfId="52" priority="52" stopIfTrue="1"/>
  </conditionalFormatting>
  <conditionalFormatting sqref="B391">
    <cfRule type="duplicateValues" dxfId="51" priority="51" stopIfTrue="1"/>
  </conditionalFormatting>
  <conditionalFormatting sqref="B392">
    <cfRule type="duplicateValues" dxfId="50" priority="50" stopIfTrue="1"/>
  </conditionalFormatting>
  <conditionalFormatting sqref="B393">
    <cfRule type="duplicateValues" dxfId="49" priority="49" stopIfTrue="1"/>
  </conditionalFormatting>
  <conditionalFormatting sqref="B394">
    <cfRule type="duplicateValues" dxfId="48" priority="48" stopIfTrue="1"/>
  </conditionalFormatting>
  <conditionalFormatting sqref="B402">
    <cfRule type="duplicateValues" dxfId="47" priority="47" stopIfTrue="1"/>
  </conditionalFormatting>
  <conditionalFormatting sqref="B401">
    <cfRule type="duplicateValues" dxfId="46" priority="46" stopIfTrue="1"/>
  </conditionalFormatting>
  <conditionalFormatting sqref="B403">
    <cfRule type="duplicateValues" dxfId="45" priority="45" stopIfTrue="1"/>
  </conditionalFormatting>
  <conditionalFormatting sqref="B415">
    <cfRule type="duplicateValues" dxfId="44" priority="44" stopIfTrue="1"/>
  </conditionalFormatting>
  <conditionalFormatting sqref="B416">
    <cfRule type="duplicateValues" dxfId="43" priority="43" stopIfTrue="1"/>
  </conditionalFormatting>
  <conditionalFormatting sqref="B417:B418">
    <cfRule type="duplicateValues" dxfId="42" priority="42" stopIfTrue="1"/>
  </conditionalFormatting>
  <conditionalFormatting sqref="B419">
    <cfRule type="duplicateValues" dxfId="41" priority="41" stopIfTrue="1"/>
  </conditionalFormatting>
  <conditionalFormatting sqref="B431">
    <cfRule type="duplicateValues" dxfId="40" priority="40" stopIfTrue="1"/>
  </conditionalFormatting>
  <conditionalFormatting sqref="B432">
    <cfRule type="duplicateValues" dxfId="39" priority="39" stopIfTrue="1"/>
  </conditionalFormatting>
  <conditionalFormatting sqref="B448">
    <cfRule type="duplicateValues" dxfId="38" priority="38" stopIfTrue="1"/>
  </conditionalFormatting>
  <conditionalFormatting sqref="B468">
    <cfRule type="duplicateValues" dxfId="37" priority="37" stopIfTrue="1"/>
  </conditionalFormatting>
  <conditionalFormatting sqref="B433">
    <cfRule type="duplicateValues" dxfId="36" priority="36" stopIfTrue="1"/>
  </conditionalFormatting>
  <conditionalFormatting sqref="B469">
    <cfRule type="duplicateValues" dxfId="35" priority="35" stopIfTrue="1"/>
  </conditionalFormatting>
  <conditionalFormatting sqref="B478">
    <cfRule type="duplicateValues" dxfId="34" priority="34" stopIfTrue="1"/>
  </conditionalFormatting>
  <conditionalFormatting sqref="B479">
    <cfRule type="duplicateValues" dxfId="33" priority="33" stopIfTrue="1"/>
  </conditionalFormatting>
  <conditionalFormatting sqref="B480">
    <cfRule type="duplicateValues" dxfId="32" priority="32" stopIfTrue="1"/>
  </conditionalFormatting>
  <conditionalFormatting sqref="B481">
    <cfRule type="duplicateValues" dxfId="31" priority="31" stopIfTrue="1"/>
  </conditionalFormatting>
  <conditionalFormatting sqref="B487">
    <cfRule type="duplicateValues" dxfId="30" priority="30" stopIfTrue="1"/>
  </conditionalFormatting>
  <conditionalFormatting sqref="B491">
    <cfRule type="duplicateValues" dxfId="29" priority="29" stopIfTrue="1"/>
  </conditionalFormatting>
  <conditionalFormatting sqref="B492:B493">
    <cfRule type="duplicateValues" dxfId="28" priority="28" stopIfTrue="1"/>
  </conditionalFormatting>
  <conditionalFormatting sqref="B507">
    <cfRule type="duplicateValues" dxfId="27" priority="27" stopIfTrue="1"/>
  </conditionalFormatting>
  <conditionalFormatting sqref="B508">
    <cfRule type="duplicateValues" dxfId="26" priority="26" stopIfTrue="1"/>
  </conditionalFormatting>
  <conditionalFormatting sqref="B509">
    <cfRule type="duplicateValues" dxfId="25" priority="25" stopIfTrue="1"/>
  </conditionalFormatting>
  <conditionalFormatting sqref="B527">
    <cfRule type="duplicateValues" dxfId="24" priority="24" stopIfTrue="1"/>
  </conditionalFormatting>
  <conditionalFormatting sqref="B529:B531">
    <cfRule type="duplicateValues" dxfId="23" priority="23" stopIfTrue="1"/>
  </conditionalFormatting>
  <conditionalFormatting sqref="B577:B578">
    <cfRule type="duplicateValues" dxfId="22" priority="22" stopIfTrue="1"/>
  </conditionalFormatting>
  <conditionalFormatting sqref="B582">
    <cfRule type="duplicateValues" dxfId="21" priority="21" stopIfTrue="1"/>
  </conditionalFormatting>
  <conditionalFormatting sqref="B528">
    <cfRule type="duplicateValues" dxfId="20" priority="20" stopIfTrue="1"/>
  </conditionalFormatting>
  <conditionalFormatting sqref="B540:B559">
    <cfRule type="duplicateValues" dxfId="19" priority="19" stopIfTrue="1"/>
  </conditionalFormatting>
  <conditionalFormatting sqref="B413">
    <cfRule type="duplicateValues" dxfId="18" priority="18" stopIfTrue="1"/>
  </conditionalFormatting>
  <conditionalFormatting sqref="B414">
    <cfRule type="duplicateValues" dxfId="17" priority="17" stopIfTrue="1"/>
  </conditionalFormatting>
  <conditionalFormatting sqref="B121 B127">
    <cfRule type="duplicateValues" dxfId="16" priority="16" stopIfTrue="1"/>
  </conditionalFormatting>
  <conditionalFormatting sqref="B149 B155">
    <cfRule type="duplicateValues" dxfId="15" priority="15" stopIfTrue="1"/>
  </conditionalFormatting>
  <conditionalFormatting sqref="B186 B192">
    <cfRule type="duplicateValues" dxfId="14" priority="14" stopIfTrue="1"/>
  </conditionalFormatting>
  <conditionalFormatting sqref="B218 B223:B224">
    <cfRule type="duplicateValues" dxfId="13" priority="13" stopIfTrue="1"/>
  </conditionalFormatting>
  <conditionalFormatting sqref="B246 B248:B252">
    <cfRule type="duplicateValues" dxfId="12" priority="12" stopIfTrue="1"/>
  </conditionalFormatting>
  <conditionalFormatting sqref="B273 B275:B279">
    <cfRule type="duplicateValues" dxfId="11" priority="11" stopIfTrue="1"/>
  </conditionalFormatting>
  <conditionalFormatting sqref="B452:B454">
    <cfRule type="duplicateValues" dxfId="10" priority="10" stopIfTrue="1"/>
  </conditionalFormatting>
  <conditionalFormatting sqref="B458:B460">
    <cfRule type="duplicateValues" dxfId="9" priority="9" stopIfTrue="1"/>
  </conditionalFormatting>
  <conditionalFormatting sqref="B462:B467">
    <cfRule type="duplicateValues" dxfId="8" priority="8" stopIfTrue="1"/>
  </conditionalFormatting>
  <conditionalFormatting sqref="B464:B466">
    <cfRule type="duplicateValues" dxfId="7" priority="7" stopIfTrue="1"/>
  </conditionalFormatting>
  <conditionalFormatting sqref="B449:B451 B455:B461">
    <cfRule type="duplicateValues" dxfId="6" priority="66" stopIfTrue="1"/>
  </conditionalFormatting>
  <conditionalFormatting sqref="B95">
    <cfRule type="duplicateValues" dxfId="5" priority="6" stopIfTrue="1"/>
  </conditionalFormatting>
  <conditionalFormatting sqref="B122">
    <cfRule type="duplicateValues" dxfId="4" priority="5" stopIfTrue="1"/>
  </conditionalFormatting>
  <conditionalFormatting sqref="B187">
    <cfRule type="duplicateValues" dxfId="3" priority="4" stopIfTrue="1"/>
  </conditionalFormatting>
  <conditionalFormatting sqref="B219">
    <cfRule type="duplicateValues" dxfId="2" priority="3" stopIfTrue="1"/>
  </conditionalFormatting>
  <conditionalFormatting sqref="B247">
    <cfRule type="duplicateValues" dxfId="1" priority="2" stopIfTrue="1"/>
  </conditionalFormatting>
  <conditionalFormatting sqref="B274">
    <cfRule type="duplicateValues" dxfId="0" priority="1"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2"/>
  <sheetViews>
    <sheetView workbookViewId="0">
      <selection activeCell="A30" sqref="A30"/>
    </sheetView>
  </sheetViews>
  <sheetFormatPr defaultColWidth="9.1796875" defaultRowHeight="15.5" x14ac:dyDescent="0.35"/>
  <cols>
    <col min="1" max="1" width="21.1796875" style="173" customWidth="1"/>
    <col min="2" max="2" width="33.453125" style="173" customWidth="1"/>
    <col min="3" max="3" width="39.7265625" style="173" bestFit="1" customWidth="1"/>
    <col min="4" max="4" width="53.453125" style="173" customWidth="1"/>
    <col min="5" max="5" width="18" style="173" customWidth="1"/>
    <col min="6" max="256" width="9.1796875" style="173"/>
    <col min="257" max="257" width="21.1796875" style="173" customWidth="1"/>
    <col min="258" max="258" width="33.453125" style="173" customWidth="1"/>
    <col min="259" max="259" width="39.7265625" style="173" bestFit="1" customWidth="1"/>
    <col min="260" max="260" width="53.453125" style="173" customWidth="1"/>
    <col min="261" max="261" width="18" style="173" customWidth="1"/>
    <col min="262" max="512" width="9.1796875" style="173"/>
    <col min="513" max="513" width="21.1796875" style="173" customWidth="1"/>
    <col min="514" max="514" width="33.453125" style="173" customWidth="1"/>
    <col min="515" max="515" width="39.7265625" style="173" bestFit="1" customWidth="1"/>
    <col min="516" max="516" width="53.453125" style="173" customWidth="1"/>
    <col min="517" max="517" width="18" style="173" customWidth="1"/>
    <col min="518" max="768" width="9.1796875" style="173"/>
    <col min="769" max="769" width="21.1796875" style="173" customWidth="1"/>
    <col min="770" max="770" width="33.453125" style="173" customWidth="1"/>
    <col min="771" max="771" width="39.7265625" style="173" bestFit="1" customWidth="1"/>
    <col min="772" max="772" width="53.453125" style="173" customWidth="1"/>
    <col min="773" max="773" width="18" style="173" customWidth="1"/>
    <col min="774" max="1024" width="9.1796875" style="173"/>
    <col min="1025" max="1025" width="21.1796875" style="173" customWidth="1"/>
    <col min="1026" max="1026" width="33.453125" style="173" customWidth="1"/>
    <col min="1027" max="1027" width="39.7265625" style="173" bestFit="1" customWidth="1"/>
    <col min="1028" max="1028" width="53.453125" style="173" customWidth="1"/>
    <col min="1029" max="1029" width="18" style="173" customWidth="1"/>
    <col min="1030" max="1280" width="9.1796875" style="173"/>
    <col min="1281" max="1281" width="21.1796875" style="173" customWidth="1"/>
    <col min="1282" max="1282" width="33.453125" style="173" customWidth="1"/>
    <col min="1283" max="1283" width="39.7265625" style="173" bestFit="1" customWidth="1"/>
    <col min="1284" max="1284" width="53.453125" style="173" customWidth="1"/>
    <col min="1285" max="1285" width="18" style="173" customWidth="1"/>
    <col min="1286" max="1536" width="9.1796875" style="173"/>
    <col min="1537" max="1537" width="21.1796875" style="173" customWidth="1"/>
    <col min="1538" max="1538" width="33.453125" style="173" customWidth="1"/>
    <col min="1539" max="1539" width="39.7265625" style="173" bestFit="1" customWidth="1"/>
    <col min="1540" max="1540" width="53.453125" style="173" customWidth="1"/>
    <col min="1541" max="1541" width="18" style="173" customWidth="1"/>
    <col min="1542" max="1792" width="9.1796875" style="173"/>
    <col min="1793" max="1793" width="21.1796875" style="173" customWidth="1"/>
    <col min="1794" max="1794" width="33.453125" style="173" customWidth="1"/>
    <col min="1795" max="1795" width="39.7265625" style="173" bestFit="1" customWidth="1"/>
    <col min="1796" max="1796" width="53.453125" style="173" customWidth="1"/>
    <col min="1797" max="1797" width="18" style="173" customWidth="1"/>
    <col min="1798" max="2048" width="9.1796875" style="173"/>
    <col min="2049" max="2049" width="21.1796875" style="173" customWidth="1"/>
    <col min="2050" max="2050" width="33.453125" style="173" customWidth="1"/>
    <col min="2051" max="2051" width="39.7265625" style="173" bestFit="1" customWidth="1"/>
    <col min="2052" max="2052" width="53.453125" style="173" customWidth="1"/>
    <col min="2053" max="2053" width="18" style="173" customWidth="1"/>
    <col min="2054" max="2304" width="9.1796875" style="173"/>
    <col min="2305" max="2305" width="21.1796875" style="173" customWidth="1"/>
    <col min="2306" max="2306" width="33.453125" style="173" customWidth="1"/>
    <col min="2307" max="2307" width="39.7265625" style="173" bestFit="1" customWidth="1"/>
    <col min="2308" max="2308" width="53.453125" style="173" customWidth="1"/>
    <col min="2309" max="2309" width="18" style="173" customWidth="1"/>
    <col min="2310" max="2560" width="9.1796875" style="173"/>
    <col min="2561" max="2561" width="21.1796875" style="173" customWidth="1"/>
    <col min="2562" max="2562" width="33.453125" style="173" customWidth="1"/>
    <col min="2563" max="2563" width="39.7265625" style="173" bestFit="1" customWidth="1"/>
    <col min="2564" max="2564" width="53.453125" style="173" customWidth="1"/>
    <col min="2565" max="2565" width="18" style="173" customWidth="1"/>
    <col min="2566" max="2816" width="9.1796875" style="173"/>
    <col min="2817" max="2817" width="21.1796875" style="173" customWidth="1"/>
    <col min="2818" max="2818" width="33.453125" style="173" customWidth="1"/>
    <col min="2819" max="2819" width="39.7265625" style="173" bestFit="1" customWidth="1"/>
    <col min="2820" max="2820" width="53.453125" style="173" customWidth="1"/>
    <col min="2821" max="2821" width="18" style="173" customWidth="1"/>
    <col min="2822" max="3072" width="9.1796875" style="173"/>
    <col min="3073" max="3073" width="21.1796875" style="173" customWidth="1"/>
    <col min="3074" max="3074" width="33.453125" style="173" customWidth="1"/>
    <col min="3075" max="3075" width="39.7265625" style="173" bestFit="1" customWidth="1"/>
    <col min="3076" max="3076" width="53.453125" style="173" customWidth="1"/>
    <col min="3077" max="3077" width="18" style="173" customWidth="1"/>
    <col min="3078" max="3328" width="9.1796875" style="173"/>
    <col min="3329" max="3329" width="21.1796875" style="173" customWidth="1"/>
    <col min="3330" max="3330" width="33.453125" style="173" customWidth="1"/>
    <col min="3331" max="3331" width="39.7265625" style="173" bestFit="1" customWidth="1"/>
    <col min="3332" max="3332" width="53.453125" style="173" customWidth="1"/>
    <col min="3333" max="3333" width="18" style="173" customWidth="1"/>
    <col min="3334" max="3584" width="9.1796875" style="173"/>
    <col min="3585" max="3585" width="21.1796875" style="173" customWidth="1"/>
    <col min="3586" max="3586" width="33.453125" style="173" customWidth="1"/>
    <col min="3587" max="3587" width="39.7265625" style="173" bestFit="1" customWidth="1"/>
    <col min="3588" max="3588" width="53.453125" style="173" customWidth="1"/>
    <col min="3589" max="3589" width="18" style="173" customWidth="1"/>
    <col min="3590" max="3840" width="9.1796875" style="173"/>
    <col min="3841" max="3841" width="21.1796875" style="173" customWidth="1"/>
    <col min="3842" max="3842" width="33.453125" style="173" customWidth="1"/>
    <col min="3843" max="3843" width="39.7265625" style="173" bestFit="1" customWidth="1"/>
    <col min="3844" max="3844" width="53.453125" style="173" customWidth="1"/>
    <col min="3845" max="3845" width="18" style="173" customWidth="1"/>
    <col min="3846" max="4096" width="9.1796875" style="173"/>
    <col min="4097" max="4097" width="21.1796875" style="173" customWidth="1"/>
    <col min="4098" max="4098" width="33.453125" style="173" customWidth="1"/>
    <col min="4099" max="4099" width="39.7265625" style="173" bestFit="1" customWidth="1"/>
    <col min="4100" max="4100" width="53.453125" style="173" customWidth="1"/>
    <col min="4101" max="4101" width="18" style="173" customWidth="1"/>
    <col min="4102" max="4352" width="9.1796875" style="173"/>
    <col min="4353" max="4353" width="21.1796875" style="173" customWidth="1"/>
    <col min="4354" max="4354" width="33.453125" style="173" customWidth="1"/>
    <col min="4355" max="4355" width="39.7265625" style="173" bestFit="1" customWidth="1"/>
    <col min="4356" max="4356" width="53.453125" style="173" customWidth="1"/>
    <col min="4357" max="4357" width="18" style="173" customWidth="1"/>
    <col min="4358" max="4608" width="9.1796875" style="173"/>
    <col min="4609" max="4609" width="21.1796875" style="173" customWidth="1"/>
    <col min="4610" max="4610" width="33.453125" style="173" customWidth="1"/>
    <col min="4611" max="4611" width="39.7265625" style="173" bestFit="1" customWidth="1"/>
    <col min="4612" max="4612" width="53.453125" style="173" customWidth="1"/>
    <col min="4613" max="4613" width="18" style="173" customWidth="1"/>
    <col min="4614" max="4864" width="9.1796875" style="173"/>
    <col min="4865" max="4865" width="21.1796875" style="173" customWidth="1"/>
    <col min="4866" max="4866" width="33.453125" style="173" customWidth="1"/>
    <col min="4867" max="4867" width="39.7265625" style="173" bestFit="1" customWidth="1"/>
    <col min="4868" max="4868" width="53.453125" style="173" customWidth="1"/>
    <col min="4869" max="4869" width="18" style="173" customWidth="1"/>
    <col min="4870" max="5120" width="9.1796875" style="173"/>
    <col min="5121" max="5121" width="21.1796875" style="173" customWidth="1"/>
    <col min="5122" max="5122" width="33.453125" style="173" customWidth="1"/>
    <col min="5123" max="5123" width="39.7265625" style="173" bestFit="1" customWidth="1"/>
    <col min="5124" max="5124" width="53.453125" style="173" customWidth="1"/>
    <col min="5125" max="5125" width="18" style="173" customWidth="1"/>
    <col min="5126" max="5376" width="9.1796875" style="173"/>
    <col min="5377" max="5377" width="21.1796875" style="173" customWidth="1"/>
    <col min="5378" max="5378" width="33.453125" style="173" customWidth="1"/>
    <col min="5379" max="5379" width="39.7265625" style="173" bestFit="1" customWidth="1"/>
    <col min="5380" max="5380" width="53.453125" style="173" customWidth="1"/>
    <col min="5381" max="5381" width="18" style="173" customWidth="1"/>
    <col min="5382" max="5632" width="9.1796875" style="173"/>
    <col min="5633" max="5633" width="21.1796875" style="173" customWidth="1"/>
    <col min="5634" max="5634" width="33.453125" style="173" customWidth="1"/>
    <col min="5635" max="5635" width="39.7265625" style="173" bestFit="1" customWidth="1"/>
    <col min="5636" max="5636" width="53.453125" style="173" customWidth="1"/>
    <col min="5637" max="5637" width="18" style="173" customWidth="1"/>
    <col min="5638" max="5888" width="9.1796875" style="173"/>
    <col min="5889" max="5889" width="21.1796875" style="173" customWidth="1"/>
    <col min="5890" max="5890" width="33.453125" style="173" customWidth="1"/>
    <col min="5891" max="5891" width="39.7265625" style="173" bestFit="1" customWidth="1"/>
    <col min="5892" max="5892" width="53.453125" style="173" customWidth="1"/>
    <col min="5893" max="5893" width="18" style="173" customWidth="1"/>
    <col min="5894" max="6144" width="9.1796875" style="173"/>
    <col min="6145" max="6145" width="21.1796875" style="173" customWidth="1"/>
    <col min="6146" max="6146" width="33.453125" style="173" customWidth="1"/>
    <col min="6147" max="6147" width="39.7265625" style="173" bestFit="1" customWidth="1"/>
    <col min="6148" max="6148" width="53.453125" style="173" customWidth="1"/>
    <col min="6149" max="6149" width="18" style="173" customWidth="1"/>
    <col min="6150" max="6400" width="9.1796875" style="173"/>
    <col min="6401" max="6401" width="21.1796875" style="173" customWidth="1"/>
    <col min="6402" max="6402" width="33.453125" style="173" customWidth="1"/>
    <col min="6403" max="6403" width="39.7265625" style="173" bestFit="1" customWidth="1"/>
    <col min="6404" max="6404" width="53.453125" style="173" customWidth="1"/>
    <col min="6405" max="6405" width="18" style="173" customWidth="1"/>
    <col min="6406" max="6656" width="9.1796875" style="173"/>
    <col min="6657" max="6657" width="21.1796875" style="173" customWidth="1"/>
    <col min="6658" max="6658" width="33.453125" style="173" customWidth="1"/>
    <col min="6659" max="6659" width="39.7265625" style="173" bestFit="1" customWidth="1"/>
    <col min="6660" max="6660" width="53.453125" style="173" customWidth="1"/>
    <col min="6661" max="6661" width="18" style="173" customWidth="1"/>
    <col min="6662" max="6912" width="9.1796875" style="173"/>
    <col min="6913" max="6913" width="21.1796875" style="173" customWidth="1"/>
    <col min="6914" max="6914" width="33.453125" style="173" customWidth="1"/>
    <col min="6915" max="6915" width="39.7265625" style="173" bestFit="1" customWidth="1"/>
    <col min="6916" max="6916" width="53.453125" style="173" customWidth="1"/>
    <col min="6917" max="6917" width="18" style="173" customWidth="1"/>
    <col min="6918" max="7168" width="9.1796875" style="173"/>
    <col min="7169" max="7169" width="21.1796875" style="173" customWidth="1"/>
    <col min="7170" max="7170" width="33.453125" style="173" customWidth="1"/>
    <col min="7171" max="7171" width="39.7265625" style="173" bestFit="1" customWidth="1"/>
    <col min="7172" max="7172" width="53.453125" style="173" customWidth="1"/>
    <col min="7173" max="7173" width="18" style="173" customWidth="1"/>
    <col min="7174" max="7424" width="9.1796875" style="173"/>
    <col min="7425" max="7425" width="21.1796875" style="173" customWidth="1"/>
    <col min="7426" max="7426" width="33.453125" style="173" customWidth="1"/>
    <col min="7427" max="7427" width="39.7265625" style="173" bestFit="1" customWidth="1"/>
    <col min="7428" max="7428" width="53.453125" style="173" customWidth="1"/>
    <col min="7429" max="7429" width="18" style="173" customWidth="1"/>
    <col min="7430" max="7680" width="9.1796875" style="173"/>
    <col min="7681" max="7681" width="21.1796875" style="173" customWidth="1"/>
    <col min="7682" max="7682" width="33.453125" style="173" customWidth="1"/>
    <col min="7683" max="7683" width="39.7265625" style="173" bestFit="1" customWidth="1"/>
    <col min="7684" max="7684" width="53.453125" style="173" customWidth="1"/>
    <col min="7685" max="7685" width="18" style="173" customWidth="1"/>
    <col min="7686" max="7936" width="9.1796875" style="173"/>
    <col min="7937" max="7937" width="21.1796875" style="173" customWidth="1"/>
    <col min="7938" max="7938" width="33.453125" style="173" customWidth="1"/>
    <col min="7939" max="7939" width="39.7265625" style="173" bestFit="1" customWidth="1"/>
    <col min="7940" max="7940" width="53.453125" style="173" customWidth="1"/>
    <col min="7941" max="7941" width="18" style="173" customWidth="1"/>
    <col min="7942" max="8192" width="9.1796875" style="173"/>
    <col min="8193" max="8193" width="21.1796875" style="173" customWidth="1"/>
    <col min="8194" max="8194" width="33.453125" style="173" customWidth="1"/>
    <col min="8195" max="8195" width="39.7265625" style="173" bestFit="1" customWidth="1"/>
    <col min="8196" max="8196" width="53.453125" style="173" customWidth="1"/>
    <col min="8197" max="8197" width="18" style="173" customWidth="1"/>
    <col min="8198" max="8448" width="9.1796875" style="173"/>
    <col min="8449" max="8449" width="21.1796875" style="173" customWidth="1"/>
    <col min="8450" max="8450" width="33.453125" style="173" customWidth="1"/>
    <col min="8451" max="8451" width="39.7265625" style="173" bestFit="1" customWidth="1"/>
    <col min="8452" max="8452" width="53.453125" style="173" customWidth="1"/>
    <col min="8453" max="8453" width="18" style="173" customWidth="1"/>
    <col min="8454" max="8704" width="9.1796875" style="173"/>
    <col min="8705" max="8705" width="21.1796875" style="173" customWidth="1"/>
    <col min="8706" max="8706" width="33.453125" style="173" customWidth="1"/>
    <col min="8707" max="8707" width="39.7265625" style="173" bestFit="1" customWidth="1"/>
    <col min="8708" max="8708" width="53.453125" style="173" customWidth="1"/>
    <col min="8709" max="8709" width="18" style="173" customWidth="1"/>
    <col min="8710" max="8960" width="9.1796875" style="173"/>
    <col min="8961" max="8961" width="21.1796875" style="173" customWidth="1"/>
    <col min="8962" max="8962" width="33.453125" style="173" customWidth="1"/>
    <col min="8963" max="8963" width="39.7265625" style="173" bestFit="1" customWidth="1"/>
    <col min="8964" max="8964" width="53.453125" style="173" customWidth="1"/>
    <col min="8965" max="8965" width="18" style="173" customWidth="1"/>
    <col min="8966" max="9216" width="9.1796875" style="173"/>
    <col min="9217" max="9217" width="21.1796875" style="173" customWidth="1"/>
    <col min="9218" max="9218" width="33.453125" style="173" customWidth="1"/>
    <col min="9219" max="9219" width="39.7265625" style="173" bestFit="1" customWidth="1"/>
    <col min="9220" max="9220" width="53.453125" style="173" customWidth="1"/>
    <col min="9221" max="9221" width="18" style="173" customWidth="1"/>
    <col min="9222" max="9472" width="9.1796875" style="173"/>
    <col min="9473" max="9473" width="21.1796875" style="173" customWidth="1"/>
    <col min="9474" max="9474" width="33.453125" style="173" customWidth="1"/>
    <col min="9475" max="9475" width="39.7265625" style="173" bestFit="1" customWidth="1"/>
    <col min="9476" max="9476" width="53.453125" style="173" customWidth="1"/>
    <col min="9477" max="9477" width="18" style="173" customWidth="1"/>
    <col min="9478" max="9728" width="9.1796875" style="173"/>
    <col min="9729" max="9729" width="21.1796875" style="173" customWidth="1"/>
    <col min="9730" max="9730" width="33.453125" style="173" customWidth="1"/>
    <col min="9731" max="9731" width="39.7265625" style="173" bestFit="1" customWidth="1"/>
    <col min="9732" max="9732" width="53.453125" style="173" customWidth="1"/>
    <col min="9733" max="9733" width="18" style="173" customWidth="1"/>
    <col min="9734" max="9984" width="9.1796875" style="173"/>
    <col min="9985" max="9985" width="21.1796875" style="173" customWidth="1"/>
    <col min="9986" max="9986" width="33.453125" style="173" customWidth="1"/>
    <col min="9987" max="9987" width="39.7265625" style="173" bestFit="1" customWidth="1"/>
    <col min="9988" max="9988" width="53.453125" style="173" customWidth="1"/>
    <col min="9989" max="9989" width="18" style="173" customWidth="1"/>
    <col min="9990" max="10240" width="9.1796875" style="173"/>
    <col min="10241" max="10241" width="21.1796875" style="173" customWidth="1"/>
    <col min="10242" max="10242" width="33.453125" style="173" customWidth="1"/>
    <col min="10243" max="10243" width="39.7265625" style="173" bestFit="1" customWidth="1"/>
    <col min="10244" max="10244" width="53.453125" style="173" customWidth="1"/>
    <col min="10245" max="10245" width="18" style="173" customWidth="1"/>
    <col min="10246" max="10496" width="9.1796875" style="173"/>
    <col min="10497" max="10497" width="21.1796875" style="173" customWidth="1"/>
    <col min="10498" max="10498" width="33.453125" style="173" customWidth="1"/>
    <col min="10499" max="10499" width="39.7265625" style="173" bestFit="1" customWidth="1"/>
    <col min="10500" max="10500" width="53.453125" style="173" customWidth="1"/>
    <col min="10501" max="10501" width="18" style="173" customWidth="1"/>
    <col min="10502" max="10752" width="9.1796875" style="173"/>
    <col min="10753" max="10753" width="21.1796875" style="173" customWidth="1"/>
    <col min="10754" max="10754" width="33.453125" style="173" customWidth="1"/>
    <col min="10755" max="10755" width="39.7265625" style="173" bestFit="1" customWidth="1"/>
    <col min="10756" max="10756" width="53.453125" style="173" customWidth="1"/>
    <col min="10757" max="10757" width="18" style="173" customWidth="1"/>
    <col min="10758" max="11008" width="9.1796875" style="173"/>
    <col min="11009" max="11009" width="21.1796875" style="173" customWidth="1"/>
    <col min="11010" max="11010" width="33.453125" style="173" customWidth="1"/>
    <col min="11011" max="11011" width="39.7265625" style="173" bestFit="1" customWidth="1"/>
    <col min="11012" max="11012" width="53.453125" style="173" customWidth="1"/>
    <col min="11013" max="11013" width="18" style="173" customWidth="1"/>
    <col min="11014" max="11264" width="9.1796875" style="173"/>
    <col min="11265" max="11265" width="21.1796875" style="173" customWidth="1"/>
    <col min="11266" max="11266" width="33.453125" style="173" customWidth="1"/>
    <col min="11267" max="11267" width="39.7265625" style="173" bestFit="1" customWidth="1"/>
    <col min="11268" max="11268" width="53.453125" style="173" customWidth="1"/>
    <col min="11269" max="11269" width="18" style="173" customWidth="1"/>
    <col min="11270" max="11520" width="9.1796875" style="173"/>
    <col min="11521" max="11521" width="21.1796875" style="173" customWidth="1"/>
    <col min="11522" max="11522" width="33.453125" style="173" customWidth="1"/>
    <col min="11523" max="11523" width="39.7265625" style="173" bestFit="1" customWidth="1"/>
    <col min="11524" max="11524" width="53.453125" style="173" customWidth="1"/>
    <col min="11525" max="11525" width="18" style="173" customWidth="1"/>
    <col min="11526" max="11776" width="9.1796875" style="173"/>
    <col min="11777" max="11777" width="21.1796875" style="173" customWidth="1"/>
    <col min="11778" max="11778" width="33.453125" style="173" customWidth="1"/>
    <col min="11779" max="11779" width="39.7265625" style="173" bestFit="1" customWidth="1"/>
    <col min="11780" max="11780" width="53.453125" style="173" customWidth="1"/>
    <col min="11781" max="11781" width="18" style="173" customWidth="1"/>
    <col min="11782" max="12032" width="9.1796875" style="173"/>
    <col min="12033" max="12033" width="21.1796875" style="173" customWidth="1"/>
    <col min="12034" max="12034" width="33.453125" style="173" customWidth="1"/>
    <col min="12035" max="12035" width="39.7265625" style="173" bestFit="1" customWidth="1"/>
    <col min="12036" max="12036" width="53.453125" style="173" customWidth="1"/>
    <col min="12037" max="12037" width="18" style="173" customWidth="1"/>
    <col min="12038" max="12288" width="9.1796875" style="173"/>
    <col min="12289" max="12289" width="21.1796875" style="173" customWidth="1"/>
    <col min="12290" max="12290" width="33.453125" style="173" customWidth="1"/>
    <col min="12291" max="12291" width="39.7265625" style="173" bestFit="1" customWidth="1"/>
    <col min="12292" max="12292" width="53.453125" style="173" customWidth="1"/>
    <col min="12293" max="12293" width="18" style="173" customWidth="1"/>
    <col min="12294" max="12544" width="9.1796875" style="173"/>
    <col min="12545" max="12545" width="21.1796875" style="173" customWidth="1"/>
    <col min="12546" max="12546" width="33.453125" style="173" customWidth="1"/>
    <col min="12547" max="12547" width="39.7265625" style="173" bestFit="1" customWidth="1"/>
    <col min="12548" max="12548" width="53.453125" style="173" customWidth="1"/>
    <col min="12549" max="12549" width="18" style="173" customWidth="1"/>
    <col min="12550" max="12800" width="9.1796875" style="173"/>
    <col min="12801" max="12801" width="21.1796875" style="173" customWidth="1"/>
    <col min="12802" max="12802" width="33.453125" style="173" customWidth="1"/>
    <col min="12803" max="12803" width="39.7265625" style="173" bestFit="1" customWidth="1"/>
    <col min="12804" max="12804" width="53.453125" style="173" customWidth="1"/>
    <col min="12805" max="12805" width="18" style="173" customWidth="1"/>
    <col min="12806" max="13056" width="9.1796875" style="173"/>
    <col min="13057" max="13057" width="21.1796875" style="173" customWidth="1"/>
    <col min="13058" max="13058" width="33.453125" style="173" customWidth="1"/>
    <col min="13059" max="13059" width="39.7265625" style="173" bestFit="1" customWidth="1"/>
    <col min="13060" max="13060" width="53.453125" style="173" customWidth="1"/>
    <col min="13061" max="13061" width="18" style="173" customWidth="1"/>
    <col min="13062" max="13312" width="9.1796875" style="173"/>
    <col min="13313" max="13313" width="21.1796875" style="173" customWidth="1"/>
    <col min="13314" max="13314" width="33.453125" style="173" customWidth="1"/>
    <col min="13315" max="13315" width="39.7265625" style="173" bestFit="1" customWidth="1"/>
    <col min="13316" max="13316" width="53.453125" style="173" customWidth="1"/>
    <col min="13317" max="13317" width="18" style="173" customWidth="1"/>
    <col min="13318" max="13568" width="9.1796875" style="173"/>
    <col min="13569" max="13569" width="21.1796875" style="173" customWidth="1"/>
    <col min="13570" max="13570" width="33.453125" style="173" customWidth="1"/>
    <col min="13571" max="13571" width="39.7265625" style="173" bestFit="1" customWidth="1"/>
    <col min="13572" max="13572" width="53.453125" style="173" customWidth="1"/>
    <col min="13573" max="13573" width="18" style="173" customWidth="1"/>
    <col min="13574" max="13824" width="9.1796875" style="173"/>
    <col min="13825" max="13825" width="21.1796875" style="173" customWidth="1"/>
    <col min="13826" max="13826" width="33.453125" style="173" customWidth="1"/>
    <col min="13827" max="13827" width="39.7265625" style="173" bestFit="1" customWidth="1"/>
    <col min="13828" max="13828" width="53.453125" style="173" customWidth="1"/>
    <col min="13829" max="13829" width="18" style="173" customWidth="1"/>
    <col min="13830" max="14080" width="9.1796875" style="173"/>
    <col min="14081" max="14081" width="21.1796875" style="173" customWidth="1"/>
    <col min="14082" max="14082" width="33.453125" style="173" customWidth="1"/>
    <col min="14083" max="14083" width="39.7265625" style="173" bestFit="1" customWidth="1"/>
    <col min="14084" max="14084" width="53.453125" style="173" customWidth="1"/>
    <col min="14085" max="14085" width="18" style="173" customWidth="1"/>
    <col min="14086" max="14336" width="9.1796875" style="173"/>
    <col min="14337" max="14337" width="21.1796875" style="173" customWidth="1"/>
    <col min="14338" max="14338" width="33.453125" style="173" customWidth="1"/>
    <col min="14339" max="14339" width="39.7265625" style="173" bestFit="1" customWidth="1"/>
    <col min="14340" max="14340" width="53.453125" style="173" customWidth="1"/>
    <col min="14341" max="14341" width="18" style="173" customWidth="1"/>
    <col min="14342" max="14592" width="9.1796875" style="173"/>
    <col min="14593" max="14593" width="21.1796875" style="173" customWidth="1"/>
    <col min="14594" max="14594" width="33.453125" style="173" customWidth="1"/>
    <col min="14595" max="14595" width="39.7265625" style="173" bestFit="1" customWidth="1"/>
    <col min="14596" max="14596" width="53.453125" style="173" customWidth="1"/>
    <col min="14597" max="14597" width="18" style="173" customWidth="1"/>
    <col min="14598" max="14848" width="9.1796875" style="173"/>
    <col min="14849" max="14849" width="21.1796875" style="173" customWidth="1"/>
    <col min="14850" max="14850" width="33.453125" style="173" customWidth="1"/>
    <col min="14851" max="14851" width="39.7265625" style="173" bestFit="1" customWidth="1"/>
    <col min="14852" max="14852" width="53.453125" style="173" customWidth="1"/>
    <col min="14853" max="14853" width="18" style="173" customWidth="1"/>
    <col min="14854" max="15104" width="9.1796875" style="173"/>
    <col min="15105" max="15105" width="21.1796875" style="173" customWidth="1"/>
    <col min="15106" max="15106" width="33.453125" style="173" customWidth="1"/>
    <col min="15107" max="15107" width="39.7265625" style="173" bestFit="1" customWidth="1"/>
    <col min="15108" max="15108" width="53.453125" style="173" customWidth="1"/>
    <col min="15109" max="15109" width="18" style="173" customWidth="1"/>
    <col min="15110" max="15360" width="9.1796875" style="173"/>
    <col min="15361" max="15361" width="21.1796875" style="173" customWidth="1"/>
    <col min="15362" max="15362" width="33.453125" style="173" customWidth="1"/>
    <col min="15363" max="15363" width="39.7265625" style="173" bestFit="1" customWidth="1"/>
    <col min="15364" max="15364" width="53.453125" style="173" customWidth="1"/>
    <col min="15365" max="15365" width="18" style="173" customWidth="1"/>
    <col min="15366" max="15616" width="9.1796875" style="173"/>
    <col min="15617" max="15617" width="21.1796875" style="173" customWidth="1"/>
    <col min="15618" max="15618" width="33.453125" style="173" customWidth="1"/>
    <col min="15619" max="15619" width="39.7265625" style="173" bestFit="1" customWidth="1"/>
    <col min="15620" max="15620" width="53.453125" style="173" customWidth="1"/>
    <col min="15621" max="15621" width="18" style="173" customWidth="1"/>
    <col min="15622" max="15872" width="9.1796875" style="173"/>
    <col min="15873" max="15873" width="21.1796875" style="173" customWidth="1"/>
    <col min="15874" max="15874" width="33.453125" style="173" customWidth="1"/>
    <col min="15875" max="15875" width="39.7265625" style="173" bestFit="1" customWidth="1"/>
    <col min="15876" max="15876" width="53.453125" style="173" customWidth="1"/>
    <col min="15877" max="15877" width="18" style="173" customWidth="1"/>
    <col min="15878" max="16128" width="9.1796875" style="173"/>
    <col min="16129" max="16129" width="21.1796875" style="173" customWidth="1"/>
    <col min="16130" max="16130" width="33.453125" style="173" customWidth="1"/>
    <col min="16131" max="16131" width="39.7265625" style="173" bestFit="1" customWidth="1"/>
    <col min="16132" max="16132" width="53.453125" style="173" customWidth="1"/>
    <col min="16133" max="16133" width="18" style="173" customWidth="1"/>
    <col min="16134" max="16384" width="9.1796875" style="173"/>
  </cols>
  <sheetData>
    <row r="1" spans="1:5" s="207" customFormat="1" x14ac:dyDescent="0.35">
      <c r="A1" s="207" t="s">
        <v>3120</v>
      </c>
      <c r="B1" s="207" t="s">
        <v>1932</v>
      </c>
      <c r="C1" s="207" t="s">
        <v>1933</v>
      </c>
      <c r="D1" s="207" t="s">
        <v>3121</v>
      </c>
      <c r="E1" s="207" t="s">
        <v>1961</v>
      </c>
    </row>
    <row r="2" spans="1:5" x14ac:dyDescent="0.35">
      <c r="A2" s="173" t="s">
        <v>3122</v>
      </c>
      <c r="B2" s="173" t="s">
        <v>3123</v>
      </c>
      <c r="C2" s="173" t="s">
        <v>807</v>
      </c>
    </row>
    <row r="3" spans="1:5" x14ac:dyDescent="0.35">
      <c r="A3" s="173" t="s">
        <v>3122</v>
      </c>
      <c r="B3" s="173" t="s">
        <v>3124</v>
      </c>
      <c r="C3" s="173" t="s">
        <v>808</v>
      </c>
    </row>
    <row r="5" spans="1:5" x14ac:dyDescent="0.35">
      <c r="A5" s="196" t="s">
        <v>1952</v>
      </c>
      <c r="B5" s="173" t="s">
        <v>3125</v>
      </c>
      <c r="C5" s="173" t="s">
        <v>859</v>
      </c>
    </row>
    <row r="6" spans="1:5" x14ac:dyDescent="0.35">
      <c r="A6" s="196" t="s">
        <v>1952</v>
      </c>
      <c r="B6" s="173" t="s">
        <v>3126</v>
      </c>
      <c r="C6" s="173" t="s">
        <v>815</v>
      </c>
    </row>
    <row r="7" spans="1:5" x14ac:dyDescent="0.35">
      <c r="A7" s="196" t="s">
        <v>1952</v>
      </c>
      <c r="B7" s="173" t="s">
        <v>3127</v>
      </c>
      <c r="C7" s="173" t="s">
        <v>826</v>
      </c>
    </row>
    <row r="8" spans="1:5" x14ac:dyDescent="0.35">
      <c r="A8" s="196" t="s">
        <v>1952</v>
      </c>
      <c r="B8" s="173" t="s">
        <v>3128</v>
      </c>
      <c r="C8" s="173" t="s">
        <v>835</v>
      </c>
    </row>
    <row r="9" spans="1:5" x14ac:dyDescent="0.35">
      <c r="A9" s="196" t="s">
        <v>1952</v>
      </c>
      <c r="B9" s="173" t="s">
        <v>3129</v>
      </c>
      <c r="C9" s="173" t="s">
        <v>851</v>
      </c>
    </row>
    <row r="10" spans="1:5" x14ac:dyDescent="0.35">
      <c r="A10" s="196" t="s">
        <v>1952</v>
      </c>
      <c r="B10" s="173" t="s">
        <v>3130</v>
      </c>
      <c r="C10" s="173" t="s">
        <v>895</v>
      </c>
    </row>
    <row r="11" spans="1:5" x14ac:dyDescent="0.35">
      <c r="A11" s="196" t="s">
        <v>1952</v>
      </c>
      <c r="B11" s="173" t="s">
        <v>3131</v>
      </c>
      <c r="C11" s="173" t="s">
        <v>844</v>
      </c>
    </row>
    <row r="12" spans="1:5" x14ac:dyDescent="0.35">
      <c r="A12" s="196" t="s">
        <v>1952</v>
      </c>
      <c r="B12" s="173" t="s">
        <v>3132</v>
      </c>
      <c r="C12" s="173" t="s">
        <v>892</v>
      </c>
    </row>
    <row r="13" spans="1:5" x14ac:dyDescent="0.35">
      <c r="A13" s="196" t="s">
        <v>1952</v>
      </c>
      <c r="B13" s="173" t="s">
        <v>3133</v>
      </c>
      <c r="C13" s="173" t="s">
        <v>901</v>
      </c>
    </row>
    <row r="14" spans="1:5" x14ac:dyDescent="0.35">
      <c r="A14" s="196" t="s">
        <v>1952</v>
      </c>
      <c r="B14" s="173" t="s">
        <v>3134</v>
      </c>
      <c r="C14" s="173" t="s">
        <v>1018</v>
      </c>
    </row>
    <row r="15" spans="1:5" x14ac:dyDescent="0.35">
      <c r="A15" s="196" t="s">
        <v>1952</v>
      </c>
      <c r="B15" s="214" t="s">
        <v>3135</v>
      </c>
      <c r="C15" s="214" t="s">
        <v>957</v>
      </c>
    </row>
    <row r="16" spans="1:5" x14ac:dyDescent="0.35">
      <c r="A16" s="196"/>
      <c r="B16" s="214"/>
      <c r="C16" s="214"/>
    </row>
    <row r="17" spans="1:5" x14ac:dyDescent="0.35">
      <c r="A17" s="196" t="s">
        <v>3121</v>
      </c>
      <c r="B17" s="214" t="s">
        <v>3136</v>
      </c>
      <c r="C17" s="214" t="s">
        <v>3136</v>
      </c>
      <c r="D17" s="214"/>
      <c r="E17" s="214"/>
    </row>
    <row r="18" spans="1:5" x14ac:dyDescent="0.35">
      <c r="A18" s="196" t="s">
        <v>3121</v>
      </c>
      <c r="B18" s="214" t="s">
        <v>3137</v>
      </c>
      <c r="C18" s="214" t="s">
        <v>3137</v>
      </c>
      <c r="D18" s="214"/>
      <c r="E18" s="214"/>
    </row>
    <row r="19" spans="1:5" x14ac:dyDescent="0.35">
      <c r="A19" s="196" t="s">
        <v>3121</v>
      </c>
      <c r="B19" s="214" t="s">
        <v>3138</v>
      </c>
      <c r="C19" s="214" t="s">
        <v>3139</v>
      </c>
      <c r="D19" s="214"/>
      <c r="E19" s="214"/>
    </row>
    <row r="20" spans="1:5" x14ac:dyDescent="0.35">
      <c r="A20" s="196" t="s">
        <v>3121</v>
      </c>
      <c r="B20" s="214" t="s">
        <v>3140</v>
      </c>
      <c r="C20" s="214" t="s">
        <v>3141</v>
      </c>
      <c r="D20" s="214"/>
      <c r="E20" s="214"/>
    </row>
    <row r="21" spans="1:5" x14ac:dyDescent="0.35">
      <c r="A21" s="196"/>
      <c r="B21" s="214"/>
      <c r="C21" s="214"/>
      <c r="D21" s="214"/>
      <c r="E21" s="214"/>
    </row>
    <row r="22" spans="1:5" x14ac:dyDescent="0.35">
      <c r="A22" s="196" t="s">
        <v>1961</v>
      </c>
      <c r="B22" s="214" t="s">
        <v>3142</v>
      </c>
      <c r="C22" s="214" t="s">
        <v>3142</v>
      </c>
      <c r="D22" s="214" t="s">
        <v>3136</v>
      </c>
      <c r="E22" s="214"/>
    </row>
    <row r="23" spans="1:5" x14ac:dyDescent="0.35">
      <c r="A23" s="196" t="s">
        <v>1961</v>
      </c>
      <c r="B23" s="214" t="s">
        <v>3143</v>
      </c>
      <c r="C23" s="214" t="s">
        <v>3143</v>
      </c>
      <c r="D23" s="214" t="s">
        <v>3137</v>
      </c>
      <c r="E23" s="214"/>
    </row>
    <row r="24" spans="1:5" x14ac:dyDescent="0.35">
      <c r="A24" s="196" t="s">
        <v>1961</v>
      </c>
      <c r="B24" s="214" t="s">
        <v>3137</v>
      </c>
      <c r="C24" s="214" t="s">
        <v>3137</v>
      </c>
      <c r="D24" s="214" t="s">
        <v>3137</v>
      </c>
      <c r="E24" s="214"/>
    </row>
    <row r="25" spans="1:5" x14ac:dyDescent="0.35">
      <c r="A25" s="196" t="s">
        <v>1961</v>
      </c>
      <c r="B25" s="214" t="s">
        <v>836</v>
      </c>
      <c r="C25" s="214" t="s">
        <v>836</v>
      </c>
      <c r="D25" s="214" t="s">
        <v>3137</v>
      </c>
      <c r="E25" s="214"/>
    </row>
    <row r="26" spans="1:5" x14ac:dyDescent="0.35">
      <c r="A26" s="196" t="s">
        <v>1961</v>
      </c>
      <c r="B26" s="214" t="s">
        <v>3138</v>
      </c>
      <c r="C26" s="214" t="s">
        <v>3139</v>
      </c>
      <c r="D26" s="214" t="s">
        <v>3138</v>
      </c>
      <c r="E26" s="214"/>
    </row>
    <row r="27" spans="1:5" x14ac:dyDescent="0.35">
      <c r="A27" s="196" t="s">
        <v>1961</v>
      </c>
      <c r="B27" s="214" t="s">
        <v>954</v>
      </c>
      <c r="C27" s="214" t="s">
        <v>954</v>
      </c>
      <c r="D27" s="214" t="s">
        <v>3140</v>
      </c>
      <c r="E27" s="214"/>
    </row>
    <row r="28" spans="1:5" x14ac:dyDescent="0.35">
      <c r="A28" s="196" t="s">
        <v>1961</v>
      </c>
      <c r="B28" s="214" t="s">
        <v>3140</v>
      </c>
      <c r="C28" s="214" t="s">
        <v>3141</v>
      </c>
      <c r="D28" s="214" t="s">
        <v>3140</v>
      </c>
      <c r="E28" s="214"/>
    </row>
    <row r="29" spans="1:5" x14ac:dyDescent="0.35">
      <c r="A29" s="214"/>
      <c r="B29" s="214"/>
      <c r="C29" s="214"/>
      <c r="D29" s="214"/>
      <c r="E29" s="214"/>
    </row>
    <row r="30" spans="1:5" x14ac:dyDescent="0.35">
      <c r="A30" s="173" t="s">
        <v>3144</v>
      </c>
      <c r="B30" s="178" t="s">
        <v>3142</v>
      </c>
      <c r="C30" s="178" t="s">
        <v>3142</v>
      </c>
      <c r="D30" t="s">
        <v>3136</v>
      </c>
      <c r="E30" t="s">
        <v>3142</v>
      </c>
    </row>
    <row r="31" spans="1:5" x14ac:dyDescent="0.35">
      <c r="A31" s="173" t="s">
        <v>3144</v>
      </c>
      <c r="B31" s="178" t="s">
        <v>3143</v>
      </c>
      <c r="C31" s="178" t="s">
        <v>3143</v>
      </c>
      <c r="D31" t="s">
        <v>3137</v>
      </c>
      <c r="E31" t="s">
        <v>3143</v>
      </c>
    </row>
    <row r="32" spans="1:5" x14ac:dyDescent="0.35">
      <c r="A32" s="173" t="s">
        <v>3144</v>
      </c>
      <c r="B32" s="178" t="s">
        <v>3137</v>
      </c>
      <c r="C32" s="178" t="s">
        <v>3137</v>
      </c>
      <c r="D32" t="s">
        <v>3137</v>
      </c>
      <c r="E32" t="s">
        <v>3137</v>
      </c>
    </row>
    <row r="33" spans="1:5" x14ac:dyDescent="0.35">
      <c r="A33" s="173" t="s">
        <v>3144</v>
      </c>
      <c r="B33" s="178" t="s">
        <v>950</v>
      </c>
      <c r="C33" s="178" t="s">
        <v>950</v>
      </c>
      <c r="D33" t="s">
        <v>3137</v>
      </c>
      <c r="E33" s="178" t="s">
        <v>836</v>
      </c>
    </row>
    <row r="34" spans="1:5" x14ac:dyDescent="0.35">
      <c r="A34" s="173" t="s">
        <v>3144</v>
      </c>
      <c r="B34" s="178" t="s">
        <v>3138</v>
      </c>
      <c r="C34" s="178" t="s">
        <v>3145</v>
      </c>
      <c r="D34" t="s">
        <v>3138</v>
      </c>
      <c r="E34" t="s">
        <v>3138</v>
      </c>
    </row>
    <row r="35" spans="1:5" x14ac:dyDescent="0.35">
      <c r="A35" s="173" t="s">
        <v>3144</v>
      </c>
      <c r="B35" s="178" t="s">
        <v>1103</v>
      </c>
      <c r="C35" s="178" t="s">
        <v>1103</v>
      </c>
      <c r="D35" t="s">
        <v>3140</v>
      </c>
      <c r="E35" s="214" t="s">
        <v>954</v>
      </c>
    </row>
    <row r="36" spans="1:5" x14ac:dyDescent="0.35">
      <c r="A36" s="173" t="s">
        <v>3144</v>
      </c>
      <c r="B36" t="s">
        <v>3140</v>
      </c>
      <c r="C36" t="s">
        <v>3140</v>
      </c>
      <c r="D36" t="s">
        <v>3140</v>
      </c>
      <c r="E36" t="s">
        <v>3140</v>
      </c>
    </row>
    <row r="37" spans="1:5" x14ac:dyDescent="0.35">
      <c r="B37"/>
      <c r="D37"/>
      <c r="E37"/>
    </row>
    <row r="38" spans="1:5" x14ac:dyDescent="0.35">
      <c r="A38" s="196" t="s">
        <v>3146</v>
      </c>
      <c r="B38" s="214" t="s">
        <v>1972</v>
      </c>
      <c r="C38" s="178" t="s">
        <v>3147</v>
      </c>
    </row>
    <row r="39" spans="1:5" x14ac:dyDescent="0.35">
      <c r="A39" s="196" t="s">
        <v>3146</v>
      </c>
      <c r="B39" s="173" t="s">
        <v>2595</v>
      </c>
      <c r="C39" s="178" t="s">
        <v>3148</v>
      </c>
    </row>
    <row r="40" spans="1:5" x14ac:dyDescent="0.35">
      <c r="A40" s="196" t="s">
        <v>3146</v>
      </c>
      <c r="B40" s="173" t="s">
        <v>3149</v>
      </c>
      <c r="C40" s="178" t="s">
        <v>3150</v>
      </c>
    </row>
    <row r="41" spans="1:5" x14ac:dyDescent="0.35">
      <c r="A41" s="196" t="s">
        <v>3146</v>
      </c>
      <c r="B41" s="173" t="s">
        <v>3151</v>
      </c>
      <c r="C41" s="178" t="s">
        <v>3152</v>
      </c>
    </row>
    <row r="42" spans="1:5" x14ac:dyDescent="0.35">
      <c r="C42" s="178"/>
    </row>
    <row r="43" spans="1:5" x14ac:dyDescent="0.35">
      <c r="A43" s="173" t="s">
        <v>1996</v>
      </c>
      <c r="B43" s="173" t="s">
        <v>3153</v>
      </c>
      <c r="C43" s="173" t="s">
        <v>827</v>
      </c>
    </row>
    <row r="44" spans="1:5" x14ac:dyDescent="0.35">
      <c r="A44" s="173" t="s">
        <v>1996</v>
      </c>
      <c r="B44" s="173" t="s">
        <v>3154</v>
      </c>
      <c r="C44" s="173" t="s">
        <v>3154</v>
      </c>
    </row>
    <row r="45" spans="1:5" x14ac:dyDescent="0.35">
      <c r="A45" s="173" t="s">
        <v>1996</v>
      </c>
      <c r="B45" s="173" t="s">
        <v>3155</v>
      </c>
      <c r="C45" s="173" t="s">
        <v>3155</v>
      </c>
    </row>
    <row r="46" spans="1:5" x14ac:dyDescent="0.35">
      <c r="A46" s="173" t="s">
        <v>1996</v>
      </c>
      <c r="B46" s="173" t="s">
        <v>3156</v>
      </c>
      <c r="C46" s="173" t="s">
        <v>3157</v>
      </c>
    </row>
    <row r="47" spans="1:5" x14ac:dyDescent="0.35">
      <c r="A47" s="173" t="s">
        <v>1996</v>
      </c>
      <c r="B47" s="173" t="s">
        <v>3135</v>
      </c>
      <c r="C47" s="173" t="s">
        <v>929</v>
      </c>
    </row>
    <row r="49" spans="1:3" x14ac:dyDescent="0.35">
      <c r="A49" s="173" t="s">
        <v>2001</v>
      </c>
      <c r="B49" s="173" t="s">
        <v>3158</v>
      </c>
      <c r="C49" s="173" t="s">
        <v>919</v>
      </c>
    </row>
    <row r="50" spans="1:3" x14ac:dyDescent="0.35">
      <c r="A50" s="173" t="s">
        <v>2001</v>
      </c>
      <c r="B50" s="173" t="s">
        <v>3159</v>
      </c>
      <c r="C50" s="173" t="s">
        <v>3160</v>
      </c>
    </row>
    <row r="51" spans="1:3" x14ac:dyDescent="0.35">
      <c r="A51" s="173" t="s">
        <v>2001</v>
      </c>
      <c r="B51" s="173" t="s">
        <v>3161</v>
      </c>
      <c r="C51" s="173" t="s">
        <v>3162</v>
      </c>
    </row>
    <row r="52" spans="1:3" x14ac:dyDescent="0.35">
      <c r="A52" s="173" t="s">
        <v>2001</v>
      </c>
      <c r="B52" s="173" t="s">
        <v>1917</v>
      </c>
      <c r="C52" s="173" t="s">
        <v>817</v>
      </c>
    </row>
    <row r="53" spans="1:3" x14ac:dyDescent="0.35">
      <c r="A53" s="173" t="s">
        <v>2001</v>
      </c>
      <c r="B53" s="173" t="s">
        <v>3163</v>
      </c>
      <c r="C53" s="173" t="s">
        <v>3164</v>
      </c>
    </row>
    <row r="54" spans="1:3" x14ac:dyDescent="0.35">
      <c r="A54" s="173" t="s">
        <v>2001</v>
      </c>
      <c r="B54" s="173" t="s">
        <v>3165</v>
      </c>
      <c r="C54" s="173" t="s">
        <v>3166</v>
      </c>
    </row>
    <row r="55" spans="1:3" x14ac:dyDescent="0.35">
      <c r="A55" s="173" t="s">
        <v>2001</v>
      </c>
      <c r="B55" s="173" t="s">
        <v>3167</v>
      </c>
      <c r="C55" s="173" t="s">
        <v>3168</v>
      </c>
    </row>
    <row r="56" spans="1:3" x14ac:dyDescent="0.35">
      <c r="A56" s="173" t="s">
        <v>2001</v>
      </c>
      <c r="B56" s="173" t="s">
        <v>3135</v>
      </c>
      <c r="C56" s="173" t="s">
        <v>929</v>
      </c>
    </row>
    <row r="58" spans="1:3" x14ac:dyDescent="0.35">
      <c r="A58" s="173" t="s">
        <v>2008</v>
      </c>
      <c r="B58" s="173" t="s">
        <v>3169</v>
      </c>
      <c r="C58" s="173" t="s">
        <v>965</v>
      </c>
    </row>
    <row r="59" spans="1:3" x14ac:dyDescent="0.35">
      <c r="A59" s="173" t="s">
        <v>2008</v>
      </c>
      <c r="B59" s="173" t="s">
        <v>3170</v>
      </c>
      <c r="C59" s="173" t="s">
        <v>3171</v>
      </c>
    </row>
    <row r="60" spans="1:3" x14ac:dyDescent="0.35">
      <c r="A60" s="173" t="s">
        <v>2008</v>
      </c>
      <c r="B60" s="173" t="s">
        <v>3172</v>
      </c>
      <c r="C60" s="173" t="s">
        <v>3173</v>
      </c>
    </row>
    <row r="61" spans="1:3" x14ac:dyDescent="0.35">
      <c r="A61" s="173" t="s">
        <v>2008</v>
      </c>
      <c r="B61" s="173" t="s">
        <v>3174</v>
      </c>
      <c r="C61" s="173" t="s">
        <v>3175</v>
      </c>
    </row>
    <row r="62" spans="1:3" x14ac:dyDescent="0.35">
      <c r="A62" s="173" t="s">
        <v>2008</v>
      </c>
      <c r="B62" s="173" t="s">
        <v>3176</v>
      </c>
      <c r="C62" s="173" t="s">
        <v>3177</v>
      </c>
    </row>
    <row r="63" spans="1:3" x14ac:dyDescent="0.35">
      <c r="A63" s="173" t="s">
        <v>2008</v>
      </c>
      <c r="B63" s="173" t="s">
        <v>3135</v>
      </c>
      <c r="C63" s="173" t="s">
        <v>929</v>
      </c>
    </row>
    <row r="65" spans="1:3" x14ac:dyDescent="0.35">
      <c r="A65" s="173" t="s">
        <v>2014</v>
      </c>
      <c r="B65" s="173" t="s">
        <v>818</v>
      </c>
      <c r="C65" s="173" t="s">
        <v>818</v>
      </c>
    </row>
    <row r="66" spans="1:3" x14ac:dyDescent="0.35">
      <c r="A66" s="173" t="s">
        <v>2014</v>
      </c>
      <c r="B66" s="173" t="s">
        <v>3178</v>
      </c>
      <c r="C66" s="173" t="s">
        <v>3179</v>
      </c>
    </row>
    <row r="67" spans="1:3" x14ac:dyDescent="0.35">
      <c r="A67" s="173" t="s">
        <v>2014</v>
      </c>
      <c r="B67" s="173" t="s">
        <v>3180</v>
      </c>
      <c r="C67" s="173" t="s">
        <v>3180</v>
      </c>
    </row>
    <row r="68" spans="1:3" x14ac:dyDescent="0.35">
      <c r="A68" s="173" t="s">
        <v>2014</v>
      </c>
      <c r="B68" s="173" t="s">
        <v>825</v>
      </c>
      <c r="C68" s="173" t="s">
        <v>825</v>
      </c>
    </row>
    <row r="69" spans="1:3" x14ac:dyDescent="0.35">
      <c r="A69" s="173" t="s">
        <v>2014</v>
      </c>
      <c r="B69" s="173" t="s">
        <v>3181</v>
      </c>
      <c r="C69" s="173" t="s">
        <v>3181</v>
      </c>
    </row>
    <row r="70" spans="1:3" x14ac:dyDescent="0.35">
      <c r="A70" s="173" t="s">
        <v>2014</v>
      </c>
      <c r="B70" s="173" t="s">
        <v>3135</v>
      </c>
      <c r="C70" s="173" t="s">
        <v>929</v>
      </c>
    </row>
    <row r="72" spans="1:3" x14ac:dyDescent="0.35">
      <c r="A72" s="173" t="s">
        <v>2019</v>
      </c>
      <c r="B72" s="173" t="s">
        <v>3182</v>
      </c>
      <c r="C72" s="173" t="s">
        <v>3183</v>
      </c>
    </row>
    <row r="73" spans="1:3" x14ac:dyDescent="0.35">
      <c r="A73" s="173" t="s">
        <v>2019</v>
      </c>
      <c r="B73" s="173" t="s">
        <v>3184</v>
      </c>
      <c r="C73" s="173" t="s">
        <v>3185</v>
      </c>
    </row>
    <row r="74" spans="1:3" x14ac:dyDescent="0.35">
      <c r="A74" s="173" t="s">
        <v>2019</v>
      </c>
      <c r="B74" s="173" t="s">
        <v>3186</v>
      </c>
      <c r="C74" s="173" t="s">
        <v>3187</v>
      </c>
    </row>
    <row r="75" spans="1:3" x14ac:dyDescent="0.35">
      <c r="A75" s="173" t="s">
        <v>2019</v>
      </c>
      <c r="B75" s="173" t="s">
        <v>3135</v>
      </c>
      <c r="C75" s="173" t="s">
        <v>929</v>
      </c>
    </row>
    <row r="77" spans="1:3" x14ac:dyDescent="0.35">
      <c r="A77" s="173" t="s">
        <v>2024</v>
      </c>
      <c r="B77" s="173" t="s">
        <v>3188</v>
      </c>
      <c r="C77" s="173" t="s">
        <v>966</v>
      </c>
    </row>
    <row r="78" spans="1:3" x14ac:dyDescent="0.35">
      <c r="A78" s="173" t="s">
        <v>2024</v>
      </c>
      <c r="B78" s="173" t="s">
        <v>3189</v>
      </c>
      <c r="C78" s="173" t="s">
        <v>931</v>
      </c>
    </row>
    <row r="79" spans="1:3" x14ac:dyDescent="0.35">
      <c r="A79" s="173" t="s">
        <v>2024</v>
      </c>
      <c r="B79" s="173" t="s">
        <v>3190</v>
      </c>
      <c r="C79" s="173" t="s">
        <v>921</v>
      </c>
    </row>
    <row r="80" spans="1:3" x14ac:dyDescent="0.35">
      <c r="A80" s="173" t="s">
        <v>2024</v>
      </c>
      <c r="B80" s="173" t="s">
        <v>3135</v>
      </c>
      <c r="C80" s="173" t="s">
        <v>957</v>
      </c>
    </row>
    <row r="82" spans="1:3" x14ac:dyDescent="0.35">
      <c r="A82" s="173" t="s">
        <v>2038</v>
      </c>
      <c r="B82" s="173" t="s">
        <v>3191</v>
      </c>
      <c r="C82" s="173" t="s">
        <v>1049</v>
      </c>
    </row>
    <row r="83" spans="1:3" x14ac:dyDescent="0.35">
      <c r="A83" s="173" t="s">
        <v>2038</v>
      </c>
      <c r="B83" s="173" t="s">
        <v>3192</v>
      </c>
      <c r="C83" s="173" t="s">
        <v>1128</v>
      </c>
    </row>
    <row r="84" spans="1:3" x14ac:dyDescent="0.35">
      <c r="A84" s="173" t="s">
        <v>2038</v>
      </c>
      <c r="B84" s="173" t="s">
        <v>3178</v>
      </c>
      <c r="C84" s="173" t="s">
        <v>3193</v>
      </c>
    </row>
    <row r="85" spans="1:3" x14ac:dyDescent="0.35">
      <c r="A85" s="173" t="s">
        <v>2038</v>
      </c>
      <c r="B85" s="173" t="s">
        <v>3194</v>
      </c>
      <c r="C85" s="173" t="s">
        <v>3195</v>
      </c>
    </row>
    <row r="86" spans="1:3" x14ac:dyDescent="0.35">
      <c r="A86" s="173" t="s">
        <v>2038</v>
      </c>
      <c r="B86" s="173" t="s">
        <v>825</v>
      </c>
      <c r="C86" s="173" t="s">
        <v>825</v>
      </c>
    </row>
    <row r="88" spans="1:3" x14ac:dyDescent="0.35">
      <c r="A88" s="173" t="s">
        <v>2047</v>
      </c>
      <c r="B88" s="173" t="s">
        <v>3196</v>
      </c>
      <c r="C88" s="173" t="s">
        <v>3197</v>
      </c>
    </row>
    <row r="89" spans="1:3" x14ac:dyDescent="0.35">
      <c r="A89" s="173" t="s">
        <v>2047</v>
      </c>
      <c r="B89" s="173" t="s">
        <v>3198</v>
      </c>
      <c r="C89" s="173" t="s">
        <v>3199</v>
      </c>
    </row>
    <row r="90" spans="1:3" x14ac:dyDescent="0.35">
      <c r="A90" s="173" t="s">
        <v>2047</v>
      </c>
      <c r="B90" s="173" t="s">
        <v>3200</v>
      </c>
      <c r="C90" s="173" t="s">
        <v>3201</v>
      </c>
    </row>
    <row r="91" spans="1:3" x14ac:dyDescent="0.35">
      <c r="A91" s="173" t="s">
        <v>2047</v>
      </c>
      <c r="B91" s="173" t="s">
        <v>3202</v>
      </c>
      <c r="C91" s="173" t="s">
        <v>3203</v>
      </c>
    </row>
    <row r="92" spans="1:3" x14ac:dyDescent="0.35">
      <c r="A92" s="173" t="s">
        <v>2047</v>
      </c>
      <c r="B92" s="173" t="s">
        <v>3204</v>
      </c>
      <c r="C92" s="173" t="s">
        <v>3205</v>
      </c>
    </row>
    <row r="93" spans="1:3" x14ac:dyDescent="0.35">
      <c r="A93" s="173" t="s">
        <v>2047</v>
      </c>
      <c r="B93" s="173" t="s">
        <v>3135</v>
      </c>
      <c r="C93" s="173" t="s">
        <v>3206</v>
      </c>
    </row>
    <row r="95" spans="1:3" x14ac:dyDescent="0.35">
      <c r="A95" s="173" t="s">
        <v>2069</v>
      </c>
      <c r="B95" s="173" t="s">
        <v>3123</v>
      </c>
      <c r="C95" s="173" t="s">
        <v>3207</v>
      </c>
    </row>
    <row r="96" spans="1:3" x14ac:dyDescent="0.35">
      <c r="A96" s="173" t="s">
        <v>2069</v>
      </c>
      <c r="B96" s="173" t="s">
        <v>3208</v>
      </c>
      <c r="C96" s="173" t="s">
        <v>3209</v>
      </c>
    </row>
    <row r="97" spans="1:3" x14ac:dyDescent="0.35">
      <c r="A97" s="173" t="s">
        <v>2069</v>
      </c>
      <c r="B97" s="173" t="s">
        <v>3124</v>
      </c>
      <c r="C97" s="173" t="s">
        <v>808</v>
      </c>
    </row>
    <row r="99" spans="1:3" x14ac:dyDescent="0.35">
      <c r="A99" s="173" t="s">
        <v>2105</v>
      </c>
      <c r="B99" s="173" t="s">
        <v>3210</v>
      </c>
      <c r="C99" s="173" t="s">
        <v>1012</v>
      </c>
    </row>
    <row r="100" spans="1:3" x14ac:dyDescent="0.35">
      <c r="A100" s="173" t="s">
        <v>2105</v>
      </c>
      <c r="B100" s="173" t="s">
        <v>1002</v>
      </c>
      <c r="C100" s="173" t="s">
        <v>3211</v>
      </c>
    </row>
    <row r="101" spans="1:3" x14ac:dyDescent="0.35">
      <c r="A101" s="173" t="s">
        <v>2105</v>
      </c>
      <c r="B101" s="173" t="s">
        <v>3212</v>
      </c>
      <c r="C101" s="173" t="s">
        <v>862</v>
      </c>
    </row>
    <row r="102" spans="1:3" x14ac:dyDescent="0.35">
      <c r="A102" s="173" t="s">
        <v>2105</v>
      </c>
      <c r="B102" s="173" t="s">
        <v>3213</v>
      </c>
      <c r="C102" s="173" t="s">
        <v>902</v>
      </c>
    </row>
    <row r="103" spans="1:3" x14ac:dyDescent="0.35">
      <c r="A103" s="173" t="s">
        <v>2105</v>
      </c>
      <c r="B103" s="173" t="s">
        <v>3214</v>
      </c>
      <c r="C103" s="173" t="s">
        <v>3215</v>
      </c>
    </row>
    <row r="104" spans="1:3" x14ac:dyDescent="0.35">
      <c r="A104" s="173" t="s">
        <v>2105</v>
      </c>
      <c r="B104" s="173" t="s">
        <v>3216</v>
      </c>
      <c r="C104" s="173" t="s">
        <v>3217</v>
      </c>
    </row>
    <row r="105" spans="1:3" x14ac:dyDescent="0.35">
      <c r="A105" s="173" t="s">
        <v>2105</v>
      </c>
      <c r="B105" s="173" t="s">
        <v>3218</v>
      </c>
      <c r="C105" s="173" t="s">
        <v>1086</v>
      </c>
    </row>
    <row r="106" spans="1:3" x14ac:dyDescent="0.35">
      <c r="A106" s="173" t="s">
        <v>2105</v>
      </c>
      <c r="B106" s="173" t="s">
        <v>3219</v>
      </c>
      <c r="C106" s="173" t="s">
        <v>3220</v>
      </c>
    </row>
    <row r="107" spans="1:3" x14ac:dyDescent="0.35">
      <c r="A107" s="173" t="s">
        <v>2105</v>
      </c>
      <c r="B107" s="173" t="s">
        <v>3221</v>
      </c>
      <c r="C107" s="173" t="s">
        <v>3221</v>
      </c>
    </row>
    <row r="108" spans="1:3" x14ac:dyDescent="0.35">
      <c r="A108" s="173" t="s">
        <v>2105</v>
      </c>
      <c r="B108" s="173" t="s">
        <v>3135</v>
      </c>
      <c r="C108" s="173" t="s">
        <v>929</v>
      </c>
    </row>
    <row r="110" spans="1:3" x14ac:dyDescent="0.35">
      <c r="A110" s="173" t="s">
        <v>2117</v>
      </c>
      <c r="B110" s="173" t="s">
        <v>3222</v>
      </c>
      <c r="C110" s="173" t="s">
        <v>1035</v>
      </c>
    </row>
    <row r="111" spans="1:3" x14ac:dyDescent="0.35">
      <c r="A111" s="173" t="s">
        <v>2117</v>
      </c>
      <c r="B111" s="173" t="s">
        <v>3223</v>
      </c>
      <c r="C111" s="173" t="s">
        <v>3224</v>
      </c>
    </row>
    <row r="112" spans="1:3" x14ac:dyDescent="0.35">
      <c r="A112" s="173" t="s">
        <v>2117</v>
      </c>
      <c r="B112" s="173" t="s">
        <v>3225</v>
      </c>
      <c r="C112" s="173" t="s">
        <v>967</v>
      </c>
    </row>
    <row r="113" spans="1:3" x14ac:dyDescent="0.35">
      <c r="A113" s="173" t="s">
        <v>2117</v>
      </c>
      <c r="B113" s="173" t="s">
        <v>3135</v>
      </c>
      <c r="C113" s="173" t="s">
        <v>929</v>
      </c>
    </row>
    <row r="115" spans="1:3" x14ac:dyDescent="0.35">
      <c r="A115" s="173" t="s">
        <v>3226</v>
      </c>
      <c r="B115" s="173" t="s">
        <v>3123</v>
      </c>
      <c r="C115" s="173" t="s">
        <v>807</v>
      </c>
    </row>
    <row r="116" spans="1:3" x14ac:dyDescent="0.35">
      <c r="A116" s="173" t="s">
        <v>3226</v>
      </c>
      <c r="B116" s="173" t="s">
        <v>3227</v>
      </c>
      <c r="C116" s="173" t="s">
        <v>3228</v>
      </c>
    </row>
    <row r="117" spans="1:3" x14ac:dyDescent="0.35">
      <c r="A117" s="173" t="s">
        <v>3226</v>
      </c>
      <c r="B117" s="173" t="s">
        <v>3124</v>
      </c>
      <c r="C117" s="173" t="s">
        <v>808</v>
      </c>
    </row>
    <row r="119" spans="1:3" x14ac:dyDescent="0.35">
      <c r="A119" s="173" t="s">
        <v>3229</v>
      </c>
      <c r="B119" s="173" t="s">
        <v>3230</v>
      </c>
      <c r="C119" s="173" t="s">
        <v>820</v>
      </c>
    </row>
    <row r="120" spans="1:3" x14ac:dyDescent="0.35">
      <c r="A120" s="173" t="s">
        <v>3229</v>
      </c>
      <c r="B120" s="173" t="s">
        <v>3231</v>
      </c>
      <c r="C120" s="173" t="s">
        <v>3232</v>
      </c>
    </row>
    <row r="122" spans="1:3" x14ac:dyDescent="0.35">
      <c r="A122" s="173" t="s">
        <v>2229</v>
      </c>
      <c r="B122" s="173" t="s">
        <v>3233</v>
      </c>
      <c r="C122" s="173" t="s">
        <v>3234</v>
      </c>
    </row>
    <row r="123" spans="1:3" x14ac:dyDescent="0.35">
      <c r="A123" s="173" t="s">
        <v>2229</v>
      </c>
      <c r="B123" s="173" t="s">
        <v>3235</v>
      </c>
      <c r="C123" s="173" t="s">
        <v>3236</v>
      </c>
    </row>
    <row r="124" spans="1:3" x14ac:dyDescent="0.35">
      <c r="A124" s="173" t="s">
        <v>2229</v>
      </c>
      <c r="B124" s="173" t="s">
        <v>3237</v>
      </c>
      <c r="C124" s="173" t="s">
        <v>3238</v>
      </c>
    </row>
    <row r="125" spans="1:3" x14ac:dyDescent="0.35">
      <c r="A125" s="173" t="s">
        <v>2229</v>
      </c>
      <c r="B125" s="173" t="s">
        <v>3239</v>
      </c>
      <c r="C125" s="173" t="s">
        <v>3240</v>
      </c>
    </row>
    <row r="127" spans="1:3" x14ac:dyDescent="0.35">
      <c r="A127" s="173" t="s">
        <v>3241</v>
      </c>
      <c r="B127" s="173" t="s">
        <v>3242</v>
      </c>
      <c r="C127" s="173" t="s">
        <v>822</v>
      </c>
    </row>
    <row r="128" spans="1:3" x14ac:dyDescent="0.35">
      <c r="A128" s="173" t="s">
        <v>3241</v>
      </c>
      <c r="B128" s="173" t="s">
        <v>3243</v>
      </c>
      <c r="C128" s="173" t="s">
        <v>840</v>
      </c>
    </row>
    <row r="129" spans="1:3" x14ac:dyDescent="0.35">
      <c r="A129" s="173" t="s">
        <v>3241</v>
      </c>
      <c r="B129" s="173" t="s">
        <v>3244</v>
      </c>
      <c r="C129" s="173" t="s">
        <v>3245</v>
      </c>
    </row>
    <row r="130" spans="1:3" x14ac:dyDescent="0.35">
      <c r="A130" s="173" t="s">
        <v>3241</v>
      </c>
      <c r="B130" s="173" t="s">
        <v>3246</v>
      </c>
      <c r="C130" s="173" t="s">
        <v>3247</v>
      </c>
    </row>
    <row r="132" spans="1:3" x14ac:dyDescent="0.35">
      <c r="A132" s="173" t="s">
        <v>2549</v>
      </c>
      <c r="B132" s="173" t="s">
        <v>3123</v>
      </c>
      <c r="C132" s="173" t="s">
        <v>823</v>
      </c>
    </row>
    <row r="133" spans="1:3" x14ac:dyDescent="0.35">
      <c r="A133" s="173" t="s">
        <v>2549</v>
      </c>
      <c r="B133" s="173" t="s">
        <v>3208</v>
      </c>
      <c r="C133" s="173" t="s">
        <v>3248</v>
      </c>
    </row>
    <row r="134" spans="1:3" x14ac:dyDescent="0.35">
      <c r="A134" s="173" t="s">
        <v>2549</v>
      </c>
      <c r="B134" s="173" t="s">
        <v>3124</v>
      </c>
      <c r="C134" s="173" t="s">
        <v>3249</v>
      </c>
    </row>
    <row r="137" spans="1:3" x14ac:dyDescent="0.35">
      <c r="A137" s="173" t="s">
        <v>2583</v>
      </c>
      <c r="B137" s="173" t="s">
        <v>3250</v>
      </c>
      <c r="C137" s="173" t="s">
        <v>825</v>
      </c>
    </row>
    <row r="138" spans="1:3" x14ac:dyDescent="0.35">
      <c r="A138" s="173" t="s">
        <v>2583</v>
      </c>
      <c r="B138" s="173" t="s">
        <v>3251</v>
      </c>
      <c r="C138" s="173" t="s">
        <v>3252</v>
      </c>
    </row>
    <row r="139" spans="1:3" x14ac:dyDescent="0.35">
      <c r="A139" s="173" t="s">
        <v>2583</v>
      </c>
      <c r="B139" s="173" t="s">
        <v>3253</v>
      </c>
      <c r="C139" s="173" t="s">
        <v>3254</v>
      </c>
    </row>
    <row r="140" spans="1:3" x14ac:dyDescent="0.35">
      <c r="A140" s="173" t="s">
        <v>2583</v>
      </c>
      <c r="B140" s="173" t="s">
        <v>3255</v>
      </c>
      <c r="C140" s="173" t="s">
        <v>3256</v>
      </c>
    </row>
    <row r="141" spans="1:3" x14ac:dyDescent="0.35">
      <c r="A141" s="173" t="s">
        <v>2583</v>
      </c>
      <c r="B141" s="173" t="s">
        <v>3135</v>
      </c>
      <c r="C141" s="173" t="s">
        <v>957</v>
      </c>
    </row>
    <row r="143" spans="1:3" x14ac:dyDescent="0.35">
      <c r="A143" s="173" t="s">
        <v>2589</v>
      </c>
      <c r="B143" s="173" t="s">
        <v>3257</v>
      </c>
      <c r="C143" s="173" t="s">
        <v>3258</v>
      </c>
    </row>
    <row r="144" spans="1:3" x14ac:dyDescent="0.35">
      <c r="A144" s="173" t="s">
        <v>2589</v>
      </c>
      <c r="B144" s="173" t="s">
        <v>3259</v>
      </c>
      <c r="C144" s="173" t="s">
        <v>3260</v>
      </c>
    </row>
    <row r="145" spans="1:3" x14ac:dyDescent="0.35">
      <c r="A145" s="173" t="s">
        <v>2589</v>
      </c>
      <c r="B145" s="173" t="s">
        <v>3261</v>
      </c>
      <c r="C145" s="173" t="s">
        <v>3262</v>
      </c>
    </row>
    <row r="146" spans="1:3" x14ac:dyDescent="0.35">
      <c r="A146" s="173" t="s">
        <v>2589</v>
      </c>
      <c r="B146" s="173" t="s">
        <v>3263</v>
      </c>
      <c r="C146" s="173" t="s">
        <v>3264</v>
      </c>
    </row>
    <row r="147" spans="1:3" x14ac:dyDescent="0.35">
      <c r="A147" s="173" t="s">
        <v>2589</v>
      </c>
      <c r="B147" s="173" t="s">
        <v>3265</v>
      </c>
      <c r="C147" s="173" t="s">
        <v>3266</v>
      </c>
    </row>
    <row r="148" spans="1:3" x14ac:dyDescent="0.35">
      <c r="A148" s="173" t="s">
        <v>2589</v>
      </c>
      <c r="B148" s="173" t="s">
        <v>3267</v>
      </c>
      <c r="C148" s="173" t="s">
        <v>3268</v>
      </c>
    </row>
    <row r="149" spans="1:3" x14ac:dyDescent="0.35">
      <c r="A149" s="173" t="s">
        <v>2589</v>
      </c>
      <c r="B149" s="173" t="s">
        <v>3135</v>
      </c>
      <c r="C149" s="173" t="s">
        <v>957</v>
      </c>
    </row>
    <row r="151" spans="1:3" x14ac:dyDescent="0.35">
      <c r="A151" s="173" t="s">
        <v>2304</v>
      </c>
      <c r="B151" s="173" t="s">
        <v>3269</v>
      </c>
      <c r="C151" s="173" t="s">
        <v>3270</v>
      </c>
    </row>
    <row r="152" spans="1:3" x14ac:dyDescent="0.35">
      <c r="A152" s="173" t="s">
        <v>2304</v>
      </c>
      <c r="B152" s="173" t="s">
        <v>2024</v>
      </c>
      <c r="C152" s="173" t="s">
        <v>3271</v>
      </c>
    </row>
    <row r="153" spans="1:3" x14ac:dyDescent="0.35">
      <c r="A153" s="173" t="s">
        <v>2304</v>
      </c>
      <c r="B153" s="173" t="s">
        <v>3272</v>
      </c>
      <c r="C153" s="173" t="s">
        <v>3273</v>
      </c>
    </row>
    <row r="154" spans="1:3" x14ac:dyDescent="0.35">
      <c r="A154" s="173" t="s">
        <v>2304</v>
      </c>
      <c r="B154" s="173" t="s">
        <v>3274</v>
      </c>
      <c r="C154" s="173" t="s">
        <v>3275</v>
      </c>
    </row>
    <row r="155" spans="1:3" x14ac:dyDescent="0.35">
      <c r="A155" s="173" t="s">
        <v>2304</v>
      </c>
      <c r="B155" s="173" t="s">
        <v>3276</v>
      </c>
      <c r="C155" s="173" t="s">
        <v>3277</v>
      </c>
    </row>
    <row r="156" spans="1:3" x14ac:dyDescent="0.35">
      <c r="A156" s="173" t="s">
        <v>2304</v>
      </c>
      <c r="B156" s="173" t="s">
        <v>3135</v>
      </c>
      <c r="C156" s="173" t="s">
        <v>3278</v>
      </c>
    </row>
    <row r="158" spans="1:3" x14ac:dyDescent="0.35">
      <c r="A158" s="173" t="s">
        <v>2593</v>
      </c>
      <c r="B158" s="173" t="s">
        <v>807</v>
      </c>
      <c r="C158" s="173" t="s">
        <v>807</v>
      </c>
    </row>
    <row r="159" spans="1:3" x14ac:dyDescent="0.35">
      <c r="A159" s="173" t="s">
        <v>2593</v>
      </c>
      <c r="B159" s="173" t="s">
        <v>1132</v>
      </c>
      <c r="C159" s="173" t="s">
        <v>1132</v>
      </c>
    </row>
    <row r="160" spans="1:3" x14ac:dyDescent="0.35">
      <c r="A160" s="173" t="s">
        <v>2593</v>
      </c>
      <c r="B160" s="173" t="s">
        <v>808</v>
      </c>
      <c r="C160" s="173" t="s">
        <v>808</v>
      </c>
    </row>
    <row r="162" spans="1:3" x14ac:dyDescent="0.35">
      <c r="A162" s="173" t="s">
        <v>2309</v>
      </c>
      <c r="B162" s="173" t="s">
        <v>807</v>
      </c>
      <c r="C162" s="173" t="s">
        <v>807</v>
      </c>
    </row>
    <row r="163" spans="1:3" x14ac:dyDescent="0.35">
      <c r="A163" s="173" t="s">
        <v>2309</v>
      </c>
      <c r="B163" s="173" t="s">
        <v>808</v>
      </c>
      <c r="C163" s="173" t="s">
        <v>808</v>
      </c>
    </row>
    <row r="164" spans="1:3" x14ac:dyDescent="0.35">
      <c r="A164" s="173" t="s">
        <v>2309</v>
      </c>
      <c r="B164" s="173" t="s">
        <v>1132</v>
      </c>
      <c r="C164" s="173" t="s">
        <v>1132</v>
      </c>
    </row>
    <row r="166" spans="1:3" x14ac:dyDescent="0.35">
      <c r="A166" s="173" t="s">
        <v>2312</v>
      </c>
      <c r="B166" s="173" t="s">
        <v>3279</v>
      </c>
      <c r="C166" s="173" t="s">
        <v>3280</v>
      </c>
    </row>
    <row r="167" spans="1:3" x14ac:dyDescent="0.35">
      <c r="A167" s="173" t="s">
        <v>2312</v>
      </c>
      <c r="B167" s="173" t="s">
        <v>3281</v>
      </c>
      <c r="C167" s="173" t="s">
        <v>969</v>
      </c>
    </row>
    <row r="168" spans="1:3" x14ac:dyDescent="0.35">
      <c r="A168" s="173" t="s">
        <v>2312</v>
      </c>
      <c r="B168" s="173" t="s">
        <v>3124</v>
      </c>
      <c r="C168" s="173" t="s">
        <v>3282</v>
      </c>
    </row>
    <row r="170" spans="1:3" x14ac:dyDescent="0.35">
      <c r="A170" s="173" t="s">
        <v>2354</v>
      </c>
      <c r="B170" s="173" t="s">
        <v>3283</v>
      </c>
      <c r="C170" s="173" t="s">
        <v>3284</v>
      </c>
    </row>
    <row r="171" spans="1:3" x14ac:dyDescent="0.35">
      <c r="A171" s="173" t="s">
        <v>2354</v>
      </c>
      <c r="B171" s="173" t="s">
        <v>3285</v>
      </c>
      <c r="C171" s="173" t="s">
        <v>3286</v>
      </c>
    </row>
    <row r="172" spans="1:3" x14ac:dyDescent="0.35">
      <c r="A172" s="173" t="s">
        <v>2354</v>
      </c>
      <c r="B172" s="173" t="s">
        <v>3287</v>
      </c>
      <c r="C172" s="173" t="s">
        <v>3288</v>
      </c>
    </row>
    <row r="173" spans="1:3" x14ac:dyDescent="0.35">
      <c r="A173" s="173" t="s">
        <v>2354</v>
      </c>
      <c r="B173" s="173" t="s">
        <v>3135</v>
      </c>
      <c r="C173" s="173" t="s">
        <v>3289</v>
      </c>
    </row>
    <row r="175" spans="1:3" x14ac:dyDescent="0.35">
      <c r="A175" s="173" t="s">
        <v>3290</v>
      </c>
      <c r="B175" s="173" t="s">
        <v>3291</v>
      </c>
      <c r="C175" s="173" t="s">
        <v>823</v>
      </c>
    </row>
    <row r="176" spans="1:3" x14ac:dyDescent="0.35">
      <c r="A176" s="173" t="s">
        <v>3290</v>
      </c>
      <c r="B176" s="173" t="s">
        <v>3292</v>
      </c>
      <c r="C176" s="173" t="s">
        <v>3248</v>
      </c>
    </row>
    <row r="177" spans="1:3" x14ac:dyDescent="0.35">
      <c r="A177" s="173" t="s">
        <v>3290</v>
      </c>
      <c r="B177" s="173" t="s">
        <v>3293</v>
      </c>
      <c r="C177" s="173" t="s">
        <v>3249</v>
      </c>
    </row>
    <row r="179" spans="1:3" x14ac:dyDescent="0.35">
      <c r="A179" s="173" t="s">
        <v>2560</v>
      </c>
      <c r="B179" s="173" t="s">
        <v>3294</v>
      </c>
      <c r="C179" s="173" t="s">
        <v>824</v>
      </c>
    </row>
    <row r="180" spans="1:3" x14ac:dyDescent="0.35">
      <c r="A180" s="173" t="s">
        <v>2560</v>
      </c>
      <c r="B180" s="173" t="s">
        <v>3295</v>
      </c>
      <c r="C180" s="173" t="s">
        <v>3296</v>
      </c>
    </row>
    <row r="181" spans="1:3" x14ac:dyDescent="0.35">
      <c r="A181" s="173" t="s">
        <v>2560</v>
      </c>
      <c r="B181" s="173" t="s">
        <v>3297</v>
      </c>
      <c r="C181" s="173" t="s">
        <v>971</v>
      </c>
    </row>
    <row r="182" spans="1:3" x14ac:dyDescent="0.35">
      <c r="A182" s="173" t="s">
        <v>2560</v>
      </c>
      <c r="B182" s="173" t="s">
        <v>3298</v>
      </c>
      <c r="C182" s="173" t="s">
        <v>3299</v>
      </c>
    </row>
    <row r="183" spans="1:3" x14ac:dyDescent="0.35">
      <c r="A183" s="173" t="s">
        <v>2560</v>
      </c>
      <c r="B183" s="173" t="s">
        <v>3300</v>
      </c>
      <c r="C183" s="173" t="s">
        <v>933</v>
      </c>
    </row>
    <row r="184" spans="1:3" x14ac:dyDescent="0.35">
      <c r="A184" s="173" t="s">
        <v>2560</v>
      </c>
      <c r="B184" s="173" t="s">
        <v>3135</v>
      </c>
      <c r="C184" s="173" t="s">
        <v>3289</v>
      </c>
    </row>
    <row r="186" spans="1:3" x14ac:dyDescent="0.35">
      <c r="A186" s="173" t="s">
        <v>2567</v>
      </c>
      <c r="B186" s="173" t="s">
        <v>3294</v>
      </c>
      <c r="C186" s="173" t="s">
        <v>824</v>
      </c>
    </row>
    <row r="187" spans="1:3" x14ac:dyDescent="0.35">
      <c r="A187" s="173" t="s">
        <v>2567</v>
      </c>
      <c r="B187" s="173" t="s">
        <v>3301</v>
      </c>
      <c r="C187" s="173" t="s">
        <v>972</v>
      </c>
    </row>
    <row r="188" spans="1:3" x14ac:dyDescent="0.35">
      <c r="A188" s="173" t="s">
        <v>2567</v>
      </c>
      <c r="B188" s="173" t="s">
        <v>3300</v>
      </c>
      <c r="C188" s="173" t="s">
        <v>912</v>
      </c>
    </row>
    <row r="189" spans="1:3" x14ac:dyDescent="0.35">
      <c r="A189" s="173" t="s">
        <v>2567</v>
      </c>
      <c r="B189" s="173" t="s">
        <v>3302</v>
      </c>
      <c r="C189" s="173" t="s">
        <v>3303</v>
      </c>
    </row>
    <row r="190" spans="1:3" x14ac:dyDescent="0.35">
      <c r="A190" s="173" t="s">
        <v>2567</v>
      </c>
      <c r="B190" s="173" t="s">
        <v>3135</v>
      </c>
      <c r="C190" s="173" t="s">
        <v>3304</v>
      </c>
    </row>
    <row r="192" spans="1:3" x14ac:dyDescent="0.35">
      <c r="A192" s="173" t="s">
        <v>3305</v>
      </c>
      <c r="B192" s="173" t="s">
        <v>3294</v>
      </c>
      <c r="C192" s="173" t="s">
        <v>824</v>
      </c>
    </row>
    <row r="193" spans="1:3" x14ac:dyDescent="0.35">
      <c r="A193" s="173" t="s">
        <v>3305</v>
      </c>
      <c r="B193" s="173" t="s">
        <v>3306</v>
      </c>
      <c r="C193" s="173" t="s">
        <v>3307</v>
      </c>
    </row>
    <row r="194" spans="1:3" x14ac:dyDescent="0.35">
      <c r="A194" s="173" t="s">
        <v>3305</v>
      </c>
      <c r="B194" s="173" t="s">
        <v>3308</v>
      </c>
      <c r="C194" s="173" t="s">
        <v>3309</v>
      </c>
    </row>
    <row r="195" spans="1:3" x14ac:dyDescent="0.35">
      <c r="A195" s="173" t="s">
        <v>3305</v>
      </c>
      <c r="B195" s="173" t="s">
        <v>3310</v>
      </c>
      <c r="C195" s="173" t="s">
        <v>973</v>
      </c>
    </row>
    <row r="196" spans="1:3" x14ac:dyDescent="0.35">
      <c r="A196" s="173" t="s">
        <v>3305</v>
      </c>
      <c r="B196" s="173" t="s">
        <v>3311</v>
      </c>
      <c r="C196" s="173" t="s">
        <v>3312</v>
      </c>
    </row>
    <row r="197" spans="1:3" x14ac:dyDescent="0.35">
      <c r="A197" s="173" t="s">
        <v>3305</v>
      </c>
      <c r="B197" s="173" t="s">
        <v>3313</v>
      </c>
      <c r="C197" s="173" t="s">
        <v>3314</v>
      </c>
    </row>
    <row r="198" spans="1:3" x14ac:dyDescent="0.35">
      <c r="A198" s="173" t="s">
        <v>3305</v>
      </c>
      <c r="B198" s="173" t="s">
        <v>3135</v>
      </c>
      <c r="C198" s="173" t="s">
        <v>3304</v>
      </c>
    </row>
    <row r="200" spans="1:3" x14ac:dyDescent="0.35">
      <c r="A200" s="173" t="s">
        <v>2371</v>
      </c>
      <c r="B200" s="173" t="s">
        <v>3315</v>
      </c>
      <c r="C200" s="173" t="s">
        <v>3316</v>
      </c>
    </row>
    <row r="201" spans="1:3" x14ac:dyDescent="0.35">
      <c r="A201" s="173" t="s">
        <v>2371</v>
      </c>
      <c r="B201" s="173" t="s">
        <v>3317</v>
      </c>
      <c r="C201" s="173" t="s">
        <v>3318</v>
      </c>
    </row>
    <row r="202" spans="1:3" x14ac:dyDescent="0.35">
      <c r="A202" s="173" t="s">
        <v>2371</v>
      </c>
      <c r="B202" s="173" t="s">
        <v>3319</v>
      </c>
      <c r="C202" s="173" t="s">
        <v>3320</v>
      </c>
    </row>
    <row r="204" spans="1:3" x14ac:dyDescent="0.35">
      <c r="A204" s="173" t="s">
        <v>2031</v>
      </c>
      <c r="B204" s="173" t="s">
        <v>3321</v>
      </c>
      <c r="C204" s="173" t="s">
        <v>3322</v>
      </c>
    </row>
    <row r="205" spans="1:3" x14ac:dyDescent="0.35">
      <c r="A205" s="173" t="s">
        <v>2031</v>
      </c>
      <c r="B205" s="173" t="s">
        <v>3323</v>
      </c>
      <c r="C205" s="173" t="s">
        <v>3324</v>
      </c>
    </row>
    <row r="207" spans="1:3" x14ac:dyDescent="0.35">
      <c r="A207" s="173" t="s">
        <v>2612</v>
      </c>
      <c r="B207" s="173" t="s">
        <v>3325</v>
      </c>
      <c r="C207" s="173" t="s">
        <v>3326</v>
      </c>
    </row>
    <row r="208" spans="1:3" x14ac:dyDescent="0.35">
      <c r="A208" s="173" t="s">
        <v>2612</v>
      </c>
      <c r="B208" s="173" t="s">
        <v>3327</v>
      </c>
      <c r="C208" s="173" t="s">
        <v>811</v>
      </c>
    </row>
    <row r="209" spans="1:3" x14ac:dyDescent="0.35">
      <c r="A209" s="173" t="s">
        <v>2612</v>
      </c>
      <c r="B209" s="173" t="s">
        <v>3328</v>
      </c>
      <c r="C209" s="173" t="s">
        <v>3329</v>
      </c>
    </row>
    <row r="210" spans="1:3" x14ac:dyDescent="0.35">
      <c r="A210" s="173" t="s">
        <v>2612</v>
      </c>
      <c r="B210" s="173" t="s">
        <v>3330</v>
      </c>
      <c r="C210" s="173" t="s">
        <v>3331</v>
      </c>
    </row>
    <row r="211" spans="1:3" x14ac:dyDescent="0.35">
      <c r="A211" s="173" t="s">
        <v>2612</v>
      </c>
      <c r="B211" s="173" t="s">
        <v>3250</v>
      </c>
      <c r="C211" s="173" t="s">
        <v>3332</v>
      </c>
    </row>
    <row r="212" spans="1:3" x14ac:dyDescent="0.35">
      <c r="A212" s="173" t="s">
        <v>2612</v>
      </c>
      <c r="B212" s="173" t="s">
        <v>3135</v>
      </c>
      <c r="C212" s="173" t="s">
        <v>3333</v>
      </c>
    </row>
    <row r="214" spans="1:3" x14ac:dyDescent="0.35">
      <c r="A214" s="173" t="s">
        <v>2664</v>
      </c>
      <c r="B214" s="173" t="s">
        <v>3334</v>
      </c>
      <c r="C214" s="173" t="s">
        <v>863</v>
      </c>
    </row>
    <row r="215" spans="1:3" x14ac:dyDescent="0.35">
      <c r="A215" s="173" t="s">
        <v>2664</v>
      </c>
      <c r="B215" s="173" t="s">
        <v>3335</v>
      </c>
      <c r="C215" s="173" t="s">
        <v>3336</v>
      </c>
    </row>
    <row r="216" spans="1:3" x14ac:dyDescent="0.35">
      <c r="A216" s="173" t="s">
        <v>2664</v>
      </c>
      <c r="B216" s="173" t="s">
        <v>3337</v>
      </c>
      <c r="C216" s="173" t="s">
        <v>3338</v>
      </c>
    </row>
    <row r="217" spans="1:3" x14ac:dyDescent="0.35">
      <c r="A217" s="173" t="s">
        <v>2664</v>
      </c>
      <c r="B217" s="173" t="s">
        <v>3135</v>
      </c>
      <c r="C217" s="173" t="s">
        <v>957</v>
      </c>
    </row>
    <row r="219" spans="1:3" x14ac:dyDescent="0.35">
      <c r="A219" s="173" t="s">
        <v>2677</v>
      </c>
      <c r="B219" s="173" t="s">
        <v>814</v>
      </c>
      <c r="C219" s="173" t="s">
        <v>3339</v>
      </c>
    </row>
    <row r="220" spans="1:3" x14ac:dyDescent="0.35">
      <c r="A220" s="173" t="s">
        <v>2677</v>
      </c>
      <c r="B220" s="173" t="s">
        <v>3340</v>
      </c>
      <c r="C220" s="173" t="s">
        <v>980</v>
      </c>
    </row>
    <row r="221" spans="1:3" x14ac:dyDescent="0.35">
      <c r="A221" s="173" t="s">
        <v>2677</v>
      </c>
      <c r="B221" s="173" t="s">
        <v>806</v>
      </c>
      <c r="C221" s="173" t="s">
        <v>806</v>
      </c>
    </row>
    <row r="223" spans="1:3" x14ac:dyDescent="0.35">
      <c r="A223" s="173" t="s">
        <v>3341</v>
      </c>
      <c r="B223" s="173" t="s">
        <v>814</v>
      </c>
      <c r="C223" s="173" t="s">
        <v>3339</v>
      </c>
    </row>
    <row r="224" spans="1:3" x14ac:dyDescent="0.35">
      <c r="A224" s="173" t="s">
        <v>3341</v>
      </c>
      <c r="B224" s="173" t="s">
        <v>3340</v>
      </c>
      <c r="C224" s="173" t="s">
        <v>980</v>
      </c>
    </row>
    <row r="225" spans="1:3" x14ac:dyDescent="0.35">
      <c r="A225" s="173" t="s">
        <v>3341</v>
      </c>
      <c r="B225" s="173" t="s">
        <v>806</v>
      </c>
      <c r="C225" s="173" t="s">
        <v>806</v>
      </c>
    </row>
    <row r="226" spans="1:3" x14ac:dyDescent="0.35">
      <c r="A226" s="173" t="s">
        <v>3341</v>
      </c>
      <c r="B226" s="173" t="s">
        <v>1172</v>
      </c>
      <c r="C226" s="173" t="s">
        <v>3247</v>
      </c>
    </row>
    <row r="228" spans="1:3" x14ac:dyDescent="0.35">
      <c r="A228" s="173" t="s">
        <v>2679</v>
      </c>
      <c r="B228" s="173" t="s">
        <v>3342</v>
      </c>
      <c r="C228" s="173" t="s">
        <v>3343</v>
      </c>
    </row>
    <row r="229" spans="1:3" x14ac:dyDescent="0.35">
      <c r="A229" s="173" t="s">
        <v>2679</v>
      </c>
      <c r="B229" s="173" t="s">
        <v>3344</v>
      </c>
      <c r="C229" s="173" t="s">
        <v>3345</v>
      </c>
    </row>
    <row r="230" spans="1:3" x14ac:dyDescent="0.35">
      <c r="A230" s="173" t="s">
        <v>2679</v>
      </c>
      <c r="B230" s="173" t="s">
        <v>3346</v>
      </c>
      <c r="C230" s="173" t="s">
        <v>3347</v>
      </c>
    </row>
    <row r="231" spans="1:3" x14ac:dyDescent="0.35">
      <c r="A231" s="173" t="s">
        <v>2679</v>
      </c>
      <c r="B231" s="173" t="s">
        <v>3348</v>
      </c>
      <c r="C231" s="173" t="s">
        <v>3349</v>
      </c>
    </row>
    <row r="232" spans="1:3" x14ac:dyDescent="0.35">
      <c r="A232" s="173" t="s">
        <v>2679</v>
      </c>
      <c r="B232" s="173" t="s">
        <v>3350</v>
      </c>
      <c r="C232" s="173" t="s">
        <v>3351</v>
      </c>
    </row>
    <row r="234" spans="1:3" x14ac:dyDescent="0.35">
      <c r="A234" s="173" t="s">
        <v>2686</v>
      </c>
      <c r="B234" s="173" t="s">
        <v>3352</v>
      </c>
      <c r="C234" s="173" t="s">
        <v>3197</v>
      </c>
    </row>
    <row r="235" spans="1:3" x14ac:dyDescent="0.35">
      <c r="A235" s="173" t="s">
        <v>2686</v>
      </c>
      <c r="B235" s="173" t="s">
        <v>3353</v>
      </c>
      <c r="C235" s="173" t="s">
        <v>3354</v>
      </c>
    </row>
    <row r="236" spans="1:3" x14ac:dyDescent="0.35">
      <c r="A236" s="173" t="s">
        <v>2686</v>
      </c>
      <c r="B236" s="173" t="s">
        <v>3355</v>
      </c>
      <c r="C236" s="173" t="s">
        <v>3201</v>
      </c>
    </row>
    <row r="237" spans="1:3" x14ac:dyDescent="0.35">
      <c r="A237" s="173" t="s">
        <v>2686</v>
      </c>
      <c r="B237" s="173" t="s">
        <v>3356</v>
      </c>
      <c r="C237" s="173" t="s">
        <v>3203</v>
      </c>
    </row>
    <row r="238" spans="1:3" x14ac:dyDescent="0.35">
      <c r="A238" s="173" t="s">
        <v>2686</v>
      </c>
      <c r="B238" s="173" t="s">
        <v>3357</v>
      </c>
      <c r="C238" s="173" t="s">
        <v>3358</v>
      </c>
    </row>
    <row r="239" spans="1:3" x14ac:dyDescent="0.35">
      <c r="A239" s="173" t="s">
        <v>2686</v>
      </c>
      <c r="B239" s="173" t="s">
        <v>3359</v>
      </c>
      <c r="C239" s="173" t="s">
        <v>3205</v>
      </c>
    </row>
    <row r="240" spans="1:3" x14ac:dyDescent="0.35">
      <c r="A240" s="173" t="s">
        <v>2686</v>
      </c>
      <c r="B240" s="173" t="s">
        <v>3135</v>
      </c>
      <c r="C240" s="173" t="s">
        <v>3360</v>
      </c>
    </row>
    <row r="242" spans="1:3" x14ac:dyDescent="0.35">
      <c r="A242" s="173" t="s">
        <v>2704</v>
      </c>
      <c r="B242" s="173" t="s">
        <v>3361</v>
      </c>
      <c r="C242" s="173" t="s">
        <v>3362</v>
      </c>
    </row>
    <row r="243" spans="1:3" x14ac:dyDescent="0.35">
      <c r="A243" s="173" t="s">
        <v>2704</v>
      </c>
      <c r="B243" s="173" t="s">
        <v>3363</v>
      </c>
      <c r="C243" s="173" t="s">
        <v>3364</v>
      </c>
    </row>
    <row r="244" spans="1:3" x14ac:dyDescent="0.35">
      <c r="A244" s="173" t="s">
        <v>2704</v>
      </c>
      <c r="B244" s="173" t="s">
        <v>3365</v>
      </c>
      <c r="C244" s="173" t="s">
        <v>3366</v>
      </c>
    </row>
    <row r="245" spans="1:3" x14ac:dyDescent="0.35">
      <c r="A245" s="216" t="s">
        <v>2704</v>
      </c>
      <c r="B245" s="216" t="s">
        <v>3367</v>
      </c>
      <c r="C245" s="216" t="s">
        <v>983</v>
      </c>
    </row>
    <row r="248" spans="1:3" x14ac:dyDescent="0.35">
      <c r="A248" s="173" t="s">
        <v>2710</v>
      </c>
      <c r="B248" s="173" t="s">
        <v>3368</v>
      </c>
      <c r="C248" s="173" t="s">
        <v>3369</v>
      </c>
    </row>
    <row r="249" spans="1:3" x14ac:dyDescent="0.35">
      <c r="A249" s="173" t="s">
        <v>2710</v>
      </c>
      <c r="B249" s="173" t="s">
        <v>3370</v>
      </c>
      <c r="C249" s="173" t="s">
        <v>3371</v>
      </c>
    </row>
    <row r="250" spans="1:3" x14ac:dyDescent="0.35">
      <c r="A250" s="173" t="s">
        <v>2710</v>
      </c>
      <c r="B250" s="173" t="s">
        <v>3372</v>
      </c>
      <c r="C250" s="173" t="s">
        <v>3373</v>
      </c>
    </row>
    <row r="251" spans="1:3" x14ac:dyDescent="0.35">
      <c r="A251" s="173" t="s">
        <v>2710</v>
      </c>
      <c r="B251" s="173" t="s">
        <v>3374</v>
      </c>
      <c r="C251" s="173" t="s">
        <v>3375</v>
      </c>
    </row>
    <row r="252" spans="1:3" x14ac:dyDescent="0.35">
      <c r="A252" s="173" t="s">
        <v>2710</v>
      </c>
      <c r="B252" s="173" t="s">
        <v>3346</v>
      </c>
      <c r="C252" s="173" t="s">
        <v>3376</v>
      </c>
    </row>
    <row r="253" spans="1:3" x14ac:dyDescent="0.35">
      <c r="A253" s="173" t="s">
        <v>2710</v>
      </c>
      <c r="B253" s="173" t="s">
        <v>3377</v>
      </c>
      <c r="C253" s="173" t="s">
        <v>3378</v>
      </c>
    </row>
    <row r="254" spans="1:3" x14ac:dyDescent="0.35">
      <c r="A254" s="173" t="s">
        <v>2710</v>
      </c>
      <c r="B254" s="173" t="s">
        <v>3379</v>
      </c>
      <c r="C254" s="173" t="s">
        <v>3380</v>
      </c>
    </row>
    <row r="255" spans="1:3" x14ac:dyDescent="0.35">
      <c r="A255" s="173" t="s">
        <v>2710</v>
      </c>
      <c r="B255" s="173" t="s">
        <v>3381</v>
      </c>
      <c r="C255" s="173" t="s">
        <v>3382</v>
      </c>
    </row>
    <row r="256" spans="1:3" x14ac:dyDescent="0.35">
      <c r="A256" s="173" t="s">
        <v>2710</v>
      </c>
      <c r="B256" s="173" t="s">
        <v>3383</v>
      </c>
      <c r="C256" s="173" t="s">
        <v>3384</v>
      </c>
    </row>
    <row r="257" spans="1:3" x14ac:dyDescent="0.35">
      <c r="A257" s="173" t="s">
        <v>2710</v>
      </c>
      <c r="B257" s="173" t="s">
        <v>3385</v>
      </c>
      <c r="C257" s="173" t="s">
        <v>3386</v>
      </c>
    </row>
    <row r="258" spans="1:3" x14ac:dyDescent="0.35">
      <c r="A258" s="216" t="s">
        <v>2710</v>
      </c>
      <c r="B258" s="216" t="s">
        <v>3367</v>
      </c>
      <c r="C258" s="216" t="s">
        <v>983</v>
      </c>
    </row>
    <row r="261" spans="1:3" x14ac:dyDescent="0.35">
      <c r="A261" s="173" t="s">
        <v>2714</v>
      </c>
      <c r="B261" s="173" t="s">
        <v>3387</v>
      </c>
      <c r="C261" s="173" t="s">
        <v>3388</v>
      </c>
    </row>
    <row r="262" spans="1:3" x14ac:dyDescent="0.35">
      <c r="A262" s="173" t="s">
        <v>2714</v>
      </c>
      <c r="B262" s="173" t="s">
        <v>3389</v>
      </c>
      <c r="C262" s="173" t="s">
        <v>3390</v>
      </c>
    </row>
    <row r="263" spans="1:3" x14ac:dyDescent="0.35">
      <c r="A263" s="173" t="s">
        <v>2714</v>
      </c>
      <c r="B263" s="173" t="s">
        <v>3391</v>
      </c>
      <c r="C263" s="173" t="s">
        <v>3392</v>
      </c>
    </row>
    <row r="264" spans="1:3" x14ac:dyDescent="0.35">
      <c r="A264" s="216" t="s">
        <v>2714</v>
      </c>
      <c r="B264" s="216" t="s">
        <v>3367</v>
      </c>
      <c r="C264" s="216" t="s">
        <v>983</v>
      </c>
    </row>
    <row r="268" spans="1:3" x14ac:dyDescent="0.35">
      <c r="A268" s="173" t="s">
        <v>2618</v>
      </c>
      <c r="B268" s="173" t="s">
        <v>3393</v>
      </c>
      <c r="C268" s="173" t="s">
        <v>1918</v>
      </c>
    </row>
    <row r="269" spans="1:3" x14ac:dyDescent="0.35">
      <c r="A269" s="173" t="s">
        <v>2618</v>
      </c>
      <c r="B269" s="173" t="s">
        <v>3394</v>
      </c>
      <c r="C269" s="173" t="s">
        <v>860</v>
      </c>
    </row>
    <row r="270" spans="1:3" x14ac:dyDescent="0.35">
      <c r="A270" s="173" t="s">
        <v>2618</v>
      </c>
      <c r="B270" s="173" t="s">
        <v>3395</v>
      </c>
      <c r="C270" s="173" t="s">
        <v>1920</v>
      </c>
    </row>
    <row r="271" spans="1:3" x14ac:dyDescent="0.35">
      <c r="A271" s="173" t="s">
        <v>2618</v>
      </c>
      <c r="B271" s="173" t="s">
        <v>3135</v>
      </c>
      <c r="C271" s="173" t="s">
        <v>957</v>
      </c>
    </row>
    <row r="273" spans="1:3" x14ac:dyDescent="0.35">
      <c r="A273" s="173" t="s">
        <v>2725</v>
      </c>
      <c r="B273" s="173" t="s">
        <v>3396</v>
      </c>
      <c r="C273" s="173" t="s">
        <v>3369</v>
      </c>
    </row>
    <row r="274" spans="1:3" x14ac:dyDescent="0.35">
      <c r="A274" s="173" t="s">
        <v>2725</v>
      </c>
      <c r="B274" s="173" t="s">
        <v>3397</v>
      </c>
      <c r="C274" s="173" t="s">
        <v>3398</v>
      </c>
    </row>
    <row r="275" spans="1:3" x14ac:dyDescent="0.35">
      <c r="A275" s="173" t="s">
        <v>2725</v>
      </c>
      <c r="B275" s="173" t="s">
        <v>3399</v>
      </c>
      <c r="C275" s="173" t="s">
        <v>3400</v>
      </c>
    </row>
    <row r="276" spans="1:3" x14ac:dyDescent="0.35">
      <c r="A276" s="173" t="s">
        <v>2725</v>
      </c>
      <c r="B276" s="173" t="s">
        <v>3401</v>
      </c>
      <c r="C276" s="173" t="s">
        <v>3402</v>
      </c>
    </row>
    <row r="277" spans="1:3" x14ac:dyDescent="0.35">
      <c r="A277" s="173" t="s">
        <v>2725</v>
      </c>
      <c r="B277" s="173" t="s">
        <v>3403</v>
      </c>
      <c r="C277" s="173" t="s">
        <v>3404</v>
      </c>
    </row>
    <row r="278" spans="1:3" x14ac:dyDescent="0.35">
      <c r="A278" s="173" t="s">
        <v>2725</v>
      </c>
      <c r="B278" s="173" t="s">
        <v>3405</v>
      </c>
      <c r="C278" s="173" t="s">
        <v>3406</v>
      </c>
    </row>
    <row r="279" spans="1:3" x14ac:dyDescent="0.35">
      <c r="A279" s="173" t="s">
        <v>2725</v>
      </c>
      <c r="B279" s="173" t="s">
        <v>3407</v>
      </c>
      <c r="C279" s="173" t="s">
        <v>3408</v>
      </c>
    </row>
    <row r="280" spans="1:3" x14ac:dyDescent="0.35">
      <c r="A280" s="216" t="s">
        <v>2725</v>
      </c>
      <c r="B280" s="216" t="s">
        <v>3367</v>
      </c>
      <c r="C280" s="216" t="s">
        <v>983</v>
      </c>
    </row>
    <row r="282" spans="1:3" x14ac:dyDescent="0.35">
      <c r="A282" s="173" t="s">
        <v>2728</v>
      </c>
      <c r="B282" s="173" t="s">
        <v>3409</v>
      </c>
      <c r="C282" s="173" t="s">
        <v>3369</v>
      </c>
    </row>
    <row r="283" spans="1:3" x14ac:dyDescent="0.35">
      <c r="A283" s="173" t="s">
        <v>2728</v>
      </c>
      <c r="B283" s="173" t="s">
        <v>3410</v>
      </c>
      <c r="C283" s="173" t="s">
        <v>3411</v>
      </c>
    </row>
    <row r="284" spans="1:3" x14ac:dyDescent="0.35">
      <c r="A284" s="173" t="s">
        <v>2728</v>
      </c>
      <c r="B284" s="173" t="s">
        <v>3412</v>
      </c>
      <c r="C284" s="173" t="s">
        <v>3373</v>
      </c>
    </row>
    <row r="285" spans="1:3" x14ac:dyDescent="0.35">
      <c r="A285" s="173" t="s">
        <v>2728</v>
      </c>
      <c r="B285" s="173" t="s">
        <v>3413</v>
      </c>
      <c r="C285" s="173" t="s">
        <v>3375</v>
      </c>
    </row>
    <row r="286" spans="1:3" x14ac:dyDescent="0.35">
      <c r="A286" s="173" t="s">
        <v>2728</v>
      </c>
      <c r="B286" s="173" t="s">
        <v>3414</v>
      </c>
      <c r="C286" s="173" t="s">
        <v>3415</v>
      </c>
    </row>
    <row r="287" spans="1:3" x14ac:dyDescent="0.35">
      <c r="A287" s="173" t="s">
        <v>2728</v>
      </c>
      <c r="B287" s="173" t="s">
        <v>3416</v>
      </c>
      <c r="C287" s="173" t="s">
        <v>3417</v>
      </c>
    </row>
    <row r="288" spans="1:3" x14ac:dyDescent="0.35">
      <c r="A288" s="173" t="s">
        <v>2728</v>
      </c>
      <c r="B288" s="173" t="s">
        <v>3418</v>
      </c>
      <c r="C288" s="173" t="s">
        <v>3419</v>
      </c>
    </row>
    <row r="289" spans="1:3" x14ac:dyDescent="0.35">
      <c r="A289" s="173" t="s">
        <v>2728</v>
      </c>
      <c r="B289" s="173" t="s">
        <v>3420</v>
      </c>
      <c r="C289" s="173" t="s">
        <v>3421</v>
      </c>
    </row>
    <row r="290" spans="1:3" x14ac:dyDescent="0.35">
      <c r="A290" s="216" t="s">
        <v>2728</v>
      </c>
      <c r="B290" s="216" t="s">
        <v>3367</v>
      </c>
      <c r="C290" s="216" t="s">
        <v>983</v>
      </c>
    </row>
    <row r="293" spans="1:3" x14ac:dyDescent="0.35">
      <c r="A293" s="173" t="s">
        <v>2731</v>
      </c>
      <c r="B293" s="173" t="s">
        <v>3422</v>
      </c>
      <c r="C293" s="173" t="s">
        <v>3423</v>
      </c>
    </row>
    <row r="294" spans="1:3" x14ac:dyDescent="0.35">
      <c r="A294" s="173" t="s">
        <v>2731</v>
      </c>
      <c r="B294" s="173" t="s">
        <v>3424</v>
      </c>
      <c r="C294" s="173" t="s">
        <v>3425</v>
      </c>
    </row>
    <row r="295" spans="1:3" x14ac:dyDescent="0.35">
      <c r="A295" s="216" t="s">
        <v>2731</v>
      </c>
      <c r="B295" s="216" t="s">
        <v>3367</v>
      </c>
      <c r="C295" s="216" t="s">
        <v>983</v>
      </c>
    </row>
    <row r="299" spans="1:3" x14ac:dyDescent="0.35">
      <c r="A299" s="173" t="s">
        <v>2734</v>
      </c>
      <c r="B299" s="173" t="s">
        <v>3426</v>
      </c>
      <c r="C299" s="173" t="s">
        <v>3427</v>
      </c>
    </row>
    <row r="300" spans="1:3" x14ac:dyDescent="0.35">
      <c r="A300" s="173" t="s">
        <v>2734</v>
      </c>
      <c r="B300" s="173" t="s">
        <v>3346</v>
      </c>
      <c r="C300" s="173" t="s">
        <v>3376</v>
      </c>
    </row>
    <row r="301" spans="1:3" x14ac:dyDescent="0.35">
      <c r="A301" s="173" t="s">
        <v>2734</v>
      </c>
      <c r="B301" s="173" t="s">
        <v>3428</v>
      </c>
      <c r="C301" s="173" t="s">
        <v>3429</v>
      </c>
    </row>
    <row r="302" spans="1:3" x14ac:dyDescent="0.35">
      <c r="A302" s="173" t="s">
        <v>2734</v>
      </c>
      <c r="B302" s="173" t="s">
        <v>3430</v>
      </c>
      <c r="C302" s="173" t="s">
        <v>3431</v>
      </c>
    </row>
    <row r="303" spans="1:3" x14ac:dyDescent="0.35">
      <c r="A303" s="173" t="s">
        <v>2734</v>
      </c>
      <c r="B303" s="173" t="s">
        <v>3379</v>
      </c>
      <c r="C303" s="173" t="s">
        <v>3380</v>
      </c>
    </row>
    <row r="304" spans="1:3" x14ac:dyDescent="0.35">
      <c r="A304" s="173" t="s">
        <v>2734</v>
      </c>
      <c r="B304" s="173" t="s">
        <v>3432</v>
      </c>
      <c r="C304" s="173" t="s">
        <v>3433</v>
      </c>
    </row>
    <row r="305" spans="1:3" x14ac:dyDescent="0.35">
      <c r="A305" s="173" t="s">
        <v>2734</v>
      </c>
      <c r="B305" s="173" t="s">
        <v>3434</v>
      </c>
      <c r="C305" s="173" t="s">
        <v>3435</v>
      </c>
    </row>
    <row r="306" spans="1:3" x14ac:dyDescent="0.35">
      <c r="A306" s="173" t="s">
        <v>2734</v>
      </c>
      <c r="B306" s="173" t="s">
        <v>3436</v>
      </c>
      <c r="C306" s="173" t="s">
        <v>3437</v>
      </c>
    </row>
    <row r="307" spans="1:3" x14ac:dyDescent="0.35">
      <c r="A307" s="173" t="s">
        <v>2734</v>
      </c>
      <c r="B307" s="173" t="s">
        <v>3438</v>
      </c>
      <c r="C307" s="173" t="s">
        <v>3439</v>
      </c>
    </row>
    <row r="308" spans="1:3" x14ac:dyDescent="0.35">
      <c r="A308" s="216" t="s">
        <v>2734</v>
      </c>
      <c r="B308" s="216" t="s">
        <v>3367</v>
      </c>
      <c r="C308" s="216" t="s">
        <v>983</v>
      </c>
    </row>
    <row r="311" spans="1:3" x14ac:dyDescent="0.35">
      <c r="A311" s="173" t="s">
        <v>2739</v>
      </c>
      <c r="B311" s="173" t="s">
        <v>3440</v>
      </c>
      <c r="C311" s="173" t="s">
        <v>3441</v>
      </c>
    </row>
    <row r="312" spans="1:3" x14ac:dyDescent="0.35">
      <c r="A312" s="173" t="s">
        <v>2739</v>
      </c>
      <c r="B312" s="173" t="s">
        <v>3381</v>
      </c>
      <c r="C312" s="173" t="s">
        <v>3382</v>
      </c>
    </row>
    <row r="313" spans="1:3" x14ac:dyDescent="0.35">
      <c r="A313" s="173" t="s">
        <v>2739</v>
      </c>
      <c r="B313" s="173" t="s">
        <v>3442</v>
      </c>
      <c r="C313" s="173" t="s">
        <v>3443</v>
      </c>
    </row>
    <row r="314" spans="1:3" x14ac:dyDescent="0.35">
      <c r="A314" s="173" t="s">
        <v>2739</v>
      </c>
      <c r="B314" s="173" t="s">
        <v>3385</v>
      </c>
      <c r="C314" s="173" t="s">
        <v>3386</v>
      </c>
    </row>
    <row r="315" spans="1:3" x14ac:dyDescent="0.35">
      <c r="A315" s="173" t="s">
        <v>2739</v>
      </c>
      <c r="B315" s="173" t="s">
        <v>3389</v>
      </c>
      <c r="C315" s="173" t="s">
        <v>3444</v>
      </c>
    </row>
    <row r="316" spans="1:3" x14ac:dyDescent="0.35">
      <c r="A316" s="216" t="s">
        <v>2739</v>
      </c>
      <c r="B316" s="216" t="s">
        <v>3445</v>
      </c>
      <c r="C316" s="216" t="s">
        <v>3446</v>
      </c>
    </row>
    <row r="319" spans="1:3" x14ac:dyDescent="0.35">
      <c r="A319" s="173" t="s">
        <v>2746</v>
      </c>
      <c r="B319" s="173" t="s">
        <v>3447</v>
      </c>
      <c r="C319" s="173" t="s">
        <v>3448</v>
      </c>
    </row>
    <row r="320" spans="1:3" x14ac:dyDescent="0.35">
      <c r="A320" s="173" t="s">
        <v>2746</v>
      </c>
      <c r="B320" s="173" t="s">
        <v>3449</v>
      </c>
      <c r="C320" s="173" t="s">
        <v>3450</v>
      </c>
    </row>
    <row r="321" spans="1:3" x14ac:dyDescent="0.35">
      <c r="A321" s="173" t="s">
        <v>2746</v>
      </c>
      <c r="B321" s="173" t="s">
        <v>3391</v>
      </c>
      <c r="C321" s="173" t="s">
        <v>866</v>
      </c>
    </row>
    <row r="322" spans="1:3" x14ac:dyDescent="0.35">
      <c r="A322" s="216" t="s">
        <v>3451</v>
      </c>
      <c r="B322" s="216" t="s">
        <v>3367</v>
      </c>
      <c r="C322" s="216" t="s">
        <v>983</v>
      </c>
    </row>
    <row r="325" spans="1:3" x14ac:dyDescent="0.35">
      <c r="A325" s="173" t="s">
        <v>3452</v>
      </c>
      <c r="B325" s="173" t="s">
        <v>3453</v>
      </c>
      <c r="C325" s="173" t="s">
        <v>3454</v>
      </c>
    </row>
    <row r="326" spans="1:3" x14ac:dyDescent="0.35">
      <c r="A326" s="173" t="s">
        <v>3452</v>
      </c>
      <c r="B326" s="173" t="s">
        <v>3455</v>
      </c>
      <c r="C326" s="173" t="s">
        <v>3456</v>
      </c>
    </row>
    <row r="327" spans="1:3" x14ac:dyDescent="0.35">
      <c r="A327" s="173" t="s">
        <v>3452</v>
      </c>
      <c r="B327" s="173" t="s">
        <v>3457</v>
      </c>
      <c r="C327" s="173" t="s">
        <v>3458</v>
      </c>
    </row>
    <row r="328" spans="1:3" x14ac:dyDescent="0.35">
      <c r="A328" s="173" t="s">
        <v>3452</v>
      </c>
      <c r="B328" s="173" t="s">
        <v>3459</v>
      </c>
      <c r="C328" s="173" t="s">
        <v>3460</v>
      </c>
    </row>
    <row r="329" spans="1:3" x14ac:dyDescent="0.35">
      <c r="A329" s="173" t="s">
        <v>3452</v>
      </c>
      <c r="B329" s="173" t="s">
        <v>3461</v>
      </c>
      <c r="C329" s="173" t="s">
        <v>3462</v>
      </c>
    </row>
    <row r="330" spans="1:3" x14ac:dyDescent="0.35">
      <c r="A330" s="173" t="s">
        <v>3452</v>
      </c>
      <c r="B330" s="173" t="s">
        <v>3135</v>
      </c>
      <c r="C330" s="173" t="s">
        <v>3463</v>
      </c>
    </row>
    <row r="332" spans="1:3" x14ac:dyDescent="0.35">
      <c r="A332" s="173" t="s">
        <v>2803</v>
      </c>
      <c r="B332" s="173" t="s">
        <v>3464</v>
      </c>
      <c r="C332" s="173" t="s">
        <v>3465</v>
      </c>
    </row>
    <row r="333" spans="1:3" x14ac:dyDescent="0.35">
      <c r="A333" s="173" t="s">
        <v>2803</v>
      </c>
      <c r="B333" s="173" t="s">
        <v>3466</v>
      </c>
      <c r="C333" s="173" t="s">
        <v>3467</v>
      </c>
    </row>
    <row r="334" spans="1:3" x14ac:dyDescent="0.35">
      <c r="A334" s="173" t="s">
        <v>2803</v>
      </c>
      <c r="B334" s="173" t="s">
        <v>3468</v>
      </c>
      <c r="C334" s="173" t="s">
        <v>3469</v>
      </c>
    </row>
    <row r="335" spans="1:3" x14ac:dyDescent="0.35">
      <c r="A335" s="173" t="s">
        <v>2803</v>
      </c>
      <c r="B335" s="173" t="s">
        <v>3470</v>
      </c>
      <c r="C335" s="173" t="s">
        <v>3471</v>
      </c>
    </row>
    <row r="336" spans="1:3" x14ac:dyDescent="0.35">
      <c r="A336" s="173" t="s">
        <v>2803</v>
      </c>
      <c r="B336" s="173" t="s">
        <v>3472</v>
      </c>
      <c r="C336" s="173" t="s">
        <v>3473</v>
      </c>
    </row>
    <row r="337" spans="1:3" x14ac:dyDescent="0.35">
      <c r="A337" s="173" t="s">
        <v>2803</v>
      </c>
      <c r="B337" s="173" t="s">
        <v>3474</v>
      </c>
      <c r="C337" s="173" t="s">
        <v>3475</v>
      </c>
    </row>
    <row r="338" spans="1:3" x14ac:dyDescent="0.35">
      <c r="A338" s="216" t="s">
        <v>2803</v>
      </c>
      <c r="B338" s="216" t="s">
        <v>3367</v>
      </c>
      <c r="C338" s="216" t="s">
        <v>983</v>
      </c>
    </row>
    <row r="341" spans="1:3" x14ac:dyDescent="0.35">
      <c r="A341" s="173" t="s">
        <v>2806</v>
      </c>
      <c r="B341" s="173" t="s">
        <v>3476</v>
      </c>
      <c r="C341" s="173" t="s">
        <v>3477</v>
      </c>
    </row>
    <row r="342" spans="1:3" x14ac:dyDescent="0.35">
      <c r="A342" s="173" t="s">
        <v>2806</v>
      </c>
      <c r="B342" s="173" t="s">
        <v>3478</v>
      </c>
      <c r="C342" s="173" t="s">
        <v>3479</v>
      </c>
    </row>
    <row r="343" spans="1:3" x14ac:dyDescent="0.35">
      <c r="A343" s="173" t="s">
        <v>2806</v>
      </c>
      <c r="B343" s="173" t="s">
        <v>3480</v>
      </c>
      <c r="C343" s="173" t="s">
        <v>3481</v>
      </c>
    </row>
    <row r="344" spans="1:3" x14ac:dyDescent="0.35">
      <c r="A344" s="173" t="s">
        <v>2806</v>
      </c>
      <c r="B344" s="173" t="s">
        <v>3482</v>
      </c>
      <c r="C344" s="173" t="s">
        <v>3483</v>
      </c>
    </row>
    <row r="345" spans="1:3" x14ac:dyDescent="0.35">
      <c r="A345" s="173" t="s">
        <v>2806</v>
      </c>
      <c r="B345" s="173" t="s">
        <v>3484</v>
      </c>
      <c r="C345" s="173" t="s">
        <v>3485</v>
      </c>
    </row>
    <row r="346" spans="1:3" x14ac:dyDescent="0.35">
      <c r="A346" s="173" t="s">
        <v>2806</v>
      </c>
      <c r="B346" s="173" t="s">
        <v>3486</v>
      </c>
      <c r="C346" s="173" t="s">
        <v>3487</v>
      </c>
    </row>
    <row r="347" spans="1:3" x14ac:dyDescent="0.35">
      <c r="A347" s="173" t="s">
        <v>2806</v>
      </c>
      <c r="B347" s="173" t="s">
        <v>3488</v>
      </c>
      <c r="C347" s="173" t="s">
        <v>3489</v>
      </c>
    </row>
    <row r="348" spans="1:3" x14ac:dyDescent="0.35">
      <c r="A348" s="173" t="s">
        <v>2806</v>
      </c>
      <c r="B348" s="173" t="s">
        <v>3490</v>
      </c>
      <c r="C348" s="173" t="s">
        <v>3491</v>
      </c>
    </row>
    <row r="349" spans="1:3" x14ac:dyDescent="0.35">
      <c r="A349" s="173" t="s">
        <v>2806</v>
      </c>
      <c r="B349" s="173" t="s">
        <v>3492</v>
      </c>
      <c r="C349" s="173" t="s">
        <v>3493</v>
      </c>
    </row>
    <row r="350" spans="1:3" x14ac:dyDescent="0.35">
      <c r="A350" s="173" t="s">
        <v>2806</v>
      </c>
      <c r="B350" s="173" t="s">
        <v>3494</v>
      </c>
      <c r="C350" s="173" t="s">
        <v>3495</v>
      </c>
    </row>
    <row r="351" spans="1:3" x14ac:dyDescent="0.35">
      <c r="A351" s="216" t="s">
        <v>2806</v>
      </c>
      <c r="B351" s="216" t="s">
        <v>3367</v>
      </c>
      <c r="C351" s="216" t="s">
        <v>983</v>
      </c>
    </row>
    <row r="354" spans="1:3" x14ac:dyDescent="0.35">
      <c r="A354" s="173" t="s">
        <v>2808</v>
      </c>
      <c r="B354" s="173" t="s">
        <v>3496</v>
      </c>
      <c r="C354" s="173" t="s">
        <v>3497</v>
      </c>
    </row>
    <row r="355" spans="1:3" x14ac:dyDescent="0.35">
      <c r="A355" s="173" t="s">
        <v>2808</v>
      </c>
      <c r="B355" s="173" t="s">
        <v>3498</v>
      </c>
      <c r="C355" s="173" t="s">
        <v>3499</v>
      </c>
    </row>
    <row r="356" spans="1:3" x14ac:dyDescent="0.35">
      <c r="A356" s="173" t="s">
        <v>2808</v>
      </c>
      <c r="B356" s="173" t="s">
        <v>3500</v>
      </c>
      <c r="C356" s="173" t="s">
        <v>3501</v>
      </c>
    </row>
    <row r="357" spans="1:3" x14ac:dyDescent="0.35">
      <c r="A357" s="216" t="s">
        <v>2808</v>
      </c>
      <c r="B357" s="216" t="s">
        <v>3367</v>
      </c>
      <c r="C357" s="216" t="s">
        <v>983</v>
      </c>
    </row>
    <row r="360" spans="1:3" x14ac:dyDescent="0.35">
      <c r="A360" s="173" t="s">
        <v>2810</v>
      </c>
      <c r="B360" s="173" t="s">
        <v>3502</v>
      </c>
      <c r="C360" s="173" t="s">
        <v>3503</v>
      </c>
    </row>
    <row r="361" spans="1:3" x14ac:dyDescent="0.35">
      <c r="A361" s="173" t="s">
        <v>2810</v>
      </c>
      <c r="B361" s="173" t="s">
        <v>3504</v>
      </c>
      <c r="C361" s="173" t="s">
        <v>3505</v>
      </c>
    </row>
    <row r="362" spans="1:3" x14ac:dyDescent="0.35">
      <c r="A362" s="173" t="s">
        <v>2810</v>
      </c>
      <c r="B362" s="173" t="s">
        <v>3506</v>
      </c>
      <c r="C362" s="173" t="s">
        <v>3507</v>
      </c>
    </row>
    <row r="363" spans="1:3" x14ac:dyDescent="0.35">
      <c r="A363" s="173" t="s">
        <v>2810</v>
      </c>
      <c r="B363" s="173" t="s">
        <v>3508</v>
      </c>
      <c r="C363" s="173" t="s">
        <v>3509</v>
      </c>
    </row>
    <row r="364" spans="1:3" x14ac:dyDescent="0.35">
      <c r="A364" s="173" t="s">
        <v>2810</v>
      </c>
      <c r="B364" s="173" t="s">
        <v>3510</v>
      </c>
      <c r="C364" s="173" t="s">
        <v>3511</v>
      </c>
    </row>
    <row r="365" spans="1:3" x14ac:dyDescent="0.35">
      <c r="A365" s="173" t="s">
        <v>2810</v>
      </c>
      <c r="B365" s="173" t="s">
        <v>3512</v>
      </c>
      <c r="C365" s="173" t="s">
        <v>3513</v>
      </c>
    </row>
    <row r="366" spans="1:3" x14ac:dyDescent="0.35">
      <c r="A366" s="173" t="s">
        <v>2810</v>
      </c>
      <c r="B366" s="173" t="s">
        <v>3514</v>
      </c>
      <c r="C366" s="173" t="s">
        <v>3515</v>
      </c>
    </row>
    <row r="367" spans="1:3" x14ac:dyDescent="0.35">
      <c r="A367" s="173" t="s">
        <v>2810</v>
      </c>
      <c r="B367" s="173" t="s">
        <v>3516</v>
      </c>
      <c r="C367" s="173" t="s">
        <v>3517</v>
      </c>
    </row>
    <row r="368" spans="1:3" x14ac:dyDescent="0.35">
      <c r="A368" s="173" t="s">
        <v>2810</v>
      </c>
      <c r="B368" s="173" t="s">
        <v>3518</v>
      </c>
      <c r="C368" s="173" t="s">
        <v>3519</v>
      </c>
    </row>
    <row r="369" spans="1:3" x14ac:dyDescent="0.35">
      <c r="A369" s="173" t="s">
        <v>2810</v>
      </c>
      <c r="B369" s="173" t="s">
        <v>3520</v>
      </c>
      <c r="C369" s="173" t="s">
        <v>3521</v>
      </c>
    </row>
    <row r="370" spans="1:3" x14ac:dyDescent="0.35">
      <c r="A370" s="216" t="s">
        <v>2810</v>
      </c>
      <c r="B370" s="216" t="s">
        <v>3367</v>
      </c>
      <c r="C370" s="216" t="s">
        <v>983</v>
      </c>
    </row>
    <row r="373" spans="1:3" x14ac:dyDescent="0.35">
      <c r="A373" s="173" t="s">
        <v>2812</v>
      </c>
      <c r="B373" s="173" t="s">
        <v>2845</v>
      </c>
      <c r="C373" s="173" t="s">
        <v>3522</v>
      </c>
    </row>
    <row r="374" spans="1:3" x14ac:dyDescent="0.35">
      <c r="A374" s="173" t="s">
        <v>2812</v>
      </c>
      <c r="B374" s="173" t="s">
        <v>3523</v>
      </c>
      <c r="C374" s="173" t="s">
        <v>3524</v>
      </c>
    </row>
    <row r="375" spans="1:3" x14ac:dyDescent="0.35">
      <c r="A375" s="173" t="s">
        <v>2812</v>
      </c>
      <c r="B375" s="173" t="s">
        <v>3525</v>
      </c>
      <c r="C375" s="173" t="s">
        <v>3526</v>
      </c>
    </row>
    <row r="376" spans="1:3" x14ac:dyDescent="0.35">
      <c r="A376" s="173" t="s">
        <v>2812</v>
      </c>
      <c r="B376" s="173" t="s">
        <v>3527</v>
      </c>
      <c r="C376" s="173" t="s">
        <v>3528</v>
      </c>
    </row>
    <row r="377" spans="1:3" x14ac:dyDescent="0.35">
      <c r="A377" s="173" t="s">
        <v>2812</v>
      </c>
      <c r="B377" s="173" t="s">
        <v>3529</v>
      </c>
      <c r="C377" s="173" t="s">
        <v>3530</v>
      </c>
    </row>
    <row r="378" spans="1:3" x14ac:dyDescent="0.35">
      <c r="A378" s="173" t="s">
        <v>2812</v>
      </c>
      <c r="B378" s="173" t="s">
        <v>3531</v>
      </c>
      <c r="C378" s="173" t="s">
        <v>3532</v>
      </c>
    </row>
    <row r="379" spans="1:3" x14ac:dyDescent="0.35">
      <c r="A379" s="173" t="s">
        <v>2812</v>
      </c>
      <c r="B379" s="173" t="s">
        <v>3533</v>
      </c>
      <c r="C379" s="173" t="s">
        <v>3534</v>
      </c>
    </row>
    <row r="380" spans="1:3" x14ac:dyDescent="0.35">
      <c r="A380" s="173" t="s">
        <v>2812</v>
      </c>
      <c r="B380" s="173" t="s">
        <v>3135</v>
      </c>
      <c r="C380" s="173" t="s">
        <v>3535</v>
      </c>
    </row>
    <row r="382" spans="1:3" x14ac:dyDescent="0.35">
      <c r="A382" s="173" t="s">
        <v>2822</v>
      </c>
      <c r="B382" s="173" t="s">
        <v>3536</v>
      </c>
      <c r="C382" s="173" t="s">
        <v>3537</v>
      </c>
    </row>
    <row r="383" spans="1:3" x14ac:dyDescent="0.35">
      <c r="A383" s="173" t="s">
        <v>2822</v>
      </c>
      <c r="B383" s="173" t="s">
        <v>3538</v>
      </c>
      <c r="C383" s="173" t="s">
        <v>3539</v>
      </c>
    </row>
    <row r="384" spans="1:3" x14ac:dyDescent="0.35">
      <c r="A384" s="173" t="s">
        <v>2822</v>
      </c>
      <c r="B384" s="173" t="s">
        <v>3540</v>
      </c>
      <c r="C384" s="173" t="s">
        <v>3541</v>
      </c>
    </row>
    <row r="385" spans="1:3" x14ac:dyDescent="0.35">
      <c r="A385" s="173" t="s">
        <v>2822</v>
      </c>
      <c r="B385" s="173" t="s">
        <v>3542</v>
      </c>
      <c r="C385" s="173" t="s">
        <v>3543</v>
      </c>
    </row>
    <row r="386" spans="1:3" x14ac:dyDescent="0.35">
      <c r="A386" s="173" t="s">
        <v>2822</v>
      </c>
      <c r="B386" s="173" t="s">
        <v>3544</v>
      </c>
      <c r="C386" s="173" t="s">
        <v>3545</v>
      </c>
    </row>
    <row r="387" spans="1:3" x14ac:dyDescent="0.35">
      <c r="A387" s="173" t="s">
        <v>2822</v>
      </c>
      <c r="B387" s="173" t="s">
        <v>3546</v>
      </c>
      <c r="C387" s="173" t="s">
        <v>3547</v>
      </c>
    </row>
    <row r="388" spans="1:3" x14ac:dyDescent="0.35">
      <c r="A388" s="173" t="s">
        <v>2822</v>
      </c>
      <c r="B388" s="173" t="s">
        <v>3548</v>
      </c>
      <c r="C388" s="173" t="s">
        <v>3549</v>
      </c>
    </row>
    <row r="389" spans="1:3" x14ac:dyDescent="0.35">
      <c r="A389" s="173" t="s">
        <v>2822</v>
      </c>
      <c r="B389" s="173" t="s">
        <v>3550</v>
      </c>
      <c r="C389" s="173" t="s">
        <v>3551</v>
      </c>
    </row>
    <row r="390" spans="1:3" x14ac:dyDescent="0.35">
      <c r="A390" s="173" t="s">
        <v>2822</v>
      </c>
      <c r="B390" s="173" t="s">
        <v>3135</v>
      </c>
      <c r="C390" s="173" t="s">
        <v>929</v>
      </c>
    </row>
    <row r="392" spans="1:3" x14ac:dyDescent="0.35">
      <c r="A392" s="173" t="s">
        <v>2832</v>
      </c>
      <c r="B392" s="173" t="s">
        <v>3552</v>
      </c>
      <c r="C392" s="173" t="s">
        <v>3553</v>
      </c>
    </row>
    <row r="393" spans="1:3" x14ac:dyDescent="0.35">
      <c r="A393" s="173" t="s">
        <v>2832</v>
      </c>
      <c r="B393" s="173" t="s">
        <v>3554</v>
      </c>
      <c r="C393" s="173" t="s">
        <v>3555</v>
      </c>
    </row>
    <row r="394" spans="1:3" x14ac:dyDescent="0.35">
      <c r="A394" s="173" t="s">
        <v>2832</v>
      </c>
      <c r="B394" s="173" t="s">
        <v>3556</v>
      </c>
      <c r="C394" s="173" t="s">
        <v>3557</v>
      </c>
    </row>
    <row r="395" spans="1:3" x14ac:dyDescent="0.35">
      <c r="A395" s="173" t="s">
        <v>2832</v>
      </c>
      <c r="B395" s="173" t="s">
        <v>3558</v>
      </c>
      <c r="C395" s="173" t="s">
        <v>3559</v>
      </c>
    </row>
    <row r="396" spans="1:3" x14ac:dyDescent="0.35">
      <c r="A396" s="173" t="s">
        <v>2832</v>
      </c>
      <c r="B396" s="173" t="s">
        <v>3560</v>
      </c>
      <c r="C396" s="173" t="s">
        <v>3561</v>
      </c>
    </row>
    <row r="397" spans="1:3" x14ac:dyDescent="0.35">
      <c r="A397" s="173" t="s">
        <v>2832</v>
      </c>
      <c r="B397" s="173" t="s">
        <v>3562</v>
      </c>
      <c r="C397" s="173" t="s">
        <v>3563</v>
      </c>
    </row>
    <row r="398" spans="1:3" x14ac:dyDescent="0.35">
      <c r="A398" s="173" t="s">
        <v>2832</v>
      </c>
      <c r="B398" s="173" t="s">
        <v>3367</v>
      </c>
      <c r="C398" s="173" t="s">
        <v>983</v>
      </c>
    </row>
    <row r="401" spans="1:3" x14ac:dyDescent="0.35">
      <c r="A401" s="173" t="s">
        <v>2834</v>
      </c>
      <c r="B401" s="173" t="s">
        <v>3564</v>
      </c>
      <c r="C401" s="173" t="s">
        <v>3565</v>
      </c>
    </row>
    <row r="402" spans="1:3" x14ac:dyDescent="0.35">
      <c r="A402" s="173" t="s">
        <v>2834</v>
      </c>
      <c r="B402" s="173" t="s">
        <v>3566</v>
      </c>
      <c r="C402" s="173" t="s">
        <v>3567</v>
      </c>
    </row>
    <row r="403" spans="1:3" x14ac:dyDescent="0.35">
      <c r="A403" s="173" t="s">
        <v>2834</v>
      </c>
      <c r="B403" s="173" t="s">
        <v>3568</v>
      </c>
      <c r="C403" s="173" t="s">
        <v>3569</v>
      </c>
    </row>
    <row r="404" spans="1:3" x14ac:dyDescent="0.35">
      <c r="A404" s="173" t="s">
        <v>2834</v>
      </c>
      <c r="B404" s="173" t="s">
        <v>3570</v>
      </c>
      <c r="C404" s="173" t="s">
        <v>3571</v>
      </c>
    </row>
    <row r="405" spans="1:3" x14ac:dyDescent="0.35">
      <c r="A405" s="173" t="s">
        <v>2834</v>
      </c>
      <c r="B405" s="173" t="s">
        <v>3572</v>
      </c>
      <c r="C405" s="173" t="s">
        <v>3573</v>
      </c>
    </row>
    <row r="406" spans="1:3" x14ac:dyDescent="0.35">
      <c r="A406" s="173" t="s">
        <v>2834</v>
      </c>
      <c r="B406" s="173" t="s">
        <v>3574</v>
      </c>
      <c r="C406" s="173" t="s">
        <v>3575</v>
      </c>
    </row>
    <row r="407" spans="1:3" x14ac:dyDescent="0.35">
      <c r="A407" s="173" t="s">
        <v>2834</v>
      </c>
      <c r="B407" s="173" t="s">
        <v>3576</v>
      </c>
      <c r="C407" s="173" t="s">
        <v>3577</v>
      </c>
    </row>
    <row r="408" spans="1:3" x14ac:dyDescent="0.35">
      <c r="A408" s="173" t="s">
        <v>2834</v>
      </c>
      <c r="B408" s="173" t="s">
        <v>3578</v>
      </c>
      <c r="C408" s="173" t="s">
        <v>3579</v>
      </c>
    </row>
    <row r="409" spans="1:3" x14ac:dyDescent="0.35">
      <c r="A409" s="173" t="s">
        <v>2834</v>
      </c>
      <c r="B409" s="173" t="s">
        <v>3580</v>
      </c>
      <c r="C409" s="173" t="s">
        <v>3581</v>
      </c>
    </row>
    <row r="410" spans="1:3" x14ac:dyDescent="0.35">
      <c r="A410" s="216" t="s">
        <v>2834</v>
      </c>
      <c r="B410" s="216" t="s">
        <v>3367</v>
      </c>
      <c r="C410" s="216" t="s">
        <v>983</v>
      </c>
    </row>
    <row r="413" spans="1:3" x14ac:dyDescent="0.35">
      <c r="A413" s="173" t="s">
        <v>2836</v>
      </c>
      <c r="B413" s="173" t="s">
        <v>3582</v>
      </c>
      <c r="C413" s="173" t="s">
        <v>3583</v>
      </c>
    </row>
    <row r="414" spans="1:3" x14ac:dyDescent="0.35">
      <c r="A414" s="173" t="s">
        <v>2836</v>
      </c>
      <c r="B414" s="173" t="s">
        <v>3584</v>
      </c>
      <c r="C414" s="173" t="s">
        <v>3585</v>
      </c>
    </row>
    <row r="415" spans="1:3" x14ac:dyDescent="0.35">
      <c r="A415" s="173" t="s">
        <v>2836</v>
      </c>
      <c r="B415" s="173" t="s">
        <v>3586</v>
      </c>
      <c r="C415" s="173" t="s">
        <v>3587</v>
      </c>
    </row>
    <row r="416" spans="1:3" x14ac:dyDescent="0.35">
      <c r="A416" s="173" t="s">
        <v>2836</v>
      </c>
      <c r="B416" s="173" t="s">
        <v>3588</v>
      </c>
      <c r="C416" s="173" t="s">
        <v>3589</v>
      </c>
    </row>
    <row r="417" spans="1:3" x14ac:dyDescent="0.35">
      <c r="A417" s="173" t="s">
        <v>2836</v>
      </c>
      <c r="B417" s="173" t="s">
        <v>3590</v>
      </c>
      <c r="C417" s="173" t="s">
        <v>3591</v>
      </c>
    </row>
    <row r="418" spans="1:3" x14ac:dyDescent="0.35">
      <c r="A418" s="173" t="s">
        <v>2836</v>
      </c>
      <c r="B418" s="173" t="s">
        <v>3592</v>
      </c>
      <c r="C418" s="173" t="s">
        <v>3593</v>
      </c>
    </row>
    <row r="419" spans="1:3" x14ac:dyDescent="0.35">
      <c r="A419" s="173" t="s">
        <v>2836</v>
      </c>
      <c r="B419" s="173" t="s">
        <v>3594</v>
      </c>
      <c r="C419" s="173" t="s">
        <v>3595</v>
      </c>
    </row>
    <row r="420" spans="1:3" x14ac:dyDescent="0.35">
      <c r="A420" s="216" t="s">
        <v>2836</v>
      </c>
      <c r="B420" s="216" t="s">
        <v>3367</v>
      </c>
      <c r="C420" s="216" t="s">
        <v>983</v>
      </c>
    </row>
    <row r="422" spans="1:3" x14ac:dyDescent="0.35">
      <c r="A422" s="173" t="s">
        <v>2838</v>
      </c>
      <c r="B422" s="173" t="s">
        <v>3596</v>
      </c>
      <c r="C422" s="173" t="s">
        <v>3597</v>
      </c>
    </row>
    <row r="423" spans="1:3" x14ac:dyDescent="0.35">
      <c r="A423" s="173" t="s">
        <v>2838</v>
      </c>
      <c r="B423" s="173" t="s">
        <v>3598</v>
      </c>
      <c r="C423" s="173" t="s">
        <v>3599</v>
      </c>
    </row>
    <row r="424" spans="1:3" x14ac:dyDescent="0.35">
      <c r="A424" s="173" t="s">
        <v>2838</v>
      </c>
      <c r="B424" s="173" t="s">
        <v>3486</v>
      </c>
      <c r="C424" s="173" t="s">
        <v>3600</v>
      </c>
    </row>
    <row r="425" spans="1:3" x14ac:dyDescent="0.35">
      <c r="A425" s="173" t="s">
        <v>2838</v>
      </c>
      <c r="B425" s="173" t="s">
        <v>3601</v>
      </c>
      <c r="C425" s="173" t="s">
        <v>3602</v>
      </c>
    </row>
    <row r="426" spans="1:3" x14ac:dyDescent="0.35">
      <c r="A426" s="173" t="s">
        <v>2838</v>
      </c>
      <c r="B426" s="173" t="s">
        <v>3603</v>
      </c>
      <c r="C426" s="173" t="s">
        <v>3604</v>
      </c>
    </row>
    <row r="427" spans="1:3" x14ac:dyDescent="0.35">
      <c r="A427" s="173" t="s">
        <v>2838</v>
      </c>
      <c r="B427" s="173" t="s">
        <v>3605</v>
      </c>
      <c r="C427" s="173" t="s">
        <v>3606</v>
      </c>
    </row>
    <row r="428" spans="1:3" x14ac:dyDescent="0.35">
      <c r="A428" s="173" t="s">
        <v>2838</v>
      </c>
      <c r="B428" s="173" t="s">
        <v>3607</v>
      </c>
      <c r="C428" s="173" t="s">
        <v>3608</v>
      </c>
    </row>
    <row r="429" spans="1:3" x14ac:dyDescent="0.35">
      <c r="A429" s="173" t="s">
        <v>2838</v>
      </c>
      <c r="B429" s="173" t="s">
        <v>3492</v>
      </c>
      <c r="C429" s="173" t="s">
        <v>3609</v>
      </c>
    </row>
    <row r="430" spans="1:3" x14ac:dyDescent="0.35">
      <c r="A430" s="216" t="s">
        <v>2838</v>
      </c>
      <c r="B430" s="216" t="s">
        <v>3367</v>
      </c>
      <c r="C430" s="216" t="s">
        <v>983</v>
      </c>
    </row>
    <row r="432" spans="1:3" x14ac:dyDescent="0.35">
      <c r="A432" s="173" t="s">
        <v>2840</v>
      </c>
      <c r="B432" s="173" t="s">
        <v>3610</v>
      </c>
      <c r="C432" s="173" t="s">
        <v>3611</v>
      </c>
    </row>
    <row r="433" spans="1:3" x14ac:dyDescent="0.35">
      <c r="A433" s="173" t="s">
        <v>2840</v>
      </c>
      <c r="B433" s="173" t="s">
        <v>3612</v>
      </c>
      <c r="C433" s="173" t="s">
        <v>3613</v>
      </c>
    </row>
    <row r="434" spans="1:3" x14ac:dyDescent="0.35">
      <c r="A434" s="173" t="s">
        <v>2840</v>
      </c>
      <c r="B434" s="173" t="s">
        <v>3614</v>
      </c>
      <c r="C434" s="173" t="s">
        <v>3615</v>
      </c>
    </row>
    <row r="435" spans="1:3" x14ac:dyDescent="0.35">
      <c r="A435" s="173" t="s">
        <v>2840</v>
      </c>
      <c r="B435" s="173" t="s">
        <v>3603</v>
      </c>
      <c r="C435" s="173" t="s">
        <v>3616</v>
      </c>
    </row>
    <row r="436" spans="1:3" x14ac:dyDescent="0.35">
      <c r="A436" s="173" t="s">
        <v>2840</v>
      </c>
      <c r="B436" s="173" t="s">
        <v>3617</v>
      </c>
      <c r="C436" s="173" t="s">
        <v>3618</v>
      </c>
    </row>
    <row r="437" spans="1:3" x14ac:dyDescent="0.35">
      <c r="A437" s="216" t="s">
        <v>2840</v>
      </c>
      <c r="B437" s="216" t="s">
        <v>3367</v>
      </c>
      <c r="C437" s="216" t="s">
        <v>983</v>
      </c>
    </row>
    <row r="439" spans="1:3" x14ac:dyDescent="0.35">
      <c r="A439" s="173" t="s">
        <v>2842</v>
      </c>
      <c r="B439" s="173" t="s">
        <v>3619</v>
      </c>
      <c r="C439" s="173" t="s">
        <v>3620</v>
      </c>
    </row>
    <row r="440" spans="1:3" x14ac:dyDescent="0.35">
      <c r="A440" s="173" t="s">
        <v>2842</v>
      </c>
      <c r="B440" s="173" t="s">
        <v>3621</v>
      </c>
      <c r="C440" s="173" t="s">
        <v>3622</v>
      </c>
    </row>
    <row r="441" spans="1:3" x14ac:dyDescent="0.35">
      <c r="A441" s="173" t="s">
        <v>2842</v>
      </c>
      <c r="B441" s="173" t="s">
        <v>3623</v>
      </c>
      <c r="C441" s="173" t="s">
        <v>3624</v>
      </c>
    </row>
    <row r="442" spans="1:3" x14ac:dyDescent="0.35">
      <c r="A442" s="173" t="s">
        <v>2842</v>
      </c>
      <c r="B442" s="173" t="s">
        <v>3625</v>
      </c>
      <c r="C442" s="173" t="s">
        <v>3626</v>
      </c>
    </row>
    <row r="443" spans="1:3" x14ac:dyDescent="0.35">
      <c r="A443" s="173" t="s">
        <v>2842</v>
      </c>
      <c r="B443" s="173" t="s">
        <v>3627</v>
      </c>
      <c r="C443" s="173" t="s">
        <v>3628</v>
      </c>
    </row>
    <row r="444" spans="1:3" x14ac:dyDescent="0.35">
      <c r="A444" s="173" t="s">
        <v>2842</v>
      </c>
      <c r="B444" s="173" t="s">
        <v>3629</v>
      </c>
      <c r="C444" s="173" t="s">
        <v>3630</v>
      </c>
    </row>
    <row r="445" spans="1:3" x14ac:dyDescent="0.35">
      <c r="A445" s="173" t="s">
        <v>2842</v>
      </c>
      <c r="B445" s="173" t="s">
        <v>3631</v>
      </c>
      <c r="C445" s="173" t="s">
        <v>3632</v>
      </c>
    </row>
    <row r="446" spans="1:3" x14ac:dyDescent="0.35">
      <c r="A446" s="173" t="s">
        <v>2842</v>
      </c>
      <c r="B446" s="173" t="s">
        <v>3633</v>
      </c>
      <c r="C446" s="173" t="s">
        <v>3634</v>
      </c>
    </row>
    <row r="447" spans="1:3" x14ac:dyDescent="0.35">
      <c r="A447" s="173" t="s">
        <v>2842</v>
      </c>
      <c r="B447" s="173" t="s">
        <v>3635</v>
      </c>
      <c r="C447" s="173" t="s">
        <v>3636</v>
      </c>
    </row>
    <row r="448" spans="1:3" x14ac:dyDescent="0.35">
      <c r="A448" s="173" t="s">
        <v>2842</v>
      </c>
      <c r="B448" s="173" t="s">
        <v>3512</v>
      </c>
      <c r="C448" s="173" t="s">
        <v>3637</v>
      </c>
    </row>
    <row r="449" spans="1:3" x14ac:dyDescent="0.35">
      <c r="A449" s="173" t="s">
        <v>2842</v>
      </c>
      <c r="B449" s="173" t="s">
        <v>3638</v>
      </c>
      <c r="C449" s="173" t="s">
        <v>3639</v>
      </c>
    </row>
    <row r="450" spans="1:3" x14ac:dyDescent="0.35">
      <c r="A450" s="173" t="s">
        <v>2842</v>
      </c>
      <c r="B450" s="173" t="s">
        <v>3640</v>
      </c>
      <c r="C450" s="173" t="s">
        <v>3641</v>
      </c>
    </row>
    <row r="451" spans="1:3" x14ac:dyDescent="0.35">
      <c r="A451" s="173" t="s">
        <v>2842</v>
      </c>
      <c r="B451" s="173" t="s">
        <v>3642</v>
      </c>
      <c r="C451" s="173" t="s">
        <v>3521</v>
      </c>
    </row>
    <row r="452" spans="1:3" x14ac:dyDescent="0.35">
      <c r="A452" s="216" t="s">
        <v>2842</v>
      </c>
      <c r="B452" s="216" t="s">
        <v>3367</v>
      </c>
      <c r="C452" s="216" t="s">
        <v>983</v>
      </c>
    </row>
    <row r="454" spans="1:3" x14ac:dyDescent="0.35">
      <c r="A454" s="173" t="s">
        <v>2843</v>
      </c>
      <c r="B454" s="173" t="s">
        <v>3523</v>
      </c>
      <c r="C454" s="173" t="s">
        <v>3524</v>
      </c>
    </row>
    <row r="455" spans="1:3" x14ac:dyDescent="0.35">
      <c r="A455" s="173" t="s">
        <v>2843</v>
      </c>
      <c r="B455" s="173" t="s">
        <v>3452</v>
      </c>
      <c r="C455" s="173" t="s">
        <v>3526</v>
      </c>
    </row>
    <row r="456" spans="1:3" x14ac:dyDescent="0.35">
      <c r="A456" s="173" t="s">
        <v>2843</v>
      </c>
      <c r="B456" s="173" t="s">
        <v>3643</v>
      </c>
      <c r="C456" s="173" t="s">
        <v>3528</v>
      </c>
    </row>
    <row r="457" spans="1:3" x14ac:dyDescent="0.35">
      <c r="A457" s="173" t="s">
        <v>2843</v>
      </c>
      <c r="B457" s="173" t="s">
        <v>3644</v>
      </c>
      <c r="C457" s="173" t="s">
        <v>3530</v>
      </c>
    </row>
    <row r="458" spans="1:3" x14ac:dyDescent="0.35">
      <c r="A458" s="173" t="s">
        <v>2843</v>
      </c>
      <c r="B458" s="173" t="s">
        <v>3531</v>
      </c>
      <c r="C458" s="173" t="s">
        <v>3532</v>
      </c>
    </row>
    <row r="459" spans="1:3" x14ac:dyDescent="0.35">
      <c r="A459" s="173" t="s">
        <v>2843</v>
      </c>
      <c r="B459" s="173" t="s">
        <v>3645</v>
      </c>
      <c r="C459" s="173" t="s">
        <v>3646</v>
      </c>
    </row>
    <row r="460" spans="1:3" x14ac:dyDescent="0.35">
      <c r="A460" s="173" t="s">
        <v>2843</v>
      </c>
      <c r="B460" s="173" t="s">
        <v>3135</v>
      </c>
      <c r="C460" s="173" t="s">
        <v>3535</v>
      </c>
    </row>
    <row r="462" spans="1:3" x14ac:dyDescent="0.35">
      <c r="A462" s="173" t="s">
        <v>2879</v>
      </c>
      <c r="B462" s="173" t="s">
        <v>3647</v>
      </c>
      <c r="C462" s="173" t="s">
        <v>875</v>
      </c>
    </row>
    <row r="463" spans="1:3" x14ac:dyDescent="0.35">
      <c r="A463" s="173" t="s">
        <v>2879</v>
      </c>
      <c r="B463" s="173" t="s">
        <v>3648</v>
      </c>
      <c r="C463" s="173" t="s">
        <v>3649</v>
      </c>
    </row>
    <row r="464" spans="1:3" x14ac:dyDescent="0.35">
      <c r="A464" s="173" t="s">
        <v>2879</v>
      </c>
      <c r="B464" s="173" t="s">
        <v>3242</v>
      </c>
      <c r="C464" s="173" t="s">
        <v>993</v>
      </c>
    </row>
    <row r="466" spans="1:3" x14ac:dyDescent="0.35">
      <c r="A466" s="173" t="s">
        <v>2882</v>
      </c>
      <c r="B466" s="173" t="s">
        <v>3650</v>
      </c>
      <c r="C466" s="173" t="s">
        <v>994</v>
      </c>
    </row>
    <row r="467" spans="1:3" x14ac:dyDescent="0.35">
      <c r="A467" s="173" t="s">
        <v>2882</v>
      </c>
      <c r="B467" s="173" t="s">
        <v>3651</v>
      </c>
      <c r="C467" s="173" t="s">
        <v>3652</v>
      </c>
    </row>
    <row r="468" spans="1:3" x14ac:dyDescent="0.35">
      <c r="A468" s="173" t="s">
        <v>2882</v>
      </c>
      <c r="B468" s="173" t="s">
        <v>3653</v>
      </c>
      <c r="C468" s="173" t="s">
        <v>3654</v>
      </c>
    </row>
    <row r="469" spans="1:3" x14ac:dyDescent="0.35">
      <c r="A469" s="173" t="s">
        <v>2882</v>
      </c>
      <c r="B469" s="173" t="s">
        <v>3655</v>
      </c>
      <c r="C469" s="173" t="s">
        <v>3656</v>
      </c>
    </row>
    <row r="470" spans="1:3" x14ac:dyDescent="0.35">
      <c r="A470" s="173" t="s">
        <v>2882</v>
      </c>
      <c r="B470" s="173" t="s">
        <v>3135</v>
      </c>
      <c r="C470" s="173" t="s">
        <v>957</v>
      </c>
    </row>
    <row r="472" spans="1:3" x14ac:dyDescent="0.35">
      <c r="A472" s="173" t="s">
        <v>2887</v>
      </c>
      <c r="B472" s="173" t="s">
        <v>3657</v>
      </c>
      <c r="C472" s="173" t="s">
        <v>3658</v>
      </c>
    </row>
    <row r="473" spans="1:3" x14ac:dyDescent="0.35">
      <c r="A473" s="173" t="s">
        <v>2887</v>
      </c>
      <c r="B473" s="173" t="s">
        <v>3659</v>
      </c>
      <c r="C473" s="173" t="s">
        <v>3660</v>
      </c>
    </row>
    <row r="474" spans="1:3" x14ac:dyDescent="0.35">
      <c r="A474" s="173" t="s">
        <v>2887</v>
      </c>
      <c r="B474" s="173" t="s">
        <v>3661</v>
      </c>
      <c r="C474" s="173" t="s">
        <v>876</v>
      </c>
    </row>
    <row r="475" spans="1:3" x14ac:dyDescent="0.35">
      <c r="A475" s="173" t="s">
        <v>2887</v>
      </c>
      <c r="B475" s="173" t="s">
        <v>3662</v>
      </c>
      <c r="C475" s="173" t="s">
        <v>3663</v>
      </c>
    </row>
    <row r="476" spans="1:3" x14ac:dyDescent="0.35">
      <c r="A476" s="173" t="s">
        <v>2887</v>
      </c>
      <c r="B476" s="173" t="s">
        <v>3135</v>
      </c>
      <c r="C476" s="173" t="s">
        <v>957</v>
      </c>
    </row>
    <row r="478" spans="1:3" x14ac:dyDescent="0.35">
      <c r="A478" s="173" t="s">
        <v>3664</v>
      </c>
      <c r="B478" s="173" t="s">
        <v>807</v>
      </c>
      <c r="C478" s="173" t="s">
        <v>877</v>
      </c>
    </row>
    <row r="479" spans="1:3" x14ac:dyDescent="0.35">
      <c r="A479" s="173" t="s">
        <v>3664</v>
      </c>
      <c r="B479" s="173" t="s">
        <v>3208</v>
      </c>
      <c r="C479" s="173" t="s">
        <v>995</v>
      </c>
    </row>
    <row r="480" spans="1:3" x14ac:dyDescent="0.35">
      <c r="A480" s="173" t="s">
        <v>3664</v>
      </c>
      <c r="B480" s="173" t="s">
        <v>3124</v>
      </c>
      <c r="C480" s="173" t="s">
        <v>3665</v>
      </c>
    </row>
    <row r="482" spans="1:3" x14ac:dyDescent="0.35">
      <c r="A482" s="173" t="s">
        <v>2907</v>
      </c>
      <c r="B482" s="173" t="s">
        <v>3666</v>
      </c>
      <c r="C482" s="173" t="s">
        <v>831</v>
      </c>
    </row>
    <row r="483" spans="1:3" x14ac:dyDescent="0.35">
      <c r="A483" s="173" t="s">
        <v>2907</v>
      </c>
      <c r="B483" s="173" t="s">
        <v>3667</v>
      </c>
      <c r="C483" s="173" t="s">
        <v>852</v>
      </c>
    </row>
    <row r="484" spans="1:3" x14ac:dyDescent="0.35">
      <c r="A484" s="173" t="s">
        <v>2907</v>
      </c>
      <c r="B484" s="173" t="s">
        <v>3135</v>
      </c>
      <c r="C484" s="173" t="s">
        <v>929</v>
      </c>
    </row>
    <row r="486" spans="1:3" x14ac:dyDescent="0.35">
      <c r="A486" s="173" t="s">
        <v>2912</v>
      </c>
      <c r="B486" s="173" t="s">
        <v>3668</v>
      </c>
      <c r="C486" s="173" t="s">
        <v>832</v>
      </c>
    </row>
    <row r="487" spans="1:3" x14ac:dyDescent="0.35">
      <c r="A487" s="173" t="s">
        <v>2912</v>
      </c>
      <c r="B487" s="173" t="s">
        <v>3669</v>
      </c>
      <c r="C487" s="173" t="s">
        <v>834</v>
      </c>
    </row>
    <row r="488" spans="1:3" x14ac:dyDescent="0.35">
      <c r="A488" s="173" t="s">
        <v>2912</v>
      </c>
      <c r="B488" s="173" t="s">
        <v>3135</v>
      </c>
      <c r="C488" s="173" t="s">
        <v>3670</v>
      </c>
    </row>
    <row r="490" spans="1:3" x14ac:dyDescent="0.35">
      <c r="A490" s="173" t="s">
        <v>2925</v>
      </c>
      <c r="B490" s="173" t="s">
        <v>3671</v>
      </c>
      <c r="C490" s="173" t="s">
        <v>956</v>
      </c>
    </row>
    <row r="491" spans="1:3" x14ac:dyDescent="0.35">
      <c r="A491" s="173" t="s">
        <v>2925</v>
      </c>
      <c r="B491" s="173" t="s">
        <v>3672</v>
      </c>
      <c r="C491" s="173" t="s">
        <v>3673</v>
      </c>
    </row>
    <row r="492" spans="1:3" x14ac:dyDescent="0.35">
      <c r="A492" s="173" t="s">
        <v>2925</v>
      </c>
      <c r="B492" s="173" t="s">
        <v>3674</v>
      </c>
      <c r="C492" s="173" t="s">
        <v>1011</v>
      </c>
    </row>
    <row r="493" spans="1:3" x14ac:dyDescent="0.35">
      <c r="A493" s="173" t="s">
        <v>2925</v>
      </c>
      <c r="B493" s="173" t="s">
        <v>3675</v>
      </c>
      <c r="C493" s="173" t="s">
        <v>3676</v>
      </c>
    </row>
    <row r="494" spans="1:3" x14ac:dyDescent="0.35">
      <c r="A494" s="173" t="s">
        <v>2925</v>
      </c>
      <c r="B494" s="173" t="s">
        <v>3250</v>
      </c>
      <c r="C494" s="173" t="s">
        <v>825</v>
      </c>
    </row>
    <row r="495" spans="1:3" x14ac:dyDescent="0.35">
      <c r="A495" s="173" t="s">
        <v>2925</v>
      </c>
      <c r="B495" s="173" t="s">
        <v>3135</v>
      </c>
      <c r="C495" s="173" t="s">
        <v>957</v>
      </c>
    </row>
    <row r="497" spans="1:3" x14ac:dyDescent="0.35">
      <c r="A497" s="173" t="s">
        <v>2934</v>
      </c>
      <c r="B497" s="173" t="s">
        <v>833</v>
      </c>
      <c r="C497" s="173" t="s">
        <v>833</v>
      </c>
    </row>
    <row r="498" spans="1:3" x14ac:dyDescent="0.35">
      <c r="A498" s="173" t="s">
        <v>2934</v>
      </c>
      <c r="B498" s="173" t="s">
        <v>3677</v>
      </c>
      <c r="C498" s="173" t="s">
        <v>3677</v>
      </c>
    </row>
    <row r="500" spans="1:3" x14ac:dyDescent="0.35">
      <c r="A500" s="173" t="s">
        <v>2936</v>
      </c>
      <c r="B500" s="173" t="s">
        <v>807</v>
      </c>
      <c r="C500" s="173" t="s">
        <v>807</v>
      </c>
    </row>
    <row r="501" spans="1:3" x14ac:dyDescent="0.35">
      <c r="A501" s="173" t="s">
        <v>2936</v>
      </c>
      <c r="B501" s="173" t="s">
        <v>808</v>
      </c>
      <c r="C501" s="173" t="s">
        <v>808</v>
      </c>
    </row>
    <row r="502" spans="1:3" x14ac:dyDescent="0.35">
      <c r="A502" s="173" t="s">
        <v>2936</v>
      </c>
      <c r="B502" s="173" t="s">
        <v>1132</v>
      </c>
      <c r="C502" s="173" t="s">
        <v>1132</v>
      </c>
    </row>
    <row r="504" spans="1:3" x14ac:dyDescent="0.35">
      <c r="A504" s="173" t="s">
        <v>2939</v>
      </c>
      <c r="B504" s="173" t="s">
        <v>3678</v>
      </c>
      <c r="C504" s="173" t="s">
        <v>3215</v>
      </c>
    </row>
    <row r="505" spans="1:3" x14ac:dyDescent="0.35">
      <c r="A505" s="173" t="s">
        <v>2939</v>
      </c>
      <c r="B505" s="173" t="s">
        <v>3679</v>
      </c>
      <c r="C505" s="173" t="s">
        <v>846</v>
      </c>
    </row>
    <row r="506" spans="1:3" x14ac:dyDescent="0.35">
      <c r="A506" s="173" t="s">
        <v>2939</v>
      </c>
      <c r="B506" s="173" t="s">
        <v>3680</v>
      </c>
      <c r="C506" s="173" t="s">
        <v>3681</v>
      </c>
    </row>
    <row r="507" spans="1:3" x14ac:dyDescent="0.35">
      <c r="A507" s="173" t="s">
        <v>2939</v>
      </c>
      <c r="B507" s="173" t="s">
        <v>3682</v>
      </c>
      <c r="C507" s="173" t="s">
        <v>3683</v>
      </c>
    </row>
    <row r="508" spans="1:3" x14ac:dyDescent="0.35">
      <c r="A508" s="173" t="s">
        <v>2939</v>
      </c>
      <c r="B508" s="173" t="s">
        <v>3684</v>
      </c>
      <c r="C508" s="173" t="s">
        <v>1012</v>
      </c>
    </row>
    <row r="509" spans="1:3" x14ac:dyDescent="0.35">
      <c r="A509" s="173" t="s">
        <v>2939</v>
      </c>
      <c r="B509" s="173" t="s">
        <v>3685</v>
      </c>
      <c r="C509" s="173" t="s">
        <v>3211</v>
      </c>
    </row>
    <row r="510" spans="1:3" x14ac:dyDescent="0.35">
      <c r="A510" s="173" t="s">
        <v>2939</v>
      </c>
      <c r="B510" s="173" t="s">
        <v>3686</v>
      </c>
      <c r="C510" s="173" t="s">
        <v>862</v>
      </c>
    </row>
    <row r="511" spans="1:3" x14ac:dyDescent="0.35">
      <c r="A511" s="173" t="s">
        <v>2939</v>
      </c>
      <c r="B511" s="173" t="s">
        <v>3687</v>
      </c>
      <c r="C511" s="173" t="s">
        <v>902</v>
      </c>
    </row>
    <row r="512" spans="1:3" x14ac:dyDescent="0.35">
      <c r="A512" s="173" t="s">
        <v>2939</v>
      </c>
      <c r="B512" s="173" t="s">
        <v>3688</v>
      </c>
      <c r="C512" s="173" t="s">
        <v>3217</v>
      </c>
    </row>
    <row r="513" spans="1:3" x14ac:dyDescent="0.35">
      <c r="A513" s="173" t="s">
        <v>2939</v>
      </c>
      <c r="B513" s="173" t="s">
        <v>3689</v>
      </c>
      <c r="C513" s="173" t="s">
        <v>3220</v>
      </c>
    </row>
    <row r="514" spans="1:3" x14ac:dyDescent="0.35">
      <c r="A514" s="173" t="s">
        <v>2939</v>
      </c>
      <c r="B514" s="173" t="s">
        <v>3135</v>
      </c>
      <c r="C514" s="173" t="s">
        <v>957</v>
      </c>
    </row>
    <row r="516" spans="1:3" x14ac:dyDescent="0.35">
      <c r="A516" s="173" t="s">
        <v>2945</v>
      </c>
      <c r="B516" s="173" t="s">
        <v>3123</v>
      </c>
      <c r="C516" s="173" t="s">
        <v>807</v>
      </c>
    </row>
    <row r="517" spans="1:3" x14ac:dyDescent="0.35">
      <c r="A517" s="173" t="s">
        <v>2945</v>
      </c>
      <c r="B517" s="173" t="s">
        <v>3690</v>
      </c>
      <c r="C517" s="173" t="s">
        <v>3691</v>
      </c>
    </row>
    <row r="518" spans="1:3" x14ac:dyDescent="0.35">
      <c r="A518" s="173" t="s">
        <v>2945</v>
      </c>
      <c r="B518" s="173" t="s">
        <v>3124</v>
      </c>
      <c r="C518" s="173" t="s">
        <v>3692</v>
      </c>
    </row>
    <row r="519" spans="1:3" x14ac:dyDescent="0.35">
      <c r="A519" s="173" t="s">
        <v>2945</v>
      </c>
      <c r="B519" s="173" t="s">
        <v>3693</v>
      </c>
      <c r="C519" s="173" t="s">
        <v>3694</v>
      </c>
    </row>
    <row r="521" spans="1:3" x14ac:dyDescent="0.35">
      <c r="A521" s="173" t="s">
        <v>3695</v>
      </c>
      <c r="B521" s="173" t="s">
        <v>3696</v>
      </c>
      <c r="C521" s="173" t="s">
        <v>3221</v>
      </c>
    </row>
    <row r="522" spans="1:3" x14ac:dyDescent="0.35">
      <c r="A522" s="173" t="s">
        <v>3695</v>
      </c>
      <c r="B522" s="173" t="s">
        <v>3697</v>
      </c>
      <c r="C522" s="173" t="s">
        <v>1086</v>
      </c>
    </row>
    <row r="523" spans="1:3" x14ac:dyDescent="0.35">
      <c r="A523" s="173" t="s">
        <v>3695</v>
      </c>
      <c r="B523" s="173" t="s">
        <v>3135</v>
      </c>
      <c r="C523" s="173" t="s">
        <v>957</v>
      </c>
    </row>
    <row r="525" spans="1:3" x14ac:dyDescent="0.35">
      <c r="A525" s="173" t="s">
        <v>2956</v>
      </c>
      <c r="B525" s="173" t="s">
        <v>3698</v>
      </c>
      <c r="C525" s="173" t="s">
        <v>1003</v>
      </c>
    </row>
    <row r="526" spans="1:3" x14ac:dyDescent="0.35">
      <c r="A526" s="173" t="s">
        <v>2956</v>
      </c>
      <c r="B526" s="173" t="s">
        <v>3699</v>
      </c>
      <c r="C526" s="173" t="s">
        <v>3700</v>
      </c>
    </row>
    <row r="527" spans="1:3" x14ac:dyDescent="0.35">
      <c r="A527" s="173" t="s">
        <v>2956</v>
      </c>
      <c r="B527" s="173" t="s">
        <v>3701</v>
      </c>
      <c r="C527" s="173" t="s">
        <v>3702</v>
      </c>
    </row>
    <row r="528" spans="1:3" x14ac:dyDescent="0.35">
      <c r="A528" s="173" t="s">
        <v>2956</v>
      </c>
      <c r="B528" s="173" t="s">
        <v>3135</v>
      </c>
      <c r="C528" s="173" t="s">
        <v>957</v>
      </c>
    </row>
    <row r="530" spans="1:3" x14ac:dyDescent="0.35">
      <c r="A530" s="173" t="s">
        <v>2971</v>
      </c>
      <c r="B530" s="173" t="s">
        <v>3703</v>
      </c>
      <c r="C530" s="173" t="s">
        <v>853</v>
      </c>
    </row>
    <row r="531" spans="1:3" x14ac:dyDescent="0.35">
      <c r="A531" s="173" t="s">
        <v>2971</v>
      </c>
      <c r="B531" s="173" t="s">
        <v>3704</v>
      </c>
      <c r="C531" s="173" t="s">
        <v>3705</v>
      </c>
    </row>
    <row r="532" spans="1:3" x14ac:dyDescent="0.35">
      <c r="A532" s="173" t="s">
        <v>2971</v>
      </c>
      <c r="B532" s="173" t="s">
        <v>3706</v>
      </c>
      <c r="C532" s="173" t="s">
        <v>3707</v>
      </c>
    </row>
    <row r="533" spans="1:3" x14ac:dyDescent="0.35">
      <c r="A533" s="173" t="s">
        <v>2971</v>
      </c>
      <c r="B533" s="173" t="s">
        <v>3135</v>
      </c>
      <c r="C533" s="173" t="s">
        <v>3463</v>
      </c>
    </row>
    <row r="535" spans="1:3" x14ac:dyDescent="0.35">
      <c r="A535" s="173" t="s">
        <v>3013</v>
      </c>
      <c r="B535" s="173" t="s">
        <v>3708</v>
      </c>
      <c r="C535" s="173" t="s">
        <v>3709</v>
      </c>
    </row>
    <row r="536" spans="1:3" x14ac:dyDescent="0.35">
      <c r="A536" s="173" t="s">
        <v>3013</v>
      </c>
      <c r="B536" s="173" t="s">
        <v>3710</v>
      </c>
      <c r="C536" s="173" t="s">
        <v>3711</v>
      </c>
    </row>
    <row r="537" spans="1:3" x14ac:dyDescent="0.35">
      <c r="A537" s="173" t="s">
        <v>3013</v>
      </c>
      <c r="B537" s="173" t="s">
        <v>3712</v>
      </c>
      <c r="C537" s="173" t="s">
        <v>1065</v>
      </c>
    </row>
    <row r="538" spans="1:3" x14ac:dyDescent="0.35">
      <c r="A538" s="173" t="s">
        <v>3013</v>
      </c>
      <c r="B538" s="173" t="s">
        <v>3713</v>
      </c>
      <c r="C538" s="173" t="s">
        <v>1032</v>
      </c>
    </row>
    <row r="539" spans="1:3" x14ac:dyDescent="0.35">
      <c r="A539" s="173" t="s">
        <v>3013</v>
      </c>
      <c r="B539" s="173" t="s">
        <v>3135</v>
      </c>
      <c r="C539" s="173" t="s">
        <v>3714</v>
      </c>
    </row>
    <row r="541" spans="1:3" x14ac:dyDescent="0.35">
      <c r="A541" s="173" t="s">
        <v>3018</v>
      </c>
      <c r="B541" s="173" t="s">
        <v>3715</v>
      </c>
      <c r="C541" s="173" t="s">
        <v>1033</v>
      </c>
    </row>
    <row r="542" spans="1:3" x14ac:dyDescent="0.35">
      <c r="A542" s="173" t="s">
        <v>3018</v>
      </c>
      <c r="B542" s="173" t="s">
        <v>3716</v>
      </c>
      <c r="C542" s="173" t="s">
        <v>3717</v>
      </c>
    </row>
    <row r="543" spans="1:3" x14ac:dyDescent="0.35">
      <c r="A543" s="173" t="s">
        <v>3018</v>
      </c>
      <c r="B543" s="173" t="s">
        <v>3718</v>
      </c>
      <c r="C543" s="173" t="s">
        <v>3719</v>
      </c>
    </row>
    <row r="544" spans="1:3" x14ac:dyDescent="0.35">
      <c r="A544" s="173" t="s">
        <v>3018</v>
      </c>
      <c r="B544" s="173" t="s">
        <v>3135</v>
      </c>
      <c r="C544" s="173" t="s">
        <v>957</v>
      </c>
    </row>
    <row r="546" spans="1:3" x14ac:dyDescent="0.35">
      <c r="A546" s="173" t="s">
        <v>3031</v>
      </c>
      <c r="B546" s="173" t="s">
        <v>3720</v>
      </c>
      <c r="C546" s="173" t="s">
        <v>1034</v>
      </c>
    </row>
    <row r="547" spans="1:3" x14ac:dyDescent="0.35">
      <c r="A547" s="173" t="s">
        <v>3031</v>
      </c>
      <c r="B547" s="173" t="s">
        <v>3721</v>
      </c>
      <c r="C547" s="173" t="s">
        <v>3722</v>
      </c>
    </row>
    <row r="548" spans="1:3" x14ac:dyDescent="0.35">
      <c r="A548" s="173" t="s">
        <v>3031</v>
      </c>
      <c r="B548" s="173" t="s">
        <v>3723</v>
      </c>
      <c r="C548" s="173" t="s">
        <v>806</v>
      </c>
    </row>
    <row r="549" spans="1:3" x14ac:dyDescent="0.35">
      <c r="A549" s="173" t="s">
        <v>3031</v>
      </c>
      <c r="B549" s="173" t="s">
        <v>3724</v>
      </c>
      <c r="C549" s="173" t="s">
        <v>3725</v>
      </c>
    </row>
    <row r="551" spans="1:3" x14ac:dyDescent="0.35">
      <c r="A551" s="173" t="s">
        <v>3073</v>
      </c>
      <c r="B551" s="173" t="s">
        <v>807</v>
      </c>
      <c r="C551" s="173" t="s">
        <v>807</v>
      </c>
    </row>
    <row r="552" spans="1:3" x14ac:dyDescent="0.35">
      <c r="A552" s="173" t="s">
        <v>3073</v>
      </c>
      <c r="B552" s="173" t="s">
        <v>1132</v>
      </c>
      <c r="C552" s="173" t="s">
        <v>1132</v>
      </c>
    </row>
    <row r="553" spans="1:3" x14ac:dyDescent="0.35">
      <c r="A553" s="173" t="s">
        <v>3073</v>
      </c>
      <c r="B553" s="173" t="s">
        <v>808</v>
      </c>
      <c r="C553" s="173" t="s">
        <v>808</v>
      </c>
    </row>
    <row r="555" spans="1:3" x14ac:dyDescent="0.35">
      <c r="A555" s="173" t="s">
        <v>3078</v>
      </c>
      <c r="B555" s="173" t="s">
        <v>3647</v>
      </c>
      <c r="C555" s="173" t="s">
        <v>1036</v>
      </c>
    </row>
    <row r="556" spans="1:3" x14ac:dyDescent="0.35">
      <c r="A556" s="173" t="s">
        <v>3078</v>
      </c>
      <c r="B556" s="173" t="s">
        <v>3648</v>
      </c>
      <c r="C556" s="173" t="s">
        <v>1067</v>
      </c>
    </row>
    <row r="557" spans="1:3" x14ac:dyDescent="0.35">
      <c r="A557" s="173" t="s">
        <v>3078</v>
      </c>
      <c r="B557" s="173" t="s">
        <v>3242</v>
      </c>
      <c r="C557" s="173" t="s">
        <v>3726</v>
      </c>
    </row>
    <row r="559" spans="1:3" x14ac:dyDescent="0.35">
      <c r="A559" s="173" t="s">
        <v>3081</v>
      </c>
      <c r="B559" s="173" t="s">
        <v>3727</v>
      </c>
      <c r="C559" s="173" t="s">
        <v>3728</v>
      </c>
    </row>
    <row r="560" spans="1:3" x14ac:dyDescent="0.35">
      <c r="A560" s="173" t="s">
        <v>3081</v>
      </c>
      <c r="B560" s="173" t="s">
        <v>3729</v>
      </c>
      <c r="C560" s="173" t="s">
        <v>3730</v>
      </c>
    </row>
    <row r="561" spans="1:3" x14ac:dyDescent="0.35">
      <c r="A561" s="173" t="s">
        <v>3081</v>
      </c>
      <c r="B561" s="173" t="s">
        <v>3731</v>
      </c>
      <c r="C561" s="173" t="s">
        <v>3732</v>
      </c>
    </row>
    <row r="562" spans="1:3" x14ac:dyDescent="0.35">
      <c r="A562" s="173" t="s">
        <v>3081</v>
      </c>
      <c r="B562" s="173" t="s">
        <v>3733</v>
      </c>
      <c r="C562" s="173" t="s">
        <v>3734</v>
      </c>
    </row>
    <row r="563" spans="1:3" x14ac:dyDescent="0.35">
      <c r="A563" s="173" t="s">
        <v>3081</v>
      </c>
      <c r="B563" s="173" t="s">
        <v>3735</v>
      </c>
      <c r="C563" s="173" t="s">
        <v>3736</v>
      </c>
    </row>
    <row r="564" spans="1:3" x14ac:dyDescent="0.35">
      <c r="A564" s="173" t="s">
        <v>3081</v>
      </c>
      <c r="B564" s="173" t="s">
        <v>3135</v>
      </c>
      <c r="C564" s="173" t="s">
        <v>3737</v>
      </c>
    </row>
    <row r="566" spans="1:3" x14ac:dyDescent="0.35">
      <c r="A566" s="173" t="s">
        <v>3086</v>
      </c>
      <c r="B566" s="173" t="s">
        <v>3738</v>
      </c>
      <c r="C566" s="173" t="s">
        <v>1037</v>
      </c>
    </row>
    <row r="567" spans="1:3" x14ac:dyDescent="0.35">
      <c r="A567" s="173" t="s">
        <v>3086</v>
      </c>
      <c r="B567" s="173" t="s">
        <v>3739</v>
      </c>
      <c r="C567" s="173" t="s">
        <v>3740</v>
      </c>
    </row>
    <row r="568" spans="1:3" x14ac:dyDescent="0.35">
      <c r="A568" s="173" t="s">
        <v>3086</v>
      </c>
      <c r="B568" s="173" t="s">
        <v>3741</v>
      </c>
      <c r="C568" s="173" t="s">
        <v>3742</v>
      </c>
    </row>
    <row r="569" spans="1:3" x14ac:dyDescent="0.35">
      <c r="A569" s="173" t="s">
        <v>3086</v>
      </c>
      <c r="B569" s="173" t="s">
        <v>3743</v>
      </c>
      <c r="C569" s="173" t="s">
        <v>3744</v>
      </c>
    </row>
    <row r="570" spans="1:3" x14ac:dyDescent="0.35">
      <c r="A570" s="173" t="s">
        <v>3086</v>
      </c>
      <c r="B570" s="173" t="s">
        <v>3135</v>
      </c>
      <c r="C570" s="173" t="s">
        <v>957</v>
      </c>
    </row>
    <row r="572" spans="1:3" x14ac:dyDescent="0.35">
      <c r="A572" s="173" t="s">
        <v>3091</v>
      </c>
      <c r="B572" s="173" t="s">
        <v>3123</v>
      </c>
      <c r="C572" s="173" t="s">
        <v>807</v>
      </c>
    </row>
    <row r="573" spans="1:3" x14ac:dyDescent="0.35">
      <c r="A573" s="173" t="s">
        <v>3091</v>
      </c>
      <c r="B573" s="173" t="s">
        <v>3745</v>
      </c>
      <c r="C573" s="173" t="s">
        <v>1068</v>
      </c>
    </row>
    <row r="574" spans="1:3" x14ac:dyDescent="0.35">
      <c r="A574" s="173" t="s">
        <v>3091</v>
      </c>
      <c r="B574" s="173" t="s">
        <v>3124</v>
      </c>
      <c r="C574" s="173" t="s">
        <v>808</v>
      </c>
    </row>
    <row r="576" spans="1:3" x14ac:dyDescent="0.35">
      <c r="A576" s="173" t="s">
        <v>3094</v>
      </c>
      <c r="B576" s="173" t="s">
        <v>3123</v>
      </c>
      <c r="C576" s="173" t="s">
        <v>1069</v>
      </c>
    </row>
    <row r="577" spans="1:3" x14ac:dyDescent="0.35">
      <c r="A577" s="173" t="s">
        <v>3094</v>
      </c>
      <c r="B577" s="173" t="s">
        <v>3746</v>
      </c>
      <c r="C577" s="173" t="s">
        <v>3747</v>
      </c>
    </row>
    <row r="578" spans="1:3" x14ac:dyDescent="0.35">
      <c r="A578" s="173" t="s">
        <v>3094</v>
      </c>
      <c r="B578" s="173" t="s">
        <v>3124</v>
      </c>
      <c r="C578" s="173" t="s">
        <v>1038</v>
      </c>
    </row>
    <row r="580" spans="1:3" x14ac:dyDescent="0.35">
      <c r="A580" s="173" t="s">
        <v>3098</v>
      </c>
      <c r="B580" s="173" t="s">
        <v>3748</v>
      </c>
      <c r="C580" s="173" t="s">
        <v>1070</v>
      </c>
    </row>
    <row r="581" spans="1:3" x14ac:dyDescent="0.35">
      <c r="A581" s="173" t="s">
        <v>3098</v>
      </c>
      <c r="B581" s="173" t="s">
        <v>3749</v>
      </c>
      <c r="C581" s="173" t="s">
        <v>3750</v>
      </c>
    </row>
    <row r="582" spans="1:3" x14ac:dyDescent="0.35">
      <c r="A582" s="173" t="s">
        <v>3098</v>
      </c>
      <c r="B582" s="173" t="s">
        <v>3751</v>
      </c>
      <c r="C582" s="173" t="s">
        <v>1039</v>
      </c>
    </row>
    <row r="584" spans="1:3" x14ac:dyDescent="0.35">
      <c r="A584" s="173" t="s">
        <v>3100</v>
      </c>
      <c r="B584" s="173" t="s">
        <v>3752</v>
      </c>
      <c r="C584" s="173" t="s">
        <v>3753</v>
      </c>
    </row>
    <row r="585" spans="1:3" x14ac:dyDescent="0.35">
      <c r="A585" s="173" t="s">
        <v>3100</v>
      </c>
      <c r="B585" s="173" t="s">
        <v>3754</v>
      </c>
      <c r="C585" s="173" t="s">
        <v>3755</v>
      </c>
    </row>
    <row r="586" spans="1:3" x14ac:dyDescent="0.35">
      <c r="A586" s="173" t="s">
        <v>3100</v>
      </c>
      <c r="B586" s="173" t="s">
        <v>3756</v>
      </c>
      <c r="C586" s="173" t="s">
        <v>1071</v>
      </c>
    </row>
    <row r="587" spans="1:3" x14ac:dyDescent="0.35">
      <c r="A587" s="173" t="s">
        <v>3100</v>
      </c>
      <c r="B587" s="173" t="s">
        <v>3135</v>
      </c>
      <c r="C587" s="173" t="s">
        <v>957</v>
      </c>
    </row>
    <row r="589" spans="1:3" x14ac:dyDescent="0.35">
      <c r="A589" s="173" t="s">
        <v>3105</v>
      </c>
      <c r="B589" s="173" t="s">
        <v>3757</v>
      </c>
      <c r="C589" s="173" t="s">
        <v>1040</v>
      </c>
    </row>
    <row r="590" spans="1:3" x14ac:dyDescent="0.35">
      <c r="A590" s="173" t="s">
        <v>3105</v>
      </c>
      <c r="B590" s="173" t="s">
        <v>3758</v>
      </c>
      <c r="C590" s="173" t="s">
        <v>3759</v>
      </c>
    </row>
    <row r="591" spans="1:3" x14ac:dyDescent="0.35">
      <c r="A591" s="173" t="s">
        <v>3105</v>
      </c>
      <c r="B591" s="173" t="s">
        <v>3760</v>
      </c>
      <c r="C591" s="173" t="s">
        <v>3761</v>
      </c>
    </row>
    <row r="592" spans="1:3" x14ac:dyDescent="0.35">
      <c r="A592" s="173" t="s">
        <v>3105</v>
      </c>
      <c r="B592" s="173" t="s">
        <v>3135</v>
      </c>
      <c r="C592" s="173" t="s">
        <v>957</v>
      </c>
    </row>
    <row r="594" spans="1:3" x14ac:dyDescent="0.35">
      <c r="A594" s="173" t="s">
        <v>3110</v>
      </c>
      <c r="B594" s="173" t="s">
        <v>3762</v>
      </c>
      <c r="C594" s="173" t="s">
        <v>877</v>
      </c>
    </row>
    <row r="595" spans="1:3" x14ac:dyDescent="0.35">
      <c r="A595" s="173" t="s">
        <v>3110</v>
      </c>
      <c r="B595" s="173" t="s">
        <v>3763</v>
      </c>
      <c r="C595" s="173" t="s">
        <v>995</v>
      </c>
    </row>
    <row r="596" spans="1:3" x14ac:dyDescent="0.35">
      <c r="A596" s="173" t="s">
        <v>3110</v>
      </c>
      <c r="B596" s="173" t="s">
        <v>3764</v>
      </c>
      <c r="C596" s="173" t="s">
        <v>3665</v>
      </c>
    </row>
    <row r="598" spans="1:3" x14ac:dyDescent="0.35">
      <c r="A598" s="173" t="s">
        <v>3765</v>
      </c>
      <c r="B598" s="173" t="s">
        <v>3766</v>
      </c>
      <c r="C598" s="173" t="s">
        <v>3767</v>
      </c>
    </row>
    <row r="599" spans="1:3" x14ac:dyDescent="0.35">
      <c r="A599" s="173" t="s">
        <v>3765</v>
      </c>
      <c r="B599" s="173" t="s">
        <v>3768</v>
      </c>
      <c r="C599" s="173" t="s">
        <v>3769</v>
      </c>
    </row>
    <row r="600" spans="1:3" x14ac:dyDescent="0.35">
      <c r="A600" s="173" t="s">
        <v>3765</v>
      </c>
      <c r="B600" s="173" t="s">
        <v>3770</v>
      </c>
      <c r="C600" s="173" t="s">
        <v>3771</v>
      </c>
    </row>
    <row r="601" spans="1:3" x14ac:dyDescent="0.35">
      <c r="A601" s="173" t="s">
        <v>3765</v>
      </c>
      <c r="B601" s="173" t="s">
        <v>3772</v>
      </c>
      <c r="C601" s="173" t="s">
        <v>3773</v>
      </c>
    </row>
    <row r="602" spans="1:3" x14ac:dyDescent="0.35">
      <c r="A602" s="173" t="s">
        <v>3765</v>
      </c>
      <c r="B602" s="173" t="s">
        <v>3774</v>
      </c>
      <c r="C602" s="173" t="s">
        <v>3775</v>
      </c>
    </row>
    <row r="603" spans="1:3" x14ac:dyDescent="0.35">
      <c r="A603" s="173" t="s">
        <v>3765</v>
      </c>
      <c r="B603" s="173" t="s">
        <v>3776</v>
      </c>
      <c r="C603" s="173" t="s">
        <v>3777</v>
      </c>
    </row>
    <row r="604" spans="1:3" x14ac:dyDescent="0.35">
      <c r="A604" s="173" t="s">
        <v>3765</v>
      </c>
      <c r="B604" s="173" t="s">
        <v>3778</v>
      </c>
      <c r="C604" s="173" t="s">
        <v>3779</v>
      </c>
    </row>
    <row r="605" spans="1:3" x14ac:dyDescent="0.35">
      <c r="A605" s="173" t="s">
        <v>3765</v>
      </c>
      <c r="B605" s="173" t="s">
        <v>3780</v>
      </c>
      <c r="C605" s="173" t="s">
        <v>3781</v>
      </c>
    </row>
    <row r="606" spans="1:3" x14ac:dyDescent="0.35">
      <c r="A606" s="173" t="s">
        <v>3765</v>
      </c>
      <c r="B606" s="173" t="s">
        <v>3135</v>
      </c>
      <c r="C606" s="173" t="s">
        <v>3463</v>
      </c>
    </row>
    <row r="608" spans="1:3" x14ac:dyDescent="0.35">
      <c r="A608" s="173" t="s">
        <v>3113</v>
      </c>
      <c r="B608" s="173" t="s">
        <v>3782</v>
      </c>
      <c r="C608" s="173" t="s">
        <v>3783</v>
      </c>
    </row>
    <row r="609" spans="1:3" x14ac:dyDescent="0.35">
      <c r="A609" s="173" t="s">
        <v>3113</v>
      </c>
      <c r="B609" s="173" t="s">
        <v>3784</v>
      </c>
      <c r="C609" s="173" t="s">
        <v>3785</v>
      </c>
    </row>
    <row r="610" spans="1:3" x14ac:dyDescent="0.35">
      <c r="A610" s="173" t="s">
        <v>3113</v>
      </c>
      <c r="B610" s="173" t="s">
        <v>3786</v>
      </c>
      <c r="C610" s="173" t="s">
        <v>3787</v>
      </c>
    </row>
    <row r="611" spans="1:3" x14ac:dyDescent="0.35">
      <c r="A611" s="173" t="s">
        <v>3113</v>
      </c>
      <c r="B611" s="173" t="s">
        <v>3788</v>
      </c>
      <c r="C611" s="173" t="s">
        <v>3789</v>
      </c>
    </row>
    <row r="612" spans="1:3" x14ac:dyDescent="0.35">
      <c r="A612" s="173" t="s">
        <v>3113</v>
      </c>
      <c r="B612" s="173" t="s">
        <v>3774</v>
      </c>
      <c r="C612" s="173" t="s">
        <v>3790</v>
      </c>
    </row>
    <row r="613" spans="1:3" x14ac:dyDescent="0.35">
      <c r="A613" s="173" t="s">
        <v>3113</v>
      </c>
      <c r="B613" s="173" t="s">
        <v>3791</v>
      </c>
      <c r="C613" s="173" t="s">
        <v>3792</v>
      </c>
    </row>
    <row r="614" spans="1:3" x14ac:dyDescent="0.35">
      <c r="A614" s="173" t="s">
        <v>3113</v>
      </c>
      <c r="B614" s="173" t="s">
        <v>3793</v>
      </c>
      <c r="C614" s="173" t="s">
        <v>3794</v>
      </c>
    </row>
    <row r="615" spans="1:3" x14ac:dyDescent="0.35">
      <c r="A615" s="173" t="s">
        <v>3113</v>
      </c>
      <c r="B615" s="173" t="s">
        <v>3795</v>
      </c>
      <c r="C615" s="173" t="s">
        <v>3796</v>
      </c>
    </row>
    <row r="616" spans="1:3" x14ac:dyDescent="0.35">
      <c r="A616" s="173" t="s">
        <v>3113</v>
      </c>
      <c r="B616" s="173" t="s">
        <v>3135</v>
      </c>
      <c r="C616" s="173" t="s">
        <v>957</v>
      </c>
    </row>
    <row r="618" spans="1:3" x14ac:dyDescent="0.35">
      <c r="A618" s="230" t="s">
        <v>3797</v>
      </c>
      <c r="B618" s="216" t="s">
        <v>1094</v>
      </c>
      <c r="C618" s="216" t="s">
        <v>1094</v>
      </c>
    </row>
    <row r="619" spans="1:3" x14ac:dyDescent="0.35">
      <c r="A619" s="230" t="s">
        <v>3797</v>
      </c>
      <c r="B619" s="216" t="s">
        <v>1004</v>
      </c>
      <c r="C619" s="216" t="s">
        <v>1004</v>
      </c>
    </row>
    <row r="620" spans="1:3" x14ac:dyDescent="0.35">
      <c r="A620" s="230" t="s">
        <v>3797</v>
      </c>
      <c r="B620" s="216" t="s">
        <v>3798</v>
      </c>
      <c r="C620" s="216" t="s">
        <v>3799</v>
      </c>
    </row>
    <row r="621" spans="1:3" x14ac:dyDescent="0.35">
      <c r="A621" s="230" t="s">
        <v>3797</v>
      </c>
      <c r="B621" s="216" t="s">
        <v>3135</v>
      </c>
      <c r="C621" s="216" t="s">
        <v>957</v>
      </c>
    </row>
    <row r="623" spans="1:3" x14ac:dyDescent="0.35">
      <c r="A623" s="216" t="s">
        <v>3800</v>
      </c>
      <c r="B623" s="216" t="s">
        <v>3801</v>
      </c>
      <c r="C623" s="216" t="s">
        <v>3802</v>
      </c>
    </row>
    <row r="624" spans="1:3" x14ac:dyDescent="0.35">
      <c r="A624" s="216" t="s">
        <v>3800</v>
      </c>
      <c r="B624" s="216" t="s">
        <v>3803</v>
      </c>
      <c r="C624" s="216" t="s">
        <v>3804</v>
      </c>
    </row>
    <row r="625" spans="1:3" x14ac:dyDescent="0.35">
      <c r="A625" s="216" t="s">
        <v>3800</v>
      </c>
      <c r="B625" s="216" t="s">
        <v>3805</v>
      </c>
      <c r="C625" s="216" t="s">
        <v>3806</v>
      </c>
    </row>
    <row r="626" spans="1:3" x14ac:dyDescent="0.35">
      <c r="A626" s="216" t="s">
        <v>3800</v>
      </c>
      <c r="B626" s="216" t="s">
        <v>3807</v>
      </c>
      <c r="C626" s="216" t="s">
        <v>3808</v>
      </c>
    </row>
    <row r="627" spans="1:3" x14ac:dyDescent="0.35">
      <c r="A627" s="216" t="s">
        <v>3800</v>
      </c>
      <c r="B627" s="216" t="s">
        <v>3135</v>
      </c>
      <c r="C627" s="216" t="s">
        <v>957</v>
      </c>
    </row>
    <row r="629" spans="1:3" x14ac:dyDescent="0.35">
      <c r="A629" s="173" t="s">
        <v>3809</v>
      </c>
      <c r="B629" s="173" t="s">
        <v>3810</v>
      </c>
      <c r="C629" s="173" t="s">
        <v>3811</v>
      </c>
    </row>
    <row r="630" spans="1:3" x14ac:dyDescent="0.35">
      <c r="A630" s="173" t="s">
        <v>3809</v>
      </c>
      <c r="B630" s="173" t="s">
        <v>3812</v>
      </c>
      <c r="C630" s="173" t="s">
        <v>3813</v>
      </c>
    </row>
    <row r="631" spans="1:3" x14ac:dyDescent="0.35">
      <c r="A631" s="173" t="s">
        <v>3809</v>
      </c>
      <c r="B631" s="173" t="s">
        <v>3814</v>
      </c>
      <c r="C631" s="173" t="s">
        <v>3815</v>
      </c>
    </row>
    <row r="632" spans="1:3" x14ac:dyDescent="0.35">
      <c r="A632" s="173" t="s">
        <v>3809</v>
      </c>
      <c r="B632" s="173" t="s">
        <v>3816</v>
      </c>
      <c r="C632" s="173" t="s">
        <v>3817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2"/>
  <sheetViews>
    <sheetView topLeftCell="A239" workbookViewId="0">
      <selection activeCell="D814" sqref="D814"/>
    </sheetView>
  </sheetViews>
  <sheetFormatPr defaultColWidth="10.81640625" defaultRowHeight="14.5" x14ac:dyDescent="0.35"/>
  <sheetData>
    <row r="1" spans="1:2" x14ac:dyDescent="0.35">
      <c r="A1" s="1" t="s">
        <v>802</v>
      </c>
      <c r="B1">
        <v>1</v>
      </c>
    </row>
    <row r="2" spans="1:2" x14ac:dyDescent="0.35">
      <c r="A2" s="1" t="s">
        <v>0</v>
      </c>
      <c r="B2">
        <f>B1+1</f>
        <v>2</v>
      </c>
    </row>
    <row r="3" spans="1:2" x14ac:dyDescent="0.35">
      <c r="A3" s="1" t="s">
        <v>1</v>
      </c>
      <c r="B3">
        <f t="shared" ref="B3:B66" si="0">B2+1</f>
        <v>3</v>
      </c>
    </row>
    <row r="4" spans="1:2" x14ac:dyDescent="0.35">
      <c r="A4" s="3" t="s">
        <v>946</v>
      </c>
      <c r="B4">
        <f t="shared" si="0"/>
        <v>4</v>
      </c>
    </row>
    <row r="5" spans="1:2" x14ac:dyDescent="0.35">
      <c r="A5" s="3" t="s">
        <v>947</v>
      </c>
      <c r="B5">
        <f t="shared" si="0"/>
        <v>5</v>
      </c>
    </row>
    <row r="6" spans="1:2" x14ac:dyDescent="0.35">
      <c r="A6" s="4" t="s">
        <v>948</v>
      </c>
      <c r="B6">
        <f t="shared" si="0"/>
        <v>6</v>
      </c>
    </row>
    <row r="7" spans="1:2" x14ac:dyDescent="0.35">
      <c r="A7" s="1" t="s">
        <v>2</v>
      </c>
      <c r="B7">
        <f t="shared" si="0"/>
        <v>7</v>
      </c>
    </row>
    <row r="8" spans="1:2" x14ac:dyDescent="0.35">
      <c r="A8" s="1" t="s">
        <v>3</v>
      </c>
      <c r="B8">
        <f t="shared" si="0"/>
        <v>8</v>
      </c>
    </row>
    <row r="9" spans="1:2" x14ac:dyDescent="0.35">
      <c r="A9" s="1" t="s">
        <v>4</v>
      </c>
      <c r="B9">
        <f t="shared" si="0"/>
        <v>9</v>
      </c>
    </row>
    <row r="10" spans="1:2" x14ac:dyDescent="0.35">
      <c r="A10" s="1" t="s">
        <v>5</v>
      </c>
      <c r="B10">
        <f t="shared" si="0"/>
        <v>10</v>
      </c>
    </row>
    <row r="11" spans="1:2" x14ac:dyDescent="0.35">
      <c r="A11" s="1" t="s">
        <v>6</v>
      </c>
      <c r="B11">
        <f t="shared" si="0"/>
        <v>11</v>
      </c>
    </row>
    <row r="12" spans="1:2" x14ac:dyDescent="0.35">
      <c r="A12" s="1" t="s">
        <v>7</v>
      </c>
      <c r="B12">
        <f t="shared" si="0"/>
        <v>12</v>
      </c>
    </row>
    <row r="13" spans="1:2" x14ac:dyDescent="0.35">
      <c r="A13" s="1" t="s">
        <v>8</v>
      </c>
      <c r="B13">
        <f t="shared" si="0"/>
        <v>13</v>
      </c>
    </row>
    <row r="14" spans="1:2" x14ac:dyDescent="0.35">
      <c r="A14" s="1" t="s">
        <v>11</v>
      </c>
      <c r="B14">
        <f t="shared" si="0"/>
        <v>14</v>
      </c>
    </row>
    <row r="15" spans="1:2" x14ac:dyDescent="0.35">
      <c r="A15" s="1" t="s">
        <v>12</v>
      </c>
      <c r="B15">
        <f t="shared" si="0"/>
        <v>15</v>
      </c>
    </row>
    <row r="16" spans="1:2" x14ac:dyDescent="0.35">
      <c r="A16" s="1" t="s">
        <v>13</v>
      </c>
      <c r="B16">
        <f t="shared" si="0"/>
        <v>16</v>
      </c>
    </row>
    <row r="17" spans="1:2" x14ac:dyDescent="0.35">
      <c r="A17" s="1" t="s">
        <v>14</v>
      </c>
      <c r="B17">
        <f t="shared" si="0"/>
        <v>17</v>
      </c>
    </row>
    <row r="18" spans="1:2" x14ac:dyDescent="0.35">
      <c r="A18" s="1" t="s">
        <v>15</v>
      </c>
      <c r="B18">
        <f t="shared" si="0"/>
        <v>18</v>
      </c>
    </row>
    <row r="19" spans="1:2" x14ac:dyDescent="0.35">
      <c r="A19" s="1" t="s">
        <v>16</v>
      </c>
      <c r="B19">
        <f t="shared" si="0"/>
        <v>19</v>
      </c>
    </row>
    <row r="20" spans="1:2" x14ac:dyDescent="0.35">
      <c r="A20" s="1" t="s">
        <v>17</v>
      </c>
      <c r="B20">
        <f t="shared" si="0"/>
        <v>20</v>
      </c>
    </row>
    <row r="21" spans="1:2" x14ac:dyDescent="0.35">
      <c r="A21" s="1" t="s">
        <v>18</v>
      </c>
      <c r="B21">
        <f t="shared" si="0"/>
        <v>21</v>
      </c>
    </row>
    <row r="22" spans="1:2" x14ac:dyDescent="0.35">
      <c r="A22" s="1" t="s">
        <v>19</v>
      </c>
      <c r="B22">
        <f t="shared" si="0"/>
        <v>22</v>
      </c>
    </row>
    <row r="23" spans="1:2" x14ac:dyDescent="0.35">
      <c r="A23" s="1" t="s">
        <v>20</v>
      </c>
      <c r="B23">
        <f t="shared" si="0"/>
        <v>23</v>
      </c>
    </row>
    <row r="24" spans="1:2" x14ac:dyDescent="0.35">
      <c r="A24" s="1" t="s">
        <v>21</v>
      </c>
      <c r="B24">
        <f t="shared" si="0"/>
        <v>24</v>
      </c>
    </row>
    <row r="25" spans="1:2" x14ac:dyDescent="0.35">
      <c r="A25" s="1" t="s">
        <v>22</v>
      </c>
      <c r="B25">
        <f t="shared" si="0"/>
        <v>25</v>
      </c>
    </row>
    <row r="26" spans="1:2" x14ac:dyDescent="0.35">
      <c r="A26" s="1" t="s">
        <v>23</v>
      </c>
      <c r="B26">
        <f t="shared" si="0"/>
        <v>26</v>
      </c>
    </row>
    <row r="27" spans="1:2" x14ac:dyDescent="0.35">
      <c r="A27" s="1" t="s">
        <v>24</v>
      </c>
      <c r="B27">
        <f t="shared" si="0"/>
        <v>27</v>
      </c>
    </row>
    <row r="28" spans="1:2" x14ac:dyDescent="0.35">
      <c r="A28" s="1" t="s">
        <v>25</v>
      </c>
      <c r="B28">
        <f t="shared" si="0"/>
        <v>28</v>
      </c>
    </row>
    <row r="29" spans="1:2" x14ac:dyDescent="0.35">
      <c r="A29" s="1" t="s">
        <v>26</v>
      </c>
      <c r="B29">
        <f t="shared" si="0"/>
        <v>29</v>
      </c>
    </row>
    <row r="30" spans="1:2" x14ac:dyDescent="0.35">
      <c r="A30" s="1" t="s">
        <v>27</v>
      </c>
      <c r="B30">
        <f t="shared" si="0"/>
        <v>30</v>
      </c>
    </row>
    <row r="31" spans="1:2" x14ac:dyDescent="0.35">
      <c r="A31" s="1" t="s">
        <v>28</v>
      </c>
      <c r="B31">
        <f t="shared" si="0"/>
        <v>31</v>
      </c>
    </row>
    <row r="32" spans="1:2" x14ac:dyDescent="0.35">
      <c r="A32" s="1" t="s">
        <v>29</v>
      </c>
      <c r="B32">
        <f t="shared" si="0"/>
        <v>32</v>
      </c>
    </row>
    <row r="33" spans="1:2" x14ac:dyDescent="0.35">
      <c r="A33" s="1" t="s">
        <v>30</v>
      </c>
      <c r="B33">
        <f t="shared" si="0"/>
        <v>33</v>
      </c>
    </row>
    <row r="34" spans="1:2" x14ac:dyDescent="0.35">
      <c r="A34" s="1" t="s">
        <v>31</v>
      </c>
      <c r="B34">
        <f t="shared" si="0"/>
        <v>34</v>
      </c>
    </row>
    <row r="35" spans="1:2" x14ac:dyDescent="0.35">
      <c r="A35" s="1" t="s">
        <v>32</v>
      </c>
      <c r="B35">
        <f t="shared" si="0"/>
        <v>35</v>
      </c>
    </row>
    <row r="36" spans="1:2" x14ac:dyDescent="0.35">
      <c r="A36" s="1" t="s">
        <v>33</v>
      </c>
      <c r="B36">
        <f t="shared" si="0"/>
        <v>36</v>
      </c>
    </row>
    <row r="37" spans="1:2" x14ac:dyDescent="0.35">
      <c r="A37" s="1" t="s">
        <v>34</v>
      </c>
      <c r="B37">
        <f t="shared" si="0"/>
        <v>37</v>
      </c>
    </row>
    <row r="38" spans="1:2" x14ac:dyDescent="0.35">
      <c r="A38" s="1" t="s">
        <v>35</v>
      </c>
      <c r="B38">
        <f t="shared" si="0"/>
        <v>38</v>
      </c>
    </row>
    <row r="39" spans="1:2" x14ac:dyDescent="0.35">
      <c r="A39" s="1" t="s">
        <v>36</v>
      </c>
      <c r="B39">
        <f t="shared" si="0"/>
        <v>39</v>
      </c>
    </row>
    <row r="40" spans="1:2" x14ac:dyDescent="0.35">
      <c r="A40" s="1" t="s">
        <v>37</v>
      </c>
      <c r="B40">
        <f t="shared" si="0"/>
        <v>40</v>
      </c>
    </row>
    <row r="41" spans="1:2" x14ac:dyDescent="0.35">
      <c r="A41" s="1" t="s">
        <v>38</v>
      </c>
      <c r="B41">
        <f t="shared" si="0"/>
        <v>41</v>
      </c>
    </row>
    <row r="42" spans="1:2" x14ac:dyDescent="0.35">
      <c r="A42" s="1" t="s">
        <v>39</v>
      </c>
      <c r="B42">
        <f t="shared" si="0"/>
        <v>42</v>
      </c>
    </row>
    <row r="43" spans="1:2" x14ac:dyDescent="0.35">
      <c r="A43" s="1" t="s">
        <v>40</v>
      </c>
      <c r="B43">
        <f t="shared" si="0"/>
        <v>43</v>
      </c>
    </row>
    <row r="44" spans="1:2" x14ac:dyDescent="0.35">
      <c r="A44" s="1" t="s">
        <v>41</v>
      </c>
      <c r="B44">
        <f t="shared" si="0"/>
        <v>44</v>
      </c>
    </row>
    <row r="45" spans="1:2" x14ac:dyDescent="0.35">
      <c r="A45" s="1" t="s">
        <v>42</v>
      </c>
      <c r="B45">
        <f t="shared" si="0"/>
        <v>45</v>
      </c>
    </row>
    <row r="46" spans="1:2" x14ac:dyDescent="0.35">
      <c r="A46" s="1" t="s">
        <v>43</v>
      </c>
      <c r="B46">
        <f t="shared" si="0"/>
        <v>46</v>
      </c>
    </row>
    <row r="47" spans="1:2" x14ac:dyDescent="0.35">
      <c r="A47" s="1" t="s">
        <v>44</v>
      </c>
      <c r="B47">
        <f t="shared" si="0"/>
        <v>47</v>
      </c>
    </row>
    <row r="48" spans="1:2" x14ac:dyDescent="0.35">
      <c r="A48" s="1" t="s">
        <v>45</v>
      </c>
      <c r="B48">
        <f t="shared" si="0"/>
        <v>48</v>
      </c>
    </row>
    <row r="49" spans="1:2" x14ac:dyDescent="0.35">
      <c r="A49" s="1" t="s">
        <v>46</v>
      </c>
      <c r="B49">
        <f t="shared" si="0"/>
        <v>49</v>
      </c>
    </row>
    <row r="50" spans="1:2" x14ac:dyDescent="0.35">
      <c r="A50" s="1" t="s">
        <v>47</v>
      </c>
      <c r="B50">
        <f t="shared" si="0"/>
        <v>50</v>
      </c>
    </row>
    <row r="51" spans="1:2" x14ac:dyDescent="0.35">
      <c r="A51" s="1" t="s">
        <v>48</v>
      </c>
      <c r="B51">
        <f t="shared" si="0"/>
        <v>51</v>
      </c>
    </row>
    <row r="52" spans="1:2" x14ac:dyDescent="0.35">
      <c r="A52" s="1" t="s">
        <v>49</v>
      </c>
      <c r="B52">
        <f t="shared" si="0"/>
        <v>52</v>
      </c>
    </row>
    <row r="53" spans="1:2" x14ac:dyDescent="0.35">
      <c r="A53" s="1" t="s">
        <v>50</v>
      </c>
      <c r="B53">
        <f t="shared" si="0"/>
        <v>53</v>
      </c>
    </row>
    <row r="54" spans="1:2" x14ac:dyDescent="0.35">
      <c r="A54" s="1" t="s">
        <v>51</v>
      </c>
      <c r="B54">
        <f t="shared" si="0"/>
        <v>54</v>
      </c>
    </row>
    <row r="55" spans="1:2" x14ac:dyDescent="0.35">
      <c r="A55" s="1" t="s">
        <v>52</v>
      </c>
      <c r="B55">
        <f t="shared" si="0"/>
        <v>55</v>
      </c>
    </row>
    <row r="56" spans="1:2" x14ac:dyDescent="0.35">
      <c r="A56" s="1" t="s">
        <v>53</v>
      </c>
      <c r="B56">
        <f t="shared" si="0"/>
        <v>56</v>
      </c>
    </row>
    <row r="57" spans="1:2" x14ac:dyDescent="0.35">
      <c r="A57" s="1" t="s">
        <v>54</v>
      </c>
      <c r="B57">
        <f t="shared" si="0"/>
        <v>57</v>
      </c>
    </row>
    <row r="58" spans="1:2" x14ac:dyDescent="0.35">
      <c r="A58" s="1" t="s">
        <v>55</v>
      </c>
      <c r="B58">
        <f t="shared" si="0"/>
        <v>58</v>
      </c>
    </row>
    <row r="59" spans="1:2" x14ac:dyDescent="0.35">
      <c r="A59" s="1" t="s">
        <v>56</v>
      </c>
      <c r="B59">
        <f t="shared" si="0"/>
        <v>59</v>
      </c>
    </row>
    <row r="60" spans="1:2" x14ac:dyDescent="0.35">
      <c r="A60" s="1" t="s">
        <v>57</v>
      </c>
      <c r="B60">
        <f t="shared" si="0"/>
        <v>60</v>
      </c>
    </row>
    <row r="61" spans="1:2" x14ac:dyDescent="0.35">
      <c r="A61" s="1" t="s">
        <v>58</v>
      </c>
      <c r="B61">
        <f t="shared" si="0"/>
        <v>61</v>
      </c>
    </row>
    <row r="62" spans="1:2" x14ac:dyDescent="0.35">
      <c r="A62" s="1" t="s">
        <v>59</v>
      </c>
      <c r="B62">
        <f t="shared" si="0"/>
        <v>62</v>
      </c>
    </row>
    <row r="63" spans="1:2" x14ac:dyDescent="0.35">
      <c r="A63" s="1" t="s">
        <v>60</v>
      </c>
      <c r="B63">
        <f t="shared" si="0"/>
        <v>63</v>
      </c>
    </row>
    <row r="64" spans="1:2" x14ac:dyDescent="0.35">
      <c r="A64" s="1" t="s">
        <v>61</v>
      </c>
      <c r="B64">
        <f t="shared" si="0"/>
        <v>64</v>
      </c>
    </row>
    <row r="65" spans="1:2" x14ac:dyDescent="0.35">
      <c r="A65" s="1" t="s">
        <v>62</v>
      </c>
      <c r="B65">
        <f t="shared" si="0"/>
        <v>65</v>
      </c>
    </row>
    <row r="66" spans="1:2" x14ac:dyDescent="0.35">
      <c r="A66" s="1" t="s">
        <v>63</v>
      </c>
      <c r="B66">
        <f t="shared" si="0"/>
        <v>66</v>
      </c>
    </row>
    <row r="67" spans="1:2" x14ac:dyDescent="0.35">
      <c r="A67" s="1" t="s">
        <v>64</v>
      </c>
      <c r="B67">
        <f t="shared" ref="B67:B130" si="1">B66+1</f>
        <v>67</v>
      </c>
    </row>
    <row r="68" spans="1:2" x14ac:dyDescent="0.35">
      <c r="A68" s="1" t="s">
        <v>65</v>
      </c>
      <c r="B68">
        <f t="shared" si="1"/>
        <v>68</v>
      </c>
    </row>
    <row r="69" spans="1:2" x14ac:dyDescent="0.35">
      <c r="A69" s="1" t="s">
        <v>66</v>
      </c>
      <c r="B69">
        <f t="shared" si="1"/>
        <v>69</v>
      </c>
    </row>
    <row r="70" spans="1:2" x14ac:dyDescent="0.35">
      <c r="A70" s="1" t="s">
        <v>67</v>
      </c>
      <c r="B70">
        <f t="shared" si="1"/>
        <v>70</v>
      </c>
    </row>
    <row r="71" spans="1:2" x14ac:dyDescent="0.35">
      <c r="A71" s="1" t="s">
        <v>68</v>
      </c>
      <c r="B71">
        <f t="shared" si="1"/>
        <v>71</v>
      </c>
    </row>
    <row r="72" spans="1:2" x14ac:dyDescent="0.35">
      <c r="A72" s="1" t="s">
        <v>69</v>
      </c>
      <c r="B72">
        <f t="shared" si="1"/>
        <v>72</v>
      </c>
    </row>
    <row r="73" spans="1:2" x14ac:dyDescent="0.35">
      <c r="A73" s="1" t="s">
        <v>70</v>
      </c>
      <c r="B73">
        <f t="shared" si="1"/>
        <v>73</v>
      </c>
    </row>
    <row r="74" spans="1:2" x14ac:dyDescent="0.35">
      <c r="A74" s="1" t="s">
        <v>71</v>
      </c>
      <c r="B74">
        <f t="shared" si="1"/>
        <v>74</v>
      </c>
    </row>
    <row r="75" spans="1:2" x14ac:dyDescent="0.35">
      <c r="A75" s="1" t="s">
        <v>72</v>
      </c>
      <c r="B75">
        <f t="shared" si="1"/>
        <v>75</v>
      </c>
    </row>
    <row r="76" spans="1:2" x14ac:dyDescent="0.35">
      <c r="A76" s="1" t="s">
        <v>73</v>
      </c>
      <c r="B76">
        <f t="shared" si="1"/>
        <v>76</v>
      </c>
    </row>
    <row r="77" spans="1:2" x14ac:dyDescent="0.35">
      <c r="A77" s="1" t="s">
        <v>74</v>
      </c>
      <c r="B77">
        <f t="shared" si="1"/>
        <v>77</v>
      </c>
    </row>
    <row r="78" spans="1:2" x14ac:dyDescent="0.35">
      <c r="A78" s="1" t="s">
        <v>75</v>
      </c>
      <c r="B78">
        <f t="shared" si="1"/>
        <v>78</v>
      </c>
    </row>
    <row r="79" spans="1:2" x14ac:dyDescent="0.35">
      <c r="A79" s="1" t="s">
        <v>76</v>
      </c>
      <c r="B79">
        <f t="shared" si="1"/>
        <v>79</v>
      </c>
    </row>
    <row r="80" spans="1:2" x14ac:dyDescent="0.35">
      <c r="A80" s="1" t="s">
        <v>77</v>
      </c>
      <c r="B80">
        <f t="shared" si="1"/>
        <v>80</v>
      </c>
    </row>
    <row r="81" spans="1:2" x14ac:dyDescent="0.35">
      <c r="A81" s="1" t="s">
        <v>78</v>
      </c>
      <c r="B81">
        <f t="shared" si="1"/>
        <v>81</v>
      </c>
    </row>
    <row r="82" spans="1:2" x14ac:dyDescent="0.35">
      <c r="A82" s="1" t="s">
        <v>79</v>
      </c>
      <c r="B82">
        <f t="shared" si="1"/>
        <v>82</v>
      </c>
    </row>
    <row r="83" spans="1:2" x14ac:dyDescent="0.35">
      <c r="A83" s="1" t="s">
        <v>80</v>
      </c>
      <c r="B83">
        <f t="shared" si="1"/>
        <v>83</v>
      </c>
    </row>
    <row r="84" spans="1:2" x14ac:dyDescent="0.35">
      <c r="A84" s="1" t="s">
        <v>81</v>
      </c>
      <c r="B84">
        <f t="shared" si="1"/>
        <v>84</v>
      </c>
    </row>
    <row r="85" spans="1:2" x14ac:dyDescent="0.35">
      <c r="A85" s="1" t="s">
        <v>82</v>
      </c>
      <c r="B85">
        <f t="shared" si="1"/>
        <v>85</v>
      </c>
    </row>
    <row r="86" spans="1:2" x14ac:dyDescent="0.35">
      <c r="A86" s="1" t="s">
        <v>83</v>
      </c>
      <c r="B86">
        <f t="shared" si="1"/>
        <v>86</v>
      </c>
    </row>
    <row r="87" spans="1:2" x14ac:dyDescent="0.35">
      <c r="A87" s="1" t="s">
        <v>84</v>
      </c>
      <c r="B87">
        <f t="shared" si="1"/>
        <v>87</v>
      </c>
    </row>
    <row r="88" spans="1:2" x14ac:dyDescent="0.35">
      <c r="A88" s="1" t="s">
        <v>85</v>
      </c>
      <c r="B88">
        <f t="shared" si="1"/>
        <v>88</v>
      </c>
    </row>
    <row r="89" spans="1:2" x14ac:dyDescent="0.35">
      <c r="A89" s="1" t="s">
        <v>86</v>
      </c>
      <c r="B89">
        <f t="shared" si="1"/>
        <v>89</v>
      </c>
    </row>
    <row r="90" spans="1:2" x14ac:dyDescent="0.35">
      <c r="A90" s="1" t="s">
        <v>87</v>
      </c>
      <c r="B90">
        <f t="shared" si="1"/>
        <v>90</v>
      </c>
    </row>
    <row r="91" spans="1:2" x14ac:dyDescent="0.35">
      <c r="A91" s="1" t="s">
        <v>88</v>
      </c>
      <c r="B91">
        <f t="shared" si="1"/>
        <v>91</v>
      </c>
    </row>
    <row r="92" spans="1:2" x14ac:dyDescent="0.35">
      <c r="A92" s="1" t="s">
        <v>89</v>
      </c>
      <c r="B92">
        <f t="shared" si="1"/>
        <v>92</v>
      </c>
    </row>
    <row r="93" spans="1:2" x14ac:dyDescent="0.35">
      <c r="A93" s="1" t="s">
        <v>90</v>
      </c>
      <c r="B93">
        <f t="shared" si="1"/>
        <v>93</v>
      </c>
    </row>
    <row r="94" spans="1:2" x14ac:dyDescent="0.35">
      <c r="A94" s="1" t="s">
        <v>91</v>
      </c>
      <c r="B94">
        <f t="shared" si="1"/>
        <v>94</v>
      </c>
    </row>
    <row r="95" spans="1:2" x14ac:dyDescent="0.35">
      <c r="A95" s="1" t="s">
        <v>92</v>
      </c>
      <c r="B95">
        <f t="shared" si="1"/>
        <v>95</v>
      </c>
    </row>
    <row r="96" spans="1:2" x14ac:dyDescent="0.35">
      <c r="A96" s="1" t="s">
        <v>93</v>
      </c>
      <c r="B96">
        <f t="shared" si="1"/>
        <v>96</v>
      </c>
    </row>
    <row r="97" spans="1:2" x14ac:dyDescent="0.35">
      <c r="A97" s="1" t="s">
        <v>94</v>
      </c>
      <c r="B97">
        <f t="shared" si="1"/>
        <v>97</v>
      </c>
    </row>
    <row r="98" spans="1:2" x14ac:dyDescent="0.35">
      <c r="A98" s="1" t="s">
        <v>95</v>
      </c>
      <c r="B98">
        <f t="shared" si="1"/>
        <v>98</v>
      </c>
    </row>
    <row r="99" spans="1:2" x14ac:dyDescent="0.35">
      <c r="A99" s="1" t="s">
        <v>96</v>
      </c>
      <c r="B99">
        <f t="shared" si="1"/>
        <v>99</v>
      </c>
    </row>
    <row r="100" spans="1:2" x14ac:dyDescent="0.35">
      <c r="A100" s="1" t="s">
        <v>97</v>
      </c>
      <c r="B100">
        <f t="shared" si="1"/>
        <v>100</v>
      </c>
    </row>
    <row r="101" spans="1:2" x14ac:dyDescent="0.35">
      <c r="A101" s="1" t="s">
        <v>98</v>
      </c>
      <c r="B101">
        <f t="shared" si="1"/>
        <v>101</v>
      </c>
    </row>
    <row r="102" spans="1:2" x14ac:dyDescent="0.35">
      <c r="A102" s="1" t="s">
        <v>99</v>
      </c>
      <c r="B102">
        <f t="shared" si="1"/>
        <v>102</v>
      </c>
    </row>
    <row r="103" spans="1:2" x14ac:dyDescent="0.35">
      <c r="A103" s="1" t="s">
        <v>100</v>
      </c>
      <c r="B103">
        <f t="shared" si="1"/>
        <v>103</v>
      </c>
    </row>
    <row r="104" spans="1:2" x14ac:dyDescent="0.35">
      <c r="A104" s="1" t="s">
        <v>101</v>
      </c>
      <c r="B104">
        <f t="shared" si="1"/>
        <v>104</v>
      </c>
    </row>
    <row r="105" spans="1:2" x14ac:dyDescent="0.35">
      <c r="A105" s="1" t="s">
        <v>102</v>
      </c>
      <c r="B105">
        <f t="shared" si="1"/>
        <v>105</v>
      </c>
    </row>
    <row r="106" spans="1:2" x14ac:dyDescent="0.35">
      <c r="A106" s="1" t="s">
        <v>103</v>
      </c>
      <c r="B106">
        <f t="shared" si="1"/>
        <v>106</v>
      </c>
    </row>
    <row r="107" spans="1:2" x14ac:dyDescent="0.35">
      <c r="A107" s="1" t="s">
        <v>104</v>
      </c>
      <c r="B107">
        <f t="shared" si="1"/>
        <v>107</v>
      </c>
    </row>
    <row r="108" spans="1:2" x14ac:dyDescent="0.35">
      <c r="A108" s="1" t="s">
        <v>105</v>
      </c>
      <c r="B108">
        <f t="shared" si="1"/>
        <v>108</v>
      </c>
    </row>
    <row r="109" spans="1:2" x14ac:dyDescent="0.35">
      <c r="A109" s="1" t="s">
        <v>106</v>
      </c>
      <c r="B109">
        <f t="shared" si="1"/>
        <v>109</v>
      </c>
    </row>
    <row r="110" spans="1:2" x14ac:dyDescent="0.35">
      <c r="A110" s="1" t="s">
        <v>107</v>
      </c>
      <c r="B110">
        <f t="shared" si="1"/>
        <v>110</v>
      </c>
    </row>
    <row r="111" spans="1:2" x14ac:dyDescent="0.35">
      <c r="A111" s="1" t="s">
        <v>108</v>
      </c>
      <c r="B111">
        <f t="shared" si="1"/>
        <v>111</v>
      </c>
    </row>
    <row r="112" spans="1:2" x14ac:dyDescent="0.35">
      <c r="A112" s="1" t="s">
        <v>109</v>
      </c>
      <c r="B112">
        <f t="shared" si="1"/>
        <v>112</v>
      </c>
    </row>
    <row r="113" spans="1:2" x14ac:dyDescent="0.35">
      <c r="A113" s="1" t="s">
        <v>110</v>
      </c>
      <c r="B113">
        <f t="shared" si="1"/>
        <v>113</v>
      </c>
    </row>
    <row r="114" spans="1:2" x14ac:dyDescent="0.35">
      <c r="A114" s="1" t="s">
        <v>111</v>
      </c>
      <c r="B114">
        <f t="shared" si="1"/>
        <v>114</v>
      </c>
    </row>
    <row r="115" spans="1:2" x14ac:dyDescent="0.35">
      <c r="A115" s="1" t="s">
        <v>112</v>
      </c>
      <c r="B115">
        <f t="shared" si="1"/>
        <v>115</v>
      </c>
    </row>
    <row r="116" spans="1:2" x14ac:dyDescent="0.35">
      <c r="A116" s="1" t="s">
        <v>113</v>
      </c>
      <c r="B116">
        <f t="shared" si="1"/>
        <v>116</v>
      </c>
    </row>
    <row r="117" spans="1:2" x14ac:dyDescent="0.35">
      <c r="A117" s="1" t="s">
        <v>114</v>
      </c>
      <c r="B117">
        <f t="shared" si="1"/>
        <v>117</v>
      </c>
    </row>
    <row r="118" spans="1:2" x14ac:dyDescent="0.35">
      <c r="A118" s="1" t="s">
        <v>115</v>
      </c>
      <c r="B118">
        <f t="shared" si="1"/>
        <v>118</v>
      </c>
    </row>
    <row r="119" spans="1:2" x14ac:dyDescent="0.35">
      <c r="A119" s="1" t="s">
        <v>116</v>
      </c>
      <c r="B119">
        <f t="shared" si="1"/>
        <v>119</v>
      </c>
    </row>
    <row r="120" spans="1:2" x14ac:dyDescent="0.35">
      <c r="A120" s="1" t="s">
        <v>117</v>
      </c>
      <c r="B120">
        <f t="shared" si="1"/>
        <v>120</v>
      </c>
    </row>
    <row r="121" spans="1:2" x14ac:dyDescent="0.35">
      <c r="A121" s="1" t="s">
        <v>118</v>
      </c>
      <c r="B121">
        <f t="shared" si="1"/>
        <v>121</v>
      </c>
    </row>
    <row r="122" spans="1:2" x14ac:dyDescent="0.35">
      <c r="A122" s="1" t="s">
        <v>119</v>
      </c>
      <c r="B122">
        <f t="shared" si="1"/>
        <v>122</v>
      </c>
    </row>
    <row r="123" spans="1:2" x14ac:dyDescent="0.35">
      <c r="A123" s="1" t="s">
        <v>120</v>
      </c>
      <c r="B123">
        <f t="shared" si="1"/>
        <v>123</v>
      </c>
    </row>
    <row r="124" spans="1:2" x14ac:dyDescent="0.35">
      <c r="A124" s="1" t="s">
        <v>121</v>
      </c>
      <c r="B124">
        <f t="shared" si="1"/>
        <v>124</v>
      </c>
    </row>
    <row r="125" spans="1:2" x14ac:dyDescent="0.35">
      <c r="A125" s="1" t="s">
        <v>122</v>
      </c>
      <c r="B125">
        <f t="shared" si="1"/>
        <v>125</v>
      </c>
    </row>
    <row r="126" spans="1:2" x14ac:dyDescent="0.35">
      <c r="A126" s="1" t="s">
        <v>123</v>
      </c>
      <c r="B126">
        <f t="shared" si="1"/>
        <v>126</v>
      </c>
    </row>
    <row r="127" spans="1:2" x14ac:dyDescent="0.35">
      <c r="A127" s="1" t="s">
        <v>124</v>
      </c>
      <c r="B127">
        <f t="shared" si="1"/>
        <v>127</v>
      </c>
    </row>
    <row r="128" spans="1:2" x14ac:dyDescent="0.35">
      <c r="A128" s="1" t="s">
        <v>125</v>
      </c>
      <c r="B128">
        <f t="shared" si="1"/>
        <v>128</v>
      </c>
    </row>
    <row r="129" spans="1:2" x14ac:dyDescent="0.35">
      <c r="A129" s="1" t="s">
        <v>126</v>
      </c>
      <c r="B129">
        <f t="shared" si="1"/>
        <v>129</v>
      </c>
    </row>
    <row r="130" spans="1:2" x14ac:dyDescent="0.35">
      <c r="A130" s="1" t="s">
        <v>127</v>
      </c>
      <c r="B130">
        <f t="shared" si="1"/>
        <v>130</v>
      </c>
    </row>
    <row r="131" spans="1:2" x14ac:dyDescent="0.35">
      <c r="A131" s="1" t="s">
        <v>128</v>
      </c>
      <c r="B131">
        <f t="shared" ref="B131:B194" si="2">B130+1</f>
        <v>131</v>
      </c>
    </row>
    <row r="132" spans="1:2" x14ac:dyDescent="0.35">
      <c r="A132" s="1" t="s">
        <v>129</v>
      </c>
      <c r="B132">
        <f t="shared" si="2"/>
        <v>132</v>
      </c>
    </row>
    <row r="133" spans="1:2" x14ac:dyDescent="0.35">
      <c r="A133" s="1" t="s">
        <v>130</v>
      </c>
      <c r="B133">
        <f t="shared" si="2"/>
        <v>133</v>
      </c>
    </row>
    <row r="134" spans="1:2" x14ac:dyDescent="0.35">
      <c r="A134" s="1" t="s">
        <v>131</v>
      </c>
      <c r="B134">
        <f t="shared" si="2"/>
        <v>134</v>
      </c>
    </row>
    <row r="135" spans="1:2" x14ac:dyDescent="0.35">
      <c r="A135" s="1" t="s">
        <v>132</v>
      </c>
      <c r="B135">
        <f t="shared" si="2"/>
        <v>135</v>
      </c>
    </row>
    <row r="136" spans="1:2" x14ac:dyDescent="0.35">
      <c r="A136" s="1" t="s">
        <v>133</v>
      </c>
      <c r="B136">
        <f t="shared" si="2"/>
        <v>136</v>
      </c>
    </row>
    <row r="137" spans="1:2" x14ac:dyDescent="0.35">
      <c r="A137" s="1" t="s">
        <v>134</v>
      </c>
      <c r="B137">
        <f t="shared" si="2"/>
        <v>137</v>
      </c>
    </row>
    <row r="138" spans="1:2" x14ac:dyDescent="0.35">
      <c r="A138" s="1" t="s">
        <v>135</v>
      </c>
      <c r="B138">
        <f t="shared" si="2"/>
        <v>138</v>
      </c>
    </row>
    <row r="139" spans="1:2" x14ac:dyDescent="0.35">
      <c r="A139" s="1" t="s">
        <v>136</v>
      </c>
      <c r="B139">
        <f t="shared" si="2"/>
        <v>139</v>
      </c>
    </row>
    <row r="140" spans="1:2" x14ac:dyDescent="0.35">
      <c r="A140" s="1" t="s">
        <v>137</v>
      </c>
      <c r="B140">
        <f t="shared" si="2"/>
        <v>140</v>
      </c>
    </row>
    <row r="141" spans="1:2" x14ac:dyDescent="0.35">
      <c r="A141" s="1" t="s">
        <v>138</v>
      </c>
      <c r="B141">
        <f t="shared" si="2"/>
        <v>141</v>
      </c>
    </row>
    <row r="142" spans="1:2" x14ac:dyDescent="0.35">
      <c r="A142" s="1" t="s">
        <v>139</v>
      </c>
      <c r="B142">
        <f t="shared" si="2"/>
        <v>142</v>
      </c>
    </row>
    <row r="143" spans="1:2" x14ac:dyDescent="0.35">
      <c r="A143" s="1" t="s">
        <v>140</v>
      </c>
      <c r="B143">
        <f t="shared" si="2"/>
        <v>143</v>
      </c>
    </row>
    <row r="144" spans="1:2" x14ac:dyDescent="0.35">
      <c r="A144" s="1" t="s">
        <v>141</v>
      </c>
      <c r="B144">
        <f t="shared" si="2"/>
        <v>144</v>
      </c>
    </row>
    <row r="145" spans="1:2" x14ac:dyDescent="0.35">
      <c r="A145" s="1" t="s">
        <v>142</v>
      </c>
      <c r="B145">
        <f t="shared" si="2"/>
        <v>145</v>
      </c>
    </row>
    <row r="146" spans="1:2" x14ac:dyDescent="0.35">
      <c r="A146" s="1" t="s">
        <v>143</v>
      </c>
      <c r="B146">
        <f t="shared" si="2"/>
        <v>146</v>
      </c>
    </row>
    <row r="147" spans="1:2" x14ac:dyDescent="0.35">
      <c r="A147" s="1" t="s">
        <v>144</v>
      </c>
      <c r="B147">
        <f t="shared" si="2"/>
        <v>147</v>
      </c>
    </row>
    <row r="148" spans="1:2" x14ac:dyDescent="0.35">
      <c r="A148" s="1" t="s">
        <v>145</v>
      </c>
      <c r="B148">
        <f t="shared" si="2"/>
        <v>148</v>
      </c>
    </row>
    <row r="149" spans="1:2" x14ac:dyDescent="0.35">
      <c r="A149" s="1" t="s">
        <v>146</v>
      </c>
      <c r="B149">
        <f t="shared" si="2"/>
        <v>149</v>
      </c>
    </row>
    <row r="150" spans="1:2" x14ac:dyDescent="0.35">
      <c r="A150" s="1" t="s">
        <v>147</v>
      </c>
      <c r="B150">
        <f t="shared" si="2"/>
        <v>150</v>
      </c>
    </row>
    <row r="151" spans="1:2" x14ac:dyDescent="0.35">
      <c r="A151" s="1" t="s">
        <v>148</v>
      </c>
      <c r="B151">
        <f t="shared" si="2"/>
        <v>151</v>
      </c>
    </row>
    <row r="152" spans="1:2" x14ac:dyDescent="0.35">
      <c r="A152" s="1" t="s">
        <v>149</v>
      </c>
      <c r="B152">
        <f t="shared" si="2"/>
        <v>152</v>
      </c>
    </row>
    <row r="153" spans="1:2" x14ac:dyDescent="0.35">
      <c r="A153" s="1" t="s">
        <v>150</v>
      </c>
      <c r="B153">
        <f t="shared" si="2"/>
        <v>153</v>
      </c>
    </row>
    <row r="154" spans="1:2" x14ac:dyDescent="0.35">
      <c r="A154" s="1" t="s">
        <v>151</v>
      </c>
      <c r="B154">
        <f t="shared" si="2"/>
        <v>154</v>
      </c>
    </row>
    <row r="155" spans="1:2" x14ac:dyDescent="0.35">
      <c r="A155" s="1" t="s">
        <v>152</v>
      </c>
      <c r="B155">
        <f t="shared" si="2"/>
        <v>155</v>
      </c>
    </row>
    <row r="156" spans="1:2" x14ac:dyDescent="0.35">
      <c r="A156" s="1" t="s">
        <v>153</v>
      </c>
      <c r="B156">
        <f t="shared" si="2"/>
        <v>156</v>
      </c>
    </row>
    <row r="157" spans="1:2" x14ac:dyDescent="0.35">
      <c r="A157" s="1" t="s">
        <v>154</v>
      </c>
      <c r="B157">
        <f t="shared" si="2"/>
        <v>157</v>
      </c>
    </row>
    <row r="158" spans="1:2" x14ac:dyDescent="0.35">
      <c r="A158" s="1" t="s">
        <v>155</v>
      </c>
      <c r="B158">
        <f t="shared" si="2"/>
        <v>158</v>
      </c>
    </row>
    <row r="159" spans="1:2" x14ac:dyDescent="0.35">
      <c r="A159" s="1" t="s">
        <v>156</v>
      </c>
      <c r="B159">
        <f t="shared" si="2"/>
        <v>159</v>
      </c>
    </row>
    <row r="160" spans="1:2" x14ac:dyDescent="0.35">
      <c r="A160" s="1" t="s">
        <v>157</v>
      </c>
      <c r="B160">
        <f t="shared" si="2"/>
        <v>160</v>
      </c>
    </row>
    <row r="161" spans="1:2" x14ac:dyDescent="0.35">
      <c r="A161" s="1" t="s">
        <v>158</v>
      </c>
      <c r="B161">
        <f t="shared" si="2"/>
        <v>161</v>
      </c>
    </row>
    <row r="162" spans="1:2" x14ac:dyDescent="0.35">
      <c r="A162" s="1" t="s">
        <v>159</v>
      </c>
      <c r="B162">
        <f t="shared" si="2"/>
        <v>162</v>
      </c>
    </row>
    <row r="163" spans="1:2" x14ac:dyDescent="0.35">
      <c r="A163" s="1" t="s">
        <v>160</v>
      </c>
      <c r="B163">
        <f t="shared" si="2"/>
        <v>163</v>
      </c>
    </row>
    <row r="164" spans="1:2" x14ac:dyDescent="0.35">
      <c r="A164" s="1" t="s">
        <v>161</v>
      </c>
      <c r="B164">
        <f t="shared" si="2"/>
        <v>164</v>
      </c>
    </row>
    <row r="165" spans="1:2" x14ac:dyDescent="0.35">
      <c r="A165" s="1" t="s">
        <v>162</v>
      </c>
      <c r="B165">
        <f t="shared" si="2"/>
        <v>165</v>
      </c>
    </row>
    <row r="166" spans="1:2" x14ac:dyDescent="0.35">
      <c r="A166" s="1" t="s">
        <v>163</v>
      </c>
      <c r="B166">
        <f t="shared" si="2"/>
        <v>166</v>
      </c>
    </row>
    <row r="167" spans="1:2" x14ac:dyDescent="0.35">
      <c r="A167" s="1" t="s">
        <v>164</v>
      </c>
      <c r="B167">
        <f t="shared" si="2"/>
        <v>167</v>
      </c>
    </row>
    <row r="168" spans="1:2" x14ac:dyDescent="0.35">
      <c r="A168" s="1" t="s">
        <v>165</v>
      </c>
      <c r="B168">
        <f t="shared" si="2"/>
        <v>168</v>
      </c>
    </row>
    <row r="169" spans="1:2" x14ac:dyDescent="0.35">
      <c r="A169" s="1" t="s">
        <v>166</v>
      </c>
      <c r="B169">
        <f t="shared" si="2"/>
        <v>169</v>
      </c>
    </row>
    <row r="170" spans="1:2" x14ac:dyDescent="0.35">
      <c r="A170" s="1" t="s">
        <v>167</v>
      </c>
      <c r="B170">
        <f t="shared" si="2"/>
        <v>170</v>
      </c>
    </row>
    <row r="171" spans="1:2" x14ac:dyDescent="0.35">
      <c r="A171" s="1" t="s">
        <v>168</v>
      </c>
      <c r="B171">
        <f t="shared" si="2"/>
        <v>171</v>
      </c>
    </row>
    <row r="172" spans="1:2" x14ac:dyDescent="0.35">
      <c r="A172" s="1" t="s">
        <v>169</v>
      </c>
      <c r="B172">
        <f t="shared" si="2"/>
        <v>172</v>
      </c>
    </row>
    <row r="173" spans="1:2" x14ac:dyDescent="0.35">
      <c r="A173" s="1" t="s">
        <v>170</v>
      </c>
      <c r="B173">
        <f t="shared" si="2"/>
        <v>173</v>
      </c>
    </row>
    <row r="174" spans="1:2" x14ac:dyDescent="0.35">
      <c r="A174" s="1" t="s">
        <v>171</v>
      </c>
      <c r="B174">
        <f t="shared" si="2"/>
        <v>174</v>
      </c>
    </row>
    <row r="175" spans="1:2" x14ac:dyDescent="0.35">
      <c r="A175" s="1" t="s">
        <v>172</v>
      </c>
      <c r="B175">
        <f t="shared" si="2"/>
        <v>175</v>
      </c>
    </row>
    <row r="176" spans="1:2" x14ac:dyDescent="0.35">
      <c r="A176" s="1" t="s">
        <v>173</v>
      </c>
      <c r="B176">
        <f t="shared" si="2"/>
        <v>176</v>
      </c>
    </row>
    <row r="177" spans="1:2" x14ac:dyDescent="0.35">
      <c r="A177" s="1" t="s">
        <v>174</v>
      </c>
      <c r="B177">
        <f t="shared" si="2"/>
        <v>177</v>
      </c>
    </row>
    <row r="178" spans="1:2" x14ac:dyDescent="0.35">
      <c r="A178" s="1" t="s">
        <v>175</v>
      </c>
      <c r="B178">
        <f t="shared" si="2"/>
        <v>178</v>
      </c>
    </row>
    <row r="179" spans="1:2" x14ac:dyDescent="0.35">
      <c r="A179" s="1" t="s">
        <v>176</v>
      </c>
      <c r="B179">
        <f t="shared" si="2"/>
        <v>179</v>
      </c>
    </row>
    <row r="180" spans="1:2" x14ac:dyDescent="0.35">
      <c r="A180" s="1" t="s">
        <v>177</v>
      </c>
      <c r="B180">
        <f t="shared" si="2"/>
        <v>180</v>
      </c>
    </row>
    <row r="181" spans="1:2" x14ac:dyDescent="0.35">
      <c r="A181" s="1" t="s">
        <v>178</v>
      </c>
      <c r="B181">
        <f t="shared" si="2"/>
        <v>181</v>
      </c>
    </row>
    <row r="182" spans="1:2" x14ac:dyDescent="0.35">
      <c r="A182" s="1" t="s">
        <v>179</v>
      </c>
      <c r="B182">
        <f t="shared" si="2"/>
        <v>182</v>
      </c>
    </row>
    <row r="183" spans="1:2" x14ac:dyDescent="0.35">
      <c r="A183" s="1" t="s">
        <v>180</v>
      </c>
      <c r="B183">
        <f t="shared" si="2"/>
        <v>183</v>
      </c>
    </row>
    <row r="184" spans="1:2" x14ac:dyDescent="0.35">
      <c r="A184" s="1" t="s">
        <v>181</v>
      </c>
      <c r="B184">
        <f t="shared" si="2"/>
        <v>184</v>
      </c>
    </row>
    <row r="185" spans="1:2" x14ac:dyDescent="0.35">
      <c r="A185" s="1" t="s">
        <v>182</v>
      </c>
      <c r="B185">
        <f t="shared" si="2"/>
        <v>185</v>
      </c>
    </row>
    <row r="186" spans="1:2" x14ac:dyDescent="0.35">
      <c r="A186" s="1" t="s">
        <v>183</v>
      </c>
      <c r="B186">
        <f t="shared" si="2"/>
        <v>186</v>
      </c>
    </row>
    <row r="187" spans="1:2" x14ac:dyDescent="0.35">
      <c r="A187" s="1" t="s">
        <v>184</v>
      </c>
      <c r="B187">
        <f t="shared" si="2"/>
        <v>187</v>
      </c>
    </row>
    <row r="188" spans="1:2" x14ac:dyDescent="0.35">
      <c r="A188" s="1" t="s">
        <v>185</v>
      </c>
      <c r="B188">
        <f t="shared" si="2"/>
        <v>188</v>
      </c>
    </row>
    <row r="189" spans="1:2" x14ac:dyDescent="0.35">
      <c r="A189" s="1" t="s">
        <v>186</v>
      </c>
      <c r="B189">
        <f t="shared" si="2"/>
        <v>189</v>
      </c>
    </row>
    <row r="190" spans="1:2" x14ac:dyDescent="0.35">
      <c r="A190" s="1" t="s">
        <v>187</v>
      </c>
      <c r="B190">
        <f t="shared" si="2"/>
        <v>190</v>
      </c>
    </row>
    <row r="191" spans="1:2" x14ac:dyDescent="0.35">
      <c r="A191" s="1" t="s">
        <v>188</v>
      </c>
      <c r="B191">
        <f t="shared" si="2"/>
        <v>191</v>
      </c>
    </row>
    <row r="192" spans="1:2" x14ac:dyDescent="0.35">
      <c r="A192" s="1" t="s">
        <v>189</v>
      </c>
      <c r="B192">
        <f t="shared" si="2"/>
        <v>192</v>
      </c>
    </row>
    <row r="193" spans="1:2" x14ac:dyDescent="0.35">
      <c r="A193" s="1" t="s">
        <v>190</v>
      </c>
      <c r="B193">
        <f t="shared" si="2"/>
        <v>193</v>
      </c>
    </row>
    <row r="194" spans="1:2" x14ac:dyDescent="0.35">
      <c r="A194" s="1" t="s">
        <v>191</v>
      </c>
      <c r="B194">
        <f t="shared" si="2"/>
        <v>194</v>
      </c>
    </row>
    <row r="195" spans="1:2" x14ac:dyDescent="0.35">
      <c r="A195" s="1" t="s">
        <v>192</v>
      </c>
      <c r="B195">
        <f t="shared" ref="B195:B258" si="3">B194+1</f>
        <v>195</v>
      </c>
    </row>
    <row r="196" spans="1:2" x14ac:dyDescent="0.35">
      <c r="A196" s="1" t="s">
        <v>193</v>
      </c>
      <c r="B196">
        <f t="shared" si="3"/>
        <v>196</v>
      </c>
    </row>
    <row r="197" spans="1:2" x14ac:dyDescent="0.35">
      <c r="A197" s="1" t="s">
        <v>194</v>
      </c>
      <c r="B197">
        <f t="shared" si="3"/>
        <v>197</v>
      </c>
    </row>
    <row r="198" spans="1:2" x14ac:dyDescent="0.35">
      <c r="A198" s="1" t="s">
        <v>195</v>
      </c>
      <c r="B198">
        <f t="shared" si="3"/>
        <v>198</v>
      </c>
    </row>
    <row r="199" spans="1:2" x14ac:dyDescent="0.35">
      <c r="A199" s="1" t="s">
        <v>196</v>
      </c>
      <c r="B199">
        <f t="shared" si="3"/>
        <v>199</v>
      </c>
    </row>
    <row r="200" spans="1:2" x14ac:dyDescent="0.35">
      <c r="A200" s="1" t="s">
        <v>197</v>
      </c>
      <c r="B200">
        <f t="shared" si="3"/>
        <v>200</v>
      </c>
    </row>
    <row r="201" spans="1:2" x14ac:dyDescent="0.35">
      <c r="A201" s="1" t="s">
        <v>198</v>
      </c>
      <c r="B201">
        <f t="shared" si="3"/>
        <v>201</v>
      </c>
    </row>
    <row r="202" spans="1:2" x14ac:dyDescent="0.35">
      <c r="A202" s="1" t="s">
        <v>199</v>
      </c>
      <c r="B202">
        <f t="shared" si="3"/>
        <v>202</v>
      </c>
    </row>
    <row r="203" spans="1:2" x14ac:dyDescent="0.35">
      <c r="A203" s="1" t="s">
        <v>200</v>
      </c>
      <c r="B203">
        <f t="shared" si="3"/>
        <v>203</v>
      </c>
    </row>
    <row r="204" spans="1:2" x14ac:dyDescent="0.35">
      <c r="A204" s="1" t="s">
        <v>201</v>
      </c>
      <c r="B204">
        <f t="shared" si="3"/>
        <v>204</v>
      </c>
    </row>
    <row r="205" spans="1:2" x14ac:dyDescent="0.35">
      <c r="A205" s="1" t="s">
        <v>202</v>
      </c>
      <c r="B205">
        <f t="shared" si="3"/>
        <v>205</v>
      </c>
    </row>
    <row r="206" spans="1:2" x14ac:dyDescent="0.35">
      <c r="A206" s="1" t="s">
        <v>203</v>
      </c>
      <c r="B206">
        <f t="shared" si="3"/>
        <v>206</v>
      </c>
    </row>
    <row r="207" spans="1:2" x14ac:dyDescent="0.35">
      <c r="A207" s="1" t="s">
        <v>204</v>
      </c>
      <c r="B207">
        <f t="shared" si="3"/>
        <v>207</v>
      </c>
    </row>
    <row r="208" spans="1:2" x14ac:dyDescent="0.35">
      <c r="A208" s="1" t="s">
        <v>205</v>
      </c>
      <c r="B208">
        <f t="shared" si="3"/>
        <v>208</v>
      </c>
    </row>
    <row r="209" spans="1:2" x14ac:dyDescent="0.35">
      <c r="A209" s="1" t="s">
        <v>206</v>
      </c>
      <c r="B209">
        <f t="shared" si="3"/>
        <v>209</v>
      </c>
    </row>
    <row r="210" spans="1:2" x14ac:dyDescent="0.35">
      <c r="A210" s="1" t="s">
        <v>207</v>
      </c>
      <c r="B210">
        <f t="shared" si="3"/>
        <v>210</v>
      </c>
    </row>
    <row r="211" spans="1:2" x14ac:dyDescent="0.35">
      <c r="A211" s="1" t="s">
        <v>208</v>
      </c>
      <c r="B211">
        <f t="shared" si="3"/>
        <v>211</v>
      </c>
    </row>
    <row r="212" spans="1:2" x14ac:dyDescent="0.35">
      <c r="A212" s="1" t="s">
        <v>209</v>
      </c>
      <c r="B212">
        <f t="shared" si="3"/>
        <v>212</v>
      </c>
    </row>
    <row r="213" spans="1:2" x14ac:dyDescent="0.35">
      <c r="A213" s="1" t="s">
        <v>210</v>
      </c>
      <c r="B213">
        <f t="shared" si="3"/>
        <v>213</v>
      </c>
    </row>
    <row r="214" spans="1:2" x14ac:dyDescent="0.35">
      <c r="A214" s="1" t="s">
        <v>211</v>
      </c>
      <c r="B214">
        <f t="shared" si="3"/>
        <v>214</v>
      </c>
    </row>
    <row r="215" spans="1:2" x14ac:dyDescent="0.35">
      <c r="A215" s="1" t="s">
        <v>212</v>
      </c>
      <c r="B215">
        <f t="shared" si="3"/>
        <v>215</v>
      </c>
    </row>
    <row r="216" spans="1:2" x14ac:dyDescent="0.35">
      <c r="A216" s="1" t="s">
        <v>213</v>
      </c>
      <c r="B216">
        <f t="shared" si="3"/>
        <v>216</v>
      </c>
    </row>
    <row r="217" spans="1:2" x14ac:dyDescent="0.35">
      <c r="A217" s="1" t="s">
        <v>214</v>
      </c>
      <c r="B217">
        <f t="shared" si="3"/>
        <v>217</v>
      </c>
    </row>
    <row r="218" spans="1:2" x14ac:dyDescent="0.35">
      <c r="A218" s="1" t="s">
        <v>215</v>
      </c>
      <c r="B218">
        <f t="shared" si="3"/>
        <v>218</v>
      </c>
    </row>
    <row r="219" spans="1:2" x14ac:dyDescent="0.35">
      <c r="A219" s="1" t="s">
        <v>216</v>
      </c>
      <c r="B219">
        <f t="shared" si="3"/>
        <v>219</v>
      </c>
    </row>
    <row r="220" spans="1:2" x14ac:dyDescent="0.35">
      <c r="A220" s="1" t="s">
        <v>217</v>
      </c>
      <c r="B220">
        <f t="shared" si="3"/>
        <v>220</v>
      </c>
    </row>
    <row r="221" spans="1:2" x14ac:dyDescent="0.35">
      <c r="A221" s="1" t="s">
        <v>218</v>
      </c>
      <c r="B221">
        <f t="shared" si="3"/>
        <v>221</v>
      </c>
    </row>
    <row r="222" spans="1:2" x14ac:dyDescent="0.35">
      <c r="A222" s="1" t="s">
        <v>219</v>
      </c>
      <c r="B222">
        <f t="shared" si="3"/>
        <v>222</v>
      </c>
    </row>
    <row r="223" spans="1:2" x14ac:dyDescent="0.35">
      <c r="A223" s="1" t="s">
        <v>220</v>
      </c>
      <c r="B223">
        <f t="shared" si="3"/>
        <v>223</v>
      </c>
    </row>
    <row r="224" spans="1:2" x14ac:dyDescent="0.35">
      <c r="A224" s="1" t="s">
        <v>221</v>
      </c>
      <c r="B224">
        <f t="shared" si="3"/>
        <v>224</v>
      </c>
    </row>
    <row r="225" spans="1:2" x14ac:dyDescent="0.35">
      <c r="A225" s="1" t="s">
        <v>222</v>
      </c>
      <c r="B225">
        <f t="shared" si="3"/>
        <v>225</v>
      </c>
    </row>
    <row r="226" spans="1:2" x14ac:dyDescent="0.35">
      <c r="A226" s="1" t="s">
        <v>223</v>
      </c>
      <c r="B226">
        <f t="shared" si="3"/>
        <v>226</v>
      </c>
    </row>
    <row r="227" spans="1:2" x14ac:dyDescent="0.35">
      <c r="A227" s="1" t="s">
        <v>224</v>
      </c>
      <c r="B227">
        <f t="shared" si="3"/>
        <v>227</v>
      </c>
    </row>
    <row r="228" spans="1:2" x14ac:dyDescent="0.35">
      <c r="A228" s="1" t="s">
        <v>225</v>
      </c>
      <c r="B228">
        <f t="shared" si="3"/>
        <v>228</v>
      </c>
    </row>
    <row r="229" spans="1:2" x14ac:dyDescent="0.35">
      <c r="A229" s="1" t="s">
        <v>226</v>
      </c>
      <c r="B229">
        <f t="shared" si="3"/>
        <v>229</v>
      </c>
    </row>
    <row r="230" spans="1:2" x14ac:dyDescent="0.35">
      <c r="A230" s="1" t="s">
        <v>227</v>
      </c>
      <c r="B230">
        <f t="shared" si="3"/>
        <v>230</v>
      </c>
    </row>
    <row r="231" spans="1:2" x14ac:dyDescent="0.35">
      <c r="A231" s="1" t="s">
        <v>228</v>
      </c>
      <c r="B231">
        <f t="shared" si="3"/>
        <v>231</v>
      </c>
    </row>
    <row r="232" spans="1:2" x14ac:dyDescent="0.35">
      <c r="A232" s="1" t="s">
        <v>229</v>
      </c>
      <c r="B232">
        <f t="shared" si="3"/>
        <v>232</v>
      </c>
    </row>
    <row r="233" spans="1:2" x14ac:dyDescent="0.35">
      <c r="A233" s="1" t="s">
        <v>230</v>
      </c>
      <c r="B233">
        <f t="shared" si="3"/>
        <v>233</v>
      </c>
    </row>
    <row r="234" spans="1:2" x14ac:dyDescent="0.35">
      <c r="A234" s="1" t="s">
        <v>231</v>
      </c>
      <c r="B234">
        <f t="shared" si="3"/>
        <v>234</v>
      </c>
    </row>
    <row r="235" spans="1:2" x14ac:dyDescent="0.35">
      <c r="A235" s="1" t="s">
        <v>232</v>
      </c>
      <c r="B235">
        <f t="shared" si="3"/>
        <v>235</v>
      </c>
    </row>
    <row r="236" spans="1:2" x14ac:dyDescent="0.35">
      <c r="A236" s="1" t="s">
        <v>233</v>
      </c>
      <c r="B236">
        <f t="shared" si="3"/>
        <v>236</v>
      </c>
    </row>
    <row r="237" spans="1:2" x14ac:dyDescent="0.35">
      <c r="A237" s="1" t="s">
        <v>234</v>
      </c>
      <c r="B237">
        <f t="shared" si="3"/>
        <v>237</v>
      </c>
    </row>
    <row r="238" spans="1:2" x14ac:dyDescent="0.35">
      <c r="A238" s="1" t="s">
        <v>235</v>
      </c>
      <c r="B238">
        <f t="shared" si="3"/>
        <v>238</v>
      </c>
    </row>
    <row r="239" spans="1:2" x14ac:dyDescent="0.35">
      <c r="A239" s="1" t="s">
        <v>236</v>
      </c>
      <c r="B239">
        <f t="shared" si="3"/>
        <v>239</v>
      </c>
    </row>
    <row r="240" spans="1:2" x14ac:dyDescent="0.35">
      <c r="A240" s="1" t="s">
        <v>237</v>
      </c>
      <c r="B240">
        <f t="shared" si="3"/>
        <v>240</v>
      </c>
    </row>
    <row r="241" spans="1:2" x14ac:dyDescent="0.35">
      <c r="A241" s="1" t="s">
        <v>238</v>
      </c>
      <c r="B241">
        <f t="shared" si="3"/>
        <v>241</v>
      </c>
    </row>
    <row r="242" spans="1:2" x14ac:dyDescent="0.35">
      <c r="A242" s="1" t="s">
        <v>239</v>
      </c>
      <c r="B242">
        <f t="shared" si="3"/>
        <v>242</v>
      </c>
    </row>
    <row r="243" spans="1:2" x14ac:dyDescent="0.35">
      <c r="A243" s="1" t="s">
        <v>240</v>
      </c>
      <c r="B243">
        <f t="shared" si="3"/>
        <v>243</v>
      </c>
    </row>
    <row r="244" spans="1:2" x14ac:dyDescent="0.35">
      <c r="A244" s="1" t="s">
        <v>241</v>
      </c>
      <c r="B244">
        <f t="shared" si="3"/>
        <v>244</v>
      </c>
    </row>
    <row r="245" spans="1:2" x14ac:dyDescent="0.35">
      <c r="A245" s="1" t="s">
        <v>242</v>
      </c>
      <c r="B245">
        <f t="shared" si="3"/>
        <v>245</v>
      </c>
    </row>
    <row r="246" spans="1:2" x14ac:dyDescent="0.35">
      <c r="A246" s="1" t="s">
        <v>243</v>
      </c>
      <c r="B246">
        <f t="shared" si="3"/>
        <v>246</v>
      </c>
    </row>
    <row r="247" spans="1:2" x14ac:dyDescent="0.35">
      <c r="A247" s="1" t="s">
        <v>244</v>
      </c>
      <c r="B247">
        <f t="shared" si="3"/>
        <v>247</v>
      </c>
    </row>
    <row r="248" spans="1:2" x14ac:dyDescent="0.35">
      <c r="A248" s="1" t="s">
        <v>245</v>
      </c>
      <c r="B248">
        <f t="shared" si="3"/>
        <v>248</v>
      </c>
    </row>
    <row r="249" spans="1:2" x14ac:dyDescent="0.35">
      <c r="A249" s="1" t="s">
        <v>246</v>
      </c>
      <c r="B249">
        <f t="shared" si="3"/>
        <v>249</v>
      </c>
    </row>
    <row r="250" spans="1:2" x14ac:dyDescent="0.35">
      <c r="A250" s="1" t="s">
        <v>247</v>
      </c>
      <c r="B250">
        <f t="shared" si="3"/>
        <v>250</v>
      </c>
    </row>
    <row r="251" spans="1:2" x14ac:dyDescent="0.35">
      <c r="A251" s="1" t="s">
        <v>248</v>
      </c>
      <c r="B251">
        <f t="shared" si="3"/>
        <v>251</v>
      </c>
    </row>
    <row r="252" spans="1:2" x14ac:dyDescent="0.35">
      <c r="A252" s="1" t="s">
        <v>249</v>
      </c>
      <c r="B252">
        <f t="shared" si="3"/>
        <v>252</v>
      </c>
    </row>
    <row r="253" spans="1:2" x14ac:dyDescent="0.35">
      <c r="A253" s="1" t="s">
        <v>250</v>
      </c>
      <c r="B253">
        <f t="shared" si="3"/>
        <v>253</v>
      </c>
    </row>
    <row r="254" spans="1:2" x14ac:dyDescent="0.35">
      <c r="A254" s="1" t="s">
        <v>251</v>
      </c>
      <c r="B254">
        <f t="shared" si="3"/>
        <v>254</v>
      </c>
    </row>
    <row r="255" spans="1:2" x14ac:dyDescent="0.35">
      <c r="A255" s="1" t="s">
        <v>252</v>
      </c>
      <c r="B255">
        <f t="shared" si="3"/>
        <v>255</v>
      </c>
    </row>
    <row r="256" spans="1:2" x14ac:dyDescent="0.35">
      <c r="A256" s="1" t="s">
        <v>253</v>
      </c>
      <c r="B256">
        <f t="shared" si="3"/>
        <v>256</v>
      </c>
    </row>
    <row r="257" spans="1:2" x14ac:dyDescent="0.35">
      <c r="A257" s="1" t="s">
        <v>254</v>
      </c>
      <c r="B257">
        <f t="shared" si="3"/>
        <v>257</v>
      </c>
    </row>
    <row r="258" spans="1:2" x14ac:dyDescent="0.35">
      <c r="A258" s="1" t="s">
        <v>255</v>
      </c>
      <c r="B258">
        <f t="shared" si="3"/>
        <v>258</v>
      </c>
    </row>
    <row r="259" spans="1:2" x14ac:dyDescent="0.35">
      <c r="A259" s="1" t="s">
        <v>256</v>
      </c>
      <c r="B259">
        <f t="shared" ref="B259:B322" si="4">B258+1</f>
        <v>259</v>
      </c>
    </row>
    <row r="260" spans="1:2" x14ac:dyDescent="0.35">
      <c r="A260" s="1" t="s">
        <v>257</v>
      </c>
      <c r="B260">
        <f t="shared" si="4"/>
        <v>260</v>
      </c>
    </row>
    <row r="261" spans="1:2" x14ac:dyDescent="0.35">
      <c r="A261" s="1" t="s">
        <v>258</v>
      </c>
      <c r="B261">
        <f t="shared" si="4"/>
        <v>261</v>
      </c>
    </row>
    <row r="262" spans="1:2" x14ac:dyDescent="0.35">
      <c r="A262" s="1" t="s">
        <v>259</v>
      </c>
      <c r="B262">
        <f t="shared" si="4"/>
        <v>262</v>
      </c>
    </row>
    <row r="263" spans="1:2" x14ac:dyDescent="0.35">
      <c r="A263" s="1" t="s">
        <v>260</v>
      </c>
      <c r="B263">
        <f t="shared" si="4"/>
        <v>263</v>
      </c>
    </row>
    <row r="264" spans="1:2" x14ac:dyDescent="0.35">
      <c r="A264" s="1" t="s">
        <v>261</v>
      </c>
      <c r="B264">
        <f t="shared" si="4"/>
        <v>264</v>
      </c>
    </row>
    <row r="265" spans="1:2" x14ac:dyDescent="0.35">
      <c r="A265" s="1" t="s">
        <v>262</v>
      </c>
      <c r="B265">
        <f t="shared" si="4"/>
        <v>265</v>
      </c>
    </row>
    <row r="266" spans="1:2" x14ac:dyDescent="0.35">
      <c r="A266" s="1" t="s">
        <v>263</v>
      </c>
      <c r="B266">
        <f t="shared" si="4"/>
        <v>266</v>
      </c>
    </row>
    <row r="267" spans="1:2" x14ac:dyDescent="0.35">
      <c r="A267" s="1" t="s">
        <v>264</v>
      </c>
      <c r="B267">
        <f t="shared" si="4"/>
        <v>267</v>
      </c>
    </row>
    <row r="268" spans="1:2" x14ac:dyDescent="0.35">
      <c r="A268" s="1" t="s">
        <v>265</v>
      </c>
      <c r="B268">
        <f t="shared" si="4"/>
        <v>268</v>
      </c>
    </row>
    <row r="269" spans="1:2" x14ac:dyDescent="0.35">
      <c r="A269" s="1" t="s">
        <v>266</v>
      </c>
      <c r="B269">
        <f t="shared" si="4"/>
        <v>269</v>
      </c>
    </row>
    <row r="270" spans="1:2" x14ac:dyDescent="0.35">
      <c r="A270" s="1" t="s">
        <v>267</v>
      </c>
      <c r="B270">
        <f t="shared" si="4"/>
        <v>270</v>
      </c>
    </row>
    <row r="271" spans="1:2" x14ac:dyDescent="0.35">
      <c r="A271" s="1" t="s">
        <v>268</v>
      </c>
      <c r="B271">
        <f t="shared" si="4"/>
        <v>271</v>
      </c>
    </row>
    <row r="272" spans="1:2" x14ac:dyDescent="0.35">
      <c r="A272" s="1" t="s">
        <v>269</v>
      </c>
      <c r="B272">
        <f t="shared" si="4"/>
        <v>272</v>
      </c>
    </row>
    <row r="273" spans="1:2" x14ac:dyDescent="0.35">
      <c r="A273" s="1" t="s">
        <v>270</v>
      </c>
      <c r="B273">
        <f t="shared" si="4"/>
        <v>273</v>
      </c>
    </row>
    <row r="274" spans="1:2" x14ac:dyDescent="0.35">
      <c r="A274" s="1" t="s">
        <v>271</v>
      </c>
      <c r="B274">
        <f t="shared" si="4"/>
        <v>274</v>
      </c>
    </row>
    <row r="275" spans="1:2" x14ac:dyDescent="0.35">
      <c r="A275" s="1" t="s">
        <v>272</v>
      </c>
      <c r="B275">
        <f t="shared" si="4"/>
        <v>275</v>
      </c>
    </row>
    <row r="276" spans="1:2" x14ac:dyDescent="0.35">
      <c r="A276" s="1" t="s">
        <v>273</v>
      </c>
      <c r="B276">
        <f t="shared" si="4"/>
        <v>276</v>
      </c>
    </row>
    <row r="277" spans="1:2" x14ac:dyDescent="0.35">
      <c r="A277" s="1" t="s">
        <v>274</v>
      </c>
      <c r="B277">
        <f t="shared" si="4"/>
        <v>277</v>
      </c>
    </row>
    <row r="278" spans="1:2" x14ac:dyDescent="0.35">
      <c r="A278" s="1" t="s">
        <v>275</v>
      </c>
      <c r="B278">
        <f t="shared" si="4"/>
        <v>278</v>
      </c>
    </row>
    <row r="279" spans="1:2" x14ac:dyDescent="0.35">
      <c r="A279" s="1" t="s">
        <v>276</v>
      </c>
      <c r="B279">
        <f t="shared" si="4"/>
        <v>279</v>
      </c>
    </row>
    <row r="280" spans="1:2" x14ac:dyDescent="0.35">
      <c r="A280" s="1" t="s">
        <v>277</v>
      </c>
      <c r="B280">
        <f t="shared" si="4"/>
        <v>280</v>
      </c>
    </row>
    <row r="281" spans="1:2" x14ac:dyDescent="0.35">
      <c r="A281" s="1" t="s">
        <v>278</v>
      </c>
      <c r="B281">
        <f t="shared" si="4"/>
        <v>281</v>
      </c>
    </row>
    <row r="282" spans="1:2" x14ac:dyDescent="0.35">
      <c r="A282" s="1" t="s">
        <v>279</v>
      </c>
      <c r="B282">
        <f t="shared" si="4"/>
        <v>282</v>
      </c>
    </row>
    <row r="283" spans="1:2" x14ac:dyDescent="0.35">
      <c r="A283" s="1" t="s">
        <v>280</v>
      </c>
      <c r="B283">
        <f t="shared" si="4"/>
        <v>283</v>
      </c>
    </row>
    <row r="284" spans="1:2" x14ac:dyDescent="0.35">
      <c r="A284" s="1" t="s">
        <v>281</v>
      </c>
      <c r="B284">
        <f t="shared" si="4"/>
        <v>284</v>
      </c>
    </row>
    <row r="285" spans="1:2" x14ac:dyDescent="0.35">
      <c r="A285" s="1" t="s">
        <v>282</v>
      </c>
      <c r="B285">
        <f t="shared" si="4"/>
        <v>285</v>
      </c>
    </row>
    <row r="286" spans="1:2" x14ac:dyDescent="0.35">
      <c r="A286" s="1" t="s">
        <v>283</v>
      </c>
      <c r="B286">
        <f t="shared" si="4"/>
        <v>286</v>
      </c>
    </row>
    <row r="287" spans="1:2" x14ac:dyDescent="0.35">
      <c r="A287" s="1" t="s">
        <v>284</v>
      </c>
      <c r="B287">
        <f t="shared" si="4"/>
        <v>287</v>
      </c>
    </row>
    <row r="288" spans="1:2" x14ac:dyDescent="0.35">
      <c r="A288" s="1" t="s">
        <v>285</v>
      </c>
      <c r="B288">
        <f t="shared" si="4"/>
        <v>288</v>
      </c>
    </row>
    <row r="289" spans="1:2" x14ac:dyDescent="0.35">
      <c r="A289" s="1" t="s">
        <v>286</v>
      </c>
      <c r="B289">
        <f t="shared" si="4"/>
        <v>289</v>
      </c>
    </row>
    <row r="290" spans="1:2" x14ac:dyDescent="0.35">
      <c r="A290" s="1" t="s">
        <v>287</v>
      </c>
      <c r="B290">
        <f t="shared" si="4"/>
        <v>290</v>
      </c>
    </row>
    <row r="291" spans="1:2" x14ac:dyDescent="0.35">
      <c r="A291" s="1" t="s">
        <v>288</v>
      </c>
      <c r="B291">
        <f t="shared" si="4"/>
        <v>291</v>
      </c>
    </row>
    <row r="292" spans="1:2" x14ac:dyDescent="0.35">
      <c r="A292" s="1" t="s">
        <v>289</v>
      </c>
      <c r="B292">
        <f t="shared" si="4"/>
        <v>292</v>
      </c>
    </row>
    <row r="293" spans="1:2" x14ac:dyDescent="0.35">
      <c r="A293" s="1" t="s">
        <v>290</v>
      </c>
      <c r="B293">
        <f t="shared" si="4"/>
        <v>293</v>
      </c>
    </row>
    <row r="294" spans="1:2" x14ac:dyDescent="0.35">
      <c r="A294" s="1" t="s">
        <v>291</v>
      </c>
      <c r="B294">
        <f t="shared" si="4"/>
        <v>294</v>
      </c>
    </row>
    <row r="295" spans="1:2" x14ac:dyDescent="0.35">
      <c r="A295" s="1" t="s">
        <v>292</v>
      </c>
      <c r="B295">
        <f t="shared" si="4"/>
        <v>295</v>
      </c>
    </row>
    <row r="296" spans="1:2" x14ac:dyDescent="0.35">
      <c r="A296" s="1" t="s">
        <v>293</v>
      </c>
      <c r="B296">
        <f t="shared" si="4"/>
        <v>296</v>
      </c>
    </row>
    <row r="297" spans="1:2" x14ac:dyDescent="0.35">
      <c r="A297" s="1" t="s">
        <v>294</v>
      </c>
      <c r="B297">
        <f t="shared" si="4"/>
        <v>297</v>
      </c>
    </row>
    <row r="298" spans="1:2" x14ac:dyDescent="0.35">
      <c r="A298" s="1" t="s">
        <v>295</v>
      </c>
      <c r="B298">
        <f t="shared" si="4"/>
        <v>298</v>
      </c>
    </row>
    <row r="299" spans="1:2" x14ac:dyDescent="0.35">
      <c r="A299" s="1" t="s">
        <v>296</v>
      </c>
      <c r="B299">
        <f t="shared" si="4"/>
        <v>299</v>
      </c>
    </row>
    <row r="300" spans="1:2" x14ac:dyDescent="0.35">
      <c r="A300" s="1" t="s">
        <v>297</v>
      </c>
      <c r="B300">
        <f t="shared" si="4"/>
        <v>300</v>
      </c>
    </row>
    <row r="301" spans="1:2" x14ac:dyDescent="0.35">
      <c r="A301" s="1" t="s">
        <v>298</v>
      </c>
      <c r="B301">
        <f t="shared" si="4"/>
        <v>301</v>
      </c>
    </row>
    <row r="302" spans="1:2" x14ac:dyDescent="0.35">
      <c r="A302" s="1" t="s">
        <v>299</v>
      </c>
      <c r="B302">
        <f t="shared" si="4"/>
        <v>302</v>
      </c>
    </row>
    <row r="303" spans="1:2" x14ac:dyDescent="0.35">
      <c r="A303" s="1" t="s">
        <v>300</v>
      </c>
      <c r="B303">
        <f t="shared" si="4"/>
        <v>303</v>
      </c>
    </row>
    <row r="304" spans="1:2" x14ac:dyDescent="0.35">
      <c r="A304" s="1" t="s">
        <v>301</v>
      </c>
      <c r="B304">
        <f t="shared" si="4"/>
        <v>304</v>
      </c>
    </row>
    <row r="305" spans="1:2" x14ac:dyDescent="0.35">
      <c r="A305" s="1" t="s">
        <v>302</v>
      </c>
      <c r="B305">
        <f t="shared" si="4"/>
        <v>305</v>
      </c>
    </row>
    <row r="306" spans="1:2" x14ac:dyDescent="0.35">
      <c r="A306" s="1" t="s">
        <v>303</v>
      </c>
      <c r="B306">
        <f t="shared" si="4"/>
        <v>306</v>
      </c>
    </row>
    <row r="307" spans="1:2" x14ac:dyDescent="0.35">
      <c r="A307" s="1" t="s">
        <v>304</v>
      </c>
      <c r="B307">
        <f t="shared" si="4"/>
        <v>307</v>
      </c>
    </row>
    <row r="308" spans="1:2" x14ac:dyDescent="0.35">
      <c r="A308" s="1" t="s">
        <v>305</v>
      </c>
      <c r="B308">
        <f t="shared" si="4"/>
        <v>308</v>
      </c>
    </row>
    <row r="309" spans="1:2" x14ac:dyDescent="0.35">
      <c r="A309" s="1" t="s">
        <v>306</v>
      </c>
      <c r="B309">
        <f t="shared" si="4"/>
        <v>309</v>
      </c>
    </row>
    <row r="310" spans="1:2" x14ac:dyDescent="0.35">
      <c r="A310" s="1" t="s">
        <v>307</v>
      </c>
      <c r="B310">
        <f t="shared" si="4"/>
        <v>310</v>
      </c>
    </row>
    <row r="311" spans="1:2" x14ac:dyDescent="0.35">
      <c r="A311" s="1" t="s">
        <v>308</v>
      </c>
      <c r="B311">
        <f t="shared" si="4"/>
        <v>311</v>
      </c>
    </row>
    <row r="312" spans="1:2" x14ac:dyDescent="0.35">
      <c r="A312" s="1" t="s">
        <v>309</v>
      </c>
      <c r="B312">
        <f t="shared" si="4"/>
        <v>312</v>
      </c>
    </row>
    <row r="313" spans="1:2" x14ac:dyDescent="0.35">
      <c r="A313" s="1" t="s">
        <v>310</v>
      </c>
      <c r="B313">
        <f t="shared" si="4"/>
        <v>313</v>
      </c>
    </row>
    <row r="314" spans="1:2" x14ac:dyDescent="0.35">
      <c r="A314" s="1" t="s">
        <v>311</v>
      </c>
      <c r="B314">
        <f t="shared" si="4"/>
        <v>314</v>
      </c>
    </row>
    <row r="315" spans="1:2" x14ac:dyDescent="0.35">
      <c r="A315" s="1" t="s">
        <v>312</v>
      </c>
      <c r="B315">
        <f t="shared" si="4"/>
        <v>315</v>
      </c>
    </row>
    <row r="316" spans="1:2" x14ac:dyDescent="0.35">
      <c r="A316" s="1" t="s">
        <v>313</v>
      </c>
      <c r="B316">
        <f t="shared" si="4"/>
        <v>316</v>
      </c>
    </row>
    <row r="317" spans="1:2" x14ac:dyDescent="0.35">
      <c r="A317" s="1" t="s">
        <v>314</v>
      </c>
      <c r="B317">
        <f t="shared" si="4"/>
        <v>317</v>
      </c>
    </row>
    <row r="318" spans="1:2" x14ac:dyDescent="0.35">
      <c r="A318" s="1" t="s">
        <v>315</v>
      </c>
      <c r="B318">
        <f t="shared" si="4"/>
        <v>318</v>
      </c>
    </row>
    <row r="319" spans="1:2" x14ac:dyDescent="0.35">
      <c r="A319" s="1" t="s">
        <v>316</v>
      </c>
      <c r="B319">
        <f t="shared" si="4"/>
        <v>319</v>
      </c>
    </row>
    <row r="320" spans="1:2" x14ac:dyDescent="0.35">
      <c r="A320" s="1" t="s">
        <v>317</v>
      </c>
      <c r="B320">
        <f t="shared" si="4"/>
        <v>320</v>
      </c>
    </row>
    <row r="321" spans="1:2" x14ac:dyDescent="0.35">
      <c r="A321" s="1" t="s">
        <v>318</v>
      </c>
      <c r="B321">
        <f t="shared" si="4"/>
        <v>321</v>
      </c>
    </row>
    <row r="322" spans="1:2" x14ac:dyDescent="0.35">
      <c r="A322" s="1" t="s">
        <v>319</v>
      </c>
      <c r="B322">
        <f t="shared" si="4"/>
        <v>322</v>
      </c>
    </row>
    <row r="323" spans="1:2" x14ac:dyDescent="0.35">
      <c r="A323" s="1" t="s">
        <v>320</v>
      </c>
      <c r="B323">
        <f t="shared" ref="B323:B386" si="5">B322+1</f>
        <v>323</v>
      </c>
    </row>
    <row r="324" spans="1:2" x14ac:dyDescent="0.35">
      <c r="A324" s="1" t="s">
        <v>321</v>
      </c>
      <c r="B324">
        <f t="shared" si="5"/>
        <v>324</v>
      </c>
    </row>
    <row r="325" spans="1:2" x14ac:dyDescent="0.35">
      <c r="A325" s="1" t="s">
        <v>322</v>
      </c>
      <c r="B325">
        <f t="shared" si="5"/>
        <v>325</v>
      </c>
    </row>
    <row r="326" spans="1:2" x14ac:dyDescent="0.35">
      <c r="A326" s="1" t="s">
        <v>323</v>
      </c>
      <c r="B326">
        <f t="shared" si="5"/>
        <v>326</v>
      </c>
    </row>
    <row r="327" spans="1:2" x14ac:dyDescent="0.35">
      <c r="A327" s="1" t="s">
        <v>324</v>
      </c>
      <c r="B327">
        <f t="shared" si="5"/>
        <v>327</v>
      </c>
    </row>
    <row r="328" spans="1:2" x14ac:dyDescent="0.35">
      <c r="A328" s="1" t="s">
        <v>325</v>
      </c>
      <c r="B328">
        <f t="shared" si="5"/>
        <v>328</v>
      </c>
    </row>
    <row r="329" spans="1:2" x14ac:dyDescent="0.35">
      <c r="A329" s="1" t="s">
        <v>326</v>
      </c>
      <c r="B329">
        <f t="shared" si="5"/>
        <v>329</v>
      </c>
    </row>
    <row r="330" spans="1:2" x14ac:dyDescent="0.35">
      <c r="A330" s="1" t="s">
        <v>327</v>
      </c>
      <c r="B330">
        <f t="shared" si="5"/>
        <v>330</v>
      </c>
    </row>
    <row r="331" spans="1:2" x14ac:dyDescent="0.35">
      <c r="A331" s="1" t="s">
        <v>328</v>
      </c>
      <c r="B331">
        <f t="shared" si="5"/>
        <v>331</v>
      </c>
    </row>
    <row r="332" spans="1:2" x14ac:dyDescent="0.35">
      <c r="A332" s="1" t="s">
        <v>329</v>
      </c>
      <c r="B332">
        <f t="shared" si="5"/>
        <v>332</v>
      </c>
    </row>
    <row r="333" spans="1:2" x14ac:dyDescent="0.35">
      <c r="A333" s="1" t="s">
        <v>330</v>
      </c>
      <c r="B333">
        <f t="shared" si="5"/>
        <v>333</v>
      </c>
    </row>
    <row r="334" spans="1:2" x14ac:dyDescent="0.35">
      <c r="A334" s="1" t="s">
        <v>331</v>
      </c>
      <c r="B334">
        <f t="shared" si="5"/>
        <v>334</v>
      </c>
    </row>
    <row r="335" spans="1:2" x14ac:dyDescent="0.35">
      <c r="A335" s="1" t="s">
        <v>332</v>
      </c>
      <c r="B335">
        <f t="shared" si="5"/>
        <v>335</v>
      </c>
    </row>
    <row r="336" spans="1:2" x14ac:dyDescent="0.35">
      <c r="A336" s="1" t="s">
        <v>333</v>
      </c>
      <c r="B336">
        <f t="shared" si="5"/>
        <v>336</v>
      </c>
    </row>
    <row r="337" spans="1:2" x14ac:dyDescent="0.35">
      <c r="A337" s="1" t="s">
        <v>334</v>
      </c>
      <c r="B337">
        <f t="shared" si="5"/>
        <v>337</v>
      </c>
    </row>
    <row r="338" spans="1:2" x14ac:dyDescent="0.35">
      <c r="A338" s="1" t="s">
        <v>335</v>
      </c>
      <c r="B338">
        <f t="shared" si="5"/>
        <v>338</v>
      </c>
    </row>
    <row r="339" spans="1:2" x14ac:dyDescent="0.35">
      <c r="A339" s="1" t="s">
        <v>10</v>
      </c>
      <c r="B339">
        <f t="shared" si="5"/>
        <v>339</v>
      </c>
    </row>
    <row r="340" spans="1:2" x14ac:dyDescent="0.35">
      <c r="A340" s="1" t="s">
        <v>9</v>
      </c>
      <c r="B340">
        <f t="shared" si="5"/>
        <v>340</v>
      </c>
    </row>
    <row r="341" spans="1:2" x14ac:dyDescent="0.35">
      <c r="A341" s="1" t="s">
        <v>336</v>
      </c>
      <c r="B341">
        <f t="shared" si="5"/>
        <v>341</v>
      </c>
    </row>
    <row r="342" spans="1:2" x14ac:dyDescent="0.35">
      <c r="A342" s="1" t="s">
        <v>337</v>
      </c>
      <c r="B342">
        <f t="shared" si="5"/>
        <v>342</v>
      </c>
    </row>
    <row r="343" spans="1:2" x14ac:dyDescent="0.35">
      <c r="A343" s="1" t="s">
        <v>338</v>
      </c>
      <c r="B343">
        <f t="shared" si="5"/>
        <v>343</v>
      </c>
    </row>
    <row r="344" spans="1:2" x14ac:dyDescent="0.35">
      <c r="A344" s="1" t="s">
        <v>339</v>
      </c>
      <c r="B344">
        <f t="shared" si="5"/>
        <v>344</v>
      </c>
    </row>
    <row r="345" spans="1:2" x14ac:dyDescent="0.35">
      <c r="A345" s="1" t="s">
        <v>340</v>
      </c>
      <c r="B345">
        <f t="shared" si="5"/>
        <v>345</v>
      </c>
    </row>
    <row r="346" spans="1:2" x14ac:dyDescent="0.35">
      <c r="A346" s="1" t="s">
        <v>341</v>
      </c>
      <c r="B346">
        <f t="shared" si="5"/>
        <v>346</v>
      </c>
    </row>
    <row r="347" spans="1:2" x14ac:dyDescent="0.35">
      <c r="A347" s="1" t="s">
        <v>342</v>
      </c>
      <c r="B347">
        <f t="shared" si="5"/>
        <v>347</v>
      </c>
    </row>
    <row r="348" spans="1:2" x14ac:dyDescent="0.35">
      <c r="A348" s="1" t="s">
        <v>343</v>
      </c>
      <c r="B348">
        <f t="shared" si="5"/>
        <v>348</v>
      </c>
    </row>
    <row r="349" spans="1:2" x14ac:dyDescent="0.35">
      <c r="A349" s="1" t="s">
        <v>344</v>
      </c>
      <c r="B349">
        <f t="shared" si="5"/>
        <v>349</v>
      </c>
    </row>
    <row r="350" spans="1:2" x14ac:dyDescent="0.35">
      <c r="A350" s="1" t="s">
        <v>345</v>
      </c>
      <c r="B350">
        <f t="shared" si="5"/>
        <v>350</v>
      </c>
    </row>
    <row r="351" spans="1:2" x14ac:dyDescent="0.35">
      <c r="A351" s="1" t="s">
        <v>346</v>
      </c>
      <c r="B351">
        <f t="shared" si="5"/>
        <v>351</v>
      </c>
    </row>
    <row r="352" spans="1:2" x14ac:dyDescent="0.35">
      <c r="A352" s="1" t="s">
        <v>347</v>
      </c>
      <c r="B352">
        <f t="shared" si="5"/>
        <v>352</v>
      </c>
    </row>
    <row r="353" spans="1:2" x14ac:dyDescent="0.35">
      <c r="A353" s="1" t="s">
        <v>348</v>
      </c>
      <c r="B353">
        <f t="shared" si="5"/>
        <v>353</v>
      </c>
    </row>
    <row r="354" spans="1:2" x14ac:dyDescent="0.35">
      <c r="A354" s="1" t="s">
        <v>349</v>
      </c>
      <c r="B354">
        <f t="shared" si="5"/>
        <v>354</v>
      </c>
    </row>
    <row r="355" spans="1:2" x14ac:dyDescent="0.35">
      <c r="A355" s="1" t="s">
        <v>350</v>
      </c>
      <c r="B355">
        <f t="shared" si="5"/>
        <v>355</v>
      </c>
    </row>
    <row r="356" spans="1:2" x14ac:dyDescent="0.35">
      <c r="A356" s="1" t="s">
        <v>351</v>
      </c>
      <c r="B356">
        <f t="shared" si="5"/>
        <v>356</v>
      </c>
    </row>
    <row r="357" spans="1:2" x14ac:dyDescent="0.35">
      <c r="A357" s="1" t="s">
        <v>352</v>
      </c>
      <c r="B357">
        <f t="shared" si="5"/>
        <v>357</v>
      </c>
    </row>
    <row r="358" spans="1:2" x14ac:dyDescent="0.35">
      <c r="A358" s="1" t="s">
        <v>353</v>
      </c>
      <c r="B358">
        <f t="shared" si="5"/>
        <v>358</v>
      </c>
    </row>
    <row r="359" spans="1:2" x14ac:dyDescent="0.35">
      <c r="A359" s="1" t="s">
        <v>354</v>
      </c>
      <c r="B359">
        <f t="shared" si="5"/>
        <v>359</v>
      </c>
    </row>
    <row r="360" spans="1:2" x14ac:dyDescent="0.35">
      <c r="A360" s="1" t="s">
        <v>355</v>
      </c>
      <c r="B360">
        <f t="shared" si="5"/>
        <v>360</v>
      </c>
    </row>
    <row r="361" spans="1:2" x14ac:dyDescent="0.35">
      <c r="A361" s="1" t="s">
        <v>356</v>
      </c>
      <c r="B361">
        <f t="shared" si="5"/>
        <v>361</v>
      </c>
    </row>
    <row r="362" spans="1:2" x14ac:dyDescent="0.35">
      <c r="A362" s="1" t="s">
        <v>357</v>
      </c>
      <c r="B362">
        <f t="shared" si="5"/>
        <v>362</v>
      </c>
    </row>
    <row r="363" spans="1:2" x14ac:dyDescent="0.35">
      <c r="A363" s="1" t="s">
        <v>358</v>
      </c>
      <c r="B363">
        <f t="shared" si="5"/>
        <v>363</v>
      </c>
    </row>
    <row r="364" spans="1:2" x14ac:dyDescent="0.35">
      <c r="A364" s="1" t="s">
        <v>359</v>
      </c>
      <c r="B364">
        <f t="shared" si="5"/>
        <v>364</v>
      </c>
    </row>
    <row r="365" spans="1:2" x14ac:dyDescent="0.35">
      <c r="A365" s="1" t="s">
        <v>360</v>
      </c>
      <c r="B365">
        <f t="shared" si="5"/>
        <v>365</v>
      </c>
    </row>
    <row r="366" spans="1:2" x14ac:dyDescent="0.35">
      <c r="A366" s="1" t="s">
        <v>361</v>
      </c>
      <c r="B366">
        <f t="shared" si="5"/>
        <v>366</v>
      </c>
    </row>
    <row r="367" spans="1:2" x14ac:dyDescent="0.35">
      <c r="A367" s="1" t="s">
        <v>362</v>
      </c>
      <c r="B367">
        <f t="shared" si="5"/>
        <v>367</v>
      </c>
    </row>
    <row r="368" spans="1:2" x14ac:dyDescent="0.35">
      <c r="A368" s="1" t="s">
        <v>363</v>
      </c>
      <c r="B368">
        <f t="shared" si="5"/>
        <v>368</v>
      </c>
    </row>
    <row r="369" spans="1:2" x14ac:dyDescent="0.35">
      <c r="A369" s="1" t="s">
        <v>364</v>
      </c>
      <c r="B369">
        <f t="shared" si="5"/>
        <v>369</v>
      </c>
    </row>
    <row r="370" spans="1:2" x14ac:dyDescent="0.35">
      <c r="A370" s="1" t="s">
        <v>365</v>
      </c>
      <c r="B370">
        <f t="shared" si="5"/>
        <v>370</v>
      </c>
    </row>
    <row r="371" spans="1:2" x14ac:dyDescent="0.35">
      <c r="A371" s="1" t="s">
        <v>366</v>
      </c>
      <c r="B371">
        <f t="shared" si="5"/>
        <v>371</v>
      </c>
    </row>
    <row r="372" spans="1:2" x14ac:dyDescent="0.35">
      <c r="A372" s="1" t="s">
        <v>367</v>
      </c>
      <c r="B372">
        <f t="shared" si="5"/>
        <v>372</v>
      </c>
    </row>
    <row r="373" spans="1:2" x14ac:dyDescent="0.35">
      <c r="A373" s="1" t="s">
        <v>368</v>
      </c>
      <c r="B373">
        <f t="shared" si="5"/>
        <v>373</v>
      </c>
    </row>
    <row r="374" spans="1:2" x14ac:dyDescent="0.35">
      <c r="A374" s="1" t="s">
        <v>369</v>
      </c>
      <c r="B374">
        <f t="shared" si="5"/>
        <v>374</v>
      </c>
    </row>
    <row r="375" spans="1:2" x14ac:dyDescent="0.35">
      <c r="A375" s="1" t="s">
        <v>370</v>
      </c>
      <c r="B375">
        <f t="shared" si="5"/>
        <v>375</v>
      </c>
    </row>
    <row r="376" spans="1:2" x14ac:dyDescent="0.35">
      <c r="A376" s="1" t="s">
        <v>371</v>
      </c>
      <c r="B376">
        <f t="shared" si="5"/>
        <v>376</v>
      </c>
    </row>
    <row r="377" spans="1:2" x14ac:dyDescent="0.35">
      <c r="A377" s="1" t="s">
        <v>372</v>
      </c>
      <c r="B377">
        <f t="shared" si="5"/>
        <v>377</v>
      </c>
    </row>
    <row r="378" spans="1:2" x14ac:dyDescent="0.35">
      <c r="A378" s="1" t="s">
        <v>373</v>
      </c>
      <c r="B378">
        <f t="shared" si="5"/>
        <v>378</v>
      </c>
    </row>
    <row r="379" spans="1:2" x14ac:dyDescent="0.35">
      <c r="A379" s="1" t="s">
        <v>374</v>
      </c>
      <c r="B379">
        <f t="shared" si="5"/>
        <v>379</v>
      </c>
    </row>
    <row r="380" spans="1:2" x14ac:dyDescent="0.35">
      <c r="A380" s="1" t="s">
        <v>375</v>
      </c>
      <c r="B380">
        <f t="shared" si="5"/>
        <v>380</v>
      </c>
    </row>
    <row r="381" spans="1:2" x14ac:dyDescent="0.35">
      <c r="A381" s="1" t="s">
        <v>376</v>
      </c>
      <c r="B381">
        <f t="shared" si="5"/>
        <v>381</v>
      </c>
    </row>
    <row r="382" spans="1:2" x14ac:dyDescent="0.35">
      <c r="A382" s="1" t="s">
        <v>377</v>
      </c>
      <c r="B382">
        <f t="shared" si="5"/>
        <v>382</v>
      </c>
    </row>
    <row r="383" spans="1:2" x14ac:dyDescent="0.35">
      <c r="A383" s="1" t="s">
        <v>378</v>
      </c>
      <c r="B383">
        <f t="shared" si="5"/>
        <v>383</v>
      </c>
    </row>
    <row r="384" spans="1:2" x14ac:dyDescent="0.35">
      <c r="A384" s="1" t="s">
        <v>379</v>
      </c>
      <c r="B384">
        <f t="shared" si="5"/>
        <v>384</v>
      </c>
    </row>
    <row r="385" spans="1:2" x14ac:dyDescent="0.35">
      <c r="A385" s="1" t="s">
        <v>380</v>
      </c>
      <c r="B385">
        <f t="shared" si="5"/>
        <v>385</v>
      </c>
    </row>
    <row r="386" spans="1:2" x14ac:dyDescent="0.35">
      <c r="A386" s="1" t="s">
        <v>381</v>
      </c>
      <c r="B386">
        <f t="shared" si="5"/>
        <v>386</v>
      </c>
    </row>
    <row r="387" spans="1:2" x14ac:dyDescent="0.35">
      <c r="A387" s="1" t="s">
        <v>382</v>
      </c>
      <c r="B387">
        <f t="shared" ref="B387:B450" si="6">B386+1</f>
        <v>387</v>
      </c>
    </row>
    <row r="388" spans="1:2" x14ac:dyDescent="0.35">
      <c r="A388" s="1" t="s">
        <v>383</v>
      </c>
      <c r="B388">
        <f t="shared" si="6"/>
        <v>388</v>
      </c>
    </row>
    <row r="389" spans="1:2" x14ac:dyDescent="0.35">
      <c r="A389" s="1" t="s">
        <v>384</v>
      </c>
      <c r="B389">
        <f t="shared" si="6"/>
        <v>389</v>
      </c>
    </row>
    <row r="390" spans="1:2" x14ac:dyDescent="0.35">
      <c r="A390" s="1" t="s">
        <v>385</v>
      </c>
      <c r="B390">
        <f t="shared" si="6"/>
        <v>390</v>
      </c>
    </row>
    <row r="391" spans="1:2" x14ac:dyDescent="0.35">
      <c r="A391" s="1" t="s">
        <v>386</v>
      </c>
      <c r="B391">
        <f t="shared" si="6"/>
        <v>391</v>
      </c>
    </row>
    <row r="392" spans="1:2" x14ac:dyDescent="0.35">
      <c r="A392" s="1" t="s">
        <v>387</v>
      </c>
      <c r="B392">
        <f t="shared" si="6"/>
        <v>392</v>
      </c>
    </row>
    <row r="393" spans="1:2" x14ac:dyDescent="0.35">
      <c r="A393" s="1" t="s">
        <v>388</v>
      </c>
      <c r="B393">
        <f t="shared" si="6"/>
        <v>393</v>
      </c>
    </row>
    <row r="394" spans="1:2" x14ac:dyDescent="0.35">
      <c r="A394" s="1" t="s">
        <v>389</v>
      </c>
      <c r="B394">
        <f t="shared" si="6"/>
        <v>394</v>
      </c>
    </row>
    <row r="395" spans="1:2" x14ac:dyDescent="0.35">
      <c r="A395" s="1" t="s">
        <v>390</v>
      </c>
      <c r="B395">
        <f t="shared" si="6"/>
        <v>395</v>
      </c>
    </row>
    <row r="396" spans="1:2" x14ac:dyDescent="0.35">
      <c r="A396" s="1" t="s">
        <v>391</v>
      </c>
      <c r="B396">
        <f t="shared" si="6"/>
        <v>396</v>
      </c>
    </row>
    <row r="397" spans="1:2" x14ac:dyDescent="0.35">
      <c r="A397" s="1" t="s">
        <v>392</v>
      </c>
      <c r="B397">
        <f t="shared" si="6"/>
        <v>397</v>
      </c>
    </row>
    <row r="398" spans="1:2" x14ac:dyDescent="0.35">
      <c r="A398" s="1" t="s">
        <v>393</v>
      </c>
      <c r="B398">
        <f t="shared" si="6"/>
        <v>398</v>
      </c>
    </row>
    <row r="399" spans="1:2" x14ac:dyDescent="0.35">
      <c r="A399" s="1" t="s">
        <v>394</v>
      </c>
      <c r="B399">
        <f t="shared" si="6"/>
        <v>399</v>
      </c>
    </row>
    <row r="400" spans="1:2" x14ac:dyDescent="0.35">
      <c r="A400" s="1" t="s">
        <v>395</v>
      </c>
      <c r="B400">
        <f t="shared" si="6"/>
        <v>400</v>
      </c>
    </row>
    <row r="401" spans="1:2" x14ac:dyDescent="0.35">
      <c r="A401" s="1" t="s">
        <v>396</v>
      </c>
      <c r="B401">
        <f t="shared" si="6"/>
        <v>401</v>
      </c>
    </row>
    <row r="402" spans="1:2" x14ac:dyDescent="0.35">
      <c r="A402" s="1" t="s">
        <v>397</v>
      </c>
      <c r="B402">
        <f t="shared" si="6"/>
        <v>402</v>
      </c>
    </row>
    <row r="403" spans="1:2" x14ac:dyDescent="0.35">
      <c r="A403" s="1" t="s">
        <v>398</v>
      </c>
      <c r="B403">
        <f t="shared" si="6"/>
        <v>403</v>
      </c>
    </row>
    <row r="404" spans="1:2" x14ac:dyDescent="0.35">
      <c r="A404" s="1" t="s">
        <v>399</v>
      </c>
      <c r="B404">
        <f t="shared" si="6"/>
        <v>404</v>
      </c>
    </row>
    <row r="405" spans="1:2" x14ac:dyDescent="0.35">
      <c r="A405" s="1" t="s">
        <v>400</v>
      </c>
      <c r="B405">
        <f t="shared" si="6"/>
        <v>405</v>
      </c>
    </row>
    <row r="406" spans="1:2" x14ac:dyDescent="0.35">
      <c r="A406" s="1" t="s">
        <v>401</v>
      </c>
      <c r="B406">
        <f t="shared" si="6"/>
        <v>406</v>
      </c>
    </row>
    <row r="407" spans="1:2" x14ac:dyDescent="0.35">
      <c r="A407" s="1" t="s">
        <v>402</v>
      </c>
      <c r="B407">
        <f t="shared" si="6"/>
        <v>407</v>
      </c>
    </row>
    <row r="408" spans="1:2" x14ac:dyDescent="0.35">
      <c r="A408" s="1" t="s">
        <v>403</v>
      </c>
      <c r="B408">
        <f t="shared" si="6"/>
        <v>408</v>
      </c>
    </row>
    <row r="409" spans="1:2" x14ac:dyDescent="0.35">
      <c r="A409" s="1" t="s">
        <v>404</v>
      </c>
      <c r="B409">
        <f t="shared" si="6"/>
        <v>409</v>
      </c>
    </row>
    <row r="410" spans="1:2" x14ac:dyDescent="0.35">
      <c r="A410" s="1" t="s">
        <v>405</v>
      </c>
      <c r="B410">
        <f t="shared" si="6"/>
        <v>410</v>
      </c>
    </row>
    <row r="411" spans="1:2" x14ac:dyDescent="0.35">
      <c r="A411" s="1" t="s">
        <v>406</v>
      </c>
      <c r="B411">
        <f t="shared" si="6"/>
        <v>411</v>
      </c>
    </row>
    <row r="412" spans="1:2" x14ac:dyDescent="0.35">
      <c r="A412" s="1" t="s">
        <v>407</v>
      </c>
      <c r="B412">
        <f t="shared" si="6"/>
        <v>412</v>
      </c>
    </row>
    <row r="413" spans="1:2" x14ac:dyDescent="0.35">
      <c r="A413" s="1" t="s">
        <v>408</v>
      </c>
      <c r="B413">
        <f t="shared" si="6"/>
        <v>413</v>
      </c>
    </row>
    <row r="414" spans="1:2" x14ac:dyDescent="0.35">
      <c r="A414" s="1" t="s">
        <v>409</v>
      </c>
      <c r="B414">
        <f t="shared" si="6"/>
        <v>414</v>
      </c>
    </row>
    <row r="415" spans="1:2" x14ac:dyDescent="0.35">
      <c r="A415" s="1" t="s">
        <v>410</v>
      </c>
      <c r="B415">
        <f t="shared" si="6"/>
        <v>415</v>
      </c>
    </row>
    <row r="416" spans="1:2" x14ac:dyDescent="0.35">
      <c r="A416" s="1" t="s">
        <v>411</v>
      </c>
      <c r="B416">
        <f t="shared" si="6"/>
        <v>416</v>
      </c>
    </row>
    <row r="417" spans="1:2" x14ac:dyDescent="0.35">
      <c r="A417" s="1" t="s">
        <v>412</v>
      </c>
      <c r="B417">
        <f t="shared" si="6"/>
        <v>417</v>
      </c>
    </row>
    <row r="418" spans="1:2" x14ac:dyDescent="0.35">
      <c r="A418" s="1" t="s">
        <v>413</v>
      </c>
      <c r="B418">
        <f t="shared" si="6"/>
        <v>418</v>
      </c>
    </row>
    <row r="419" spans="1:2" x14ac:dyDescent="0.35">
      <c r="A419" s="1" t="s">
        <v>414</v>
      </c>
      <c r="B419">
        <f t="shared" si="6"/>
        <v>419</v>
      </c>
    </row>
    <row r="420" spans="1:2" x14ac:dyDescent="0.35">
      <c r="A420" s="1" t="s">
        <v>415</v>
      </c>
      <c r="B420">
        <f t="shared" si="6"/>
        <v>420</v>
      </c>
    </row>
    <row r="421" spans="1:2" x14ac:dyDescent="0.35">
      <c r="A421" s="1" t="s">
        <v>416</v>
      </c>
      <c r="B421">
        <f t="shared" si="6"/>
        <v>421</v>
      </c>
    </row>
    <row r="422" spans="1:2" x14ac:dyDescent="0.35">
      <c r="A422" s="1" t="s">
        <v>417</v>
      </c>
      <c r="B422">
        <f t="shared" si="6"/>
        <v>422</v>
      </c>
    </row>
    <row r="423" spans="1:2" x14ac:dyDescent="0.35">
      <c r="A423" s="1" t="s">
        <v>418</v>
      </c>
      <c r="B423">
        <f t="shared" si="6"/>
        <v>423</v>
      </c>
    </row>
    <row r="424" spans="1:2" x14ac:dyDescent="0.35">
      <c r="A424" s="1" t="s">
        <v>419</v>
      </c>
      <c r="B424">
        <f t="shared" si="6"/>
        <v>424</v>
      </c>
    </row>
    <row r="425" spans="1:2" x14ac:dyDescent="0.35">
      <c r="A425" s="1" t="s">
        <v>420</v>
      </c>
      <c r="B425">
        <f t="shared" si="6"/>
        <v>425</v>
      </c>
    </row>
    <row r="426" spans="1:2" x14ac:dyDescent="0.35">
      <c r="A426" s="1" t="s">
        <v>421</v>
      </c>
      <c r="B426">
        <f t="shared" si="6"/>
        <v>426</v>
      </c>
    </row>
    <row r="427" spans="1:2" x14ac:dyDescent="0.35">
      <c r="A427" s="1" t="s">
        <v>422</v>
      </c>
      <c r="B427">
        <f t="shared" si="6"/>
        <v>427</v>
      </c>
    </row>
    <row r="428" spans="1:2" x14ac:dyDescent="0.35">
      <c r="A428" s="1" t="s">
        <v>423</v>
      </c>
      <c r="B428">
        <f t="shared" si="6"/>
        <v>428</v>
      </c>
    </row>
    <row r="429" spans="1:2" x14ac:dyDescent="0.35">
      <c r="A429" s="1" t="s">
        <v>424</v>
      </c>
      <c r="B429">
        <f t="shared" si="6"/>
        <v>429</v>
      </c>
    </row>
    <row r="430" spans="1:2" x14ac:dyDescent="0.35">
      <c r="A430" s="1" t="s">
        <v>425</v>
      </c>
      <c r="B430">
        <f t="shared" si="6"/>
        <v>430</v>
      </c>
    </row>
    <row r="431" spans="1:2" x14ac:dyDescent="0.35">
      <c r="A431" s="1" t="s">
        <v>426</v>
      </c>
      <c r="B431">
        <f t="shared" si="6"/>
        <v>431</v>
      </c>
    </row>
    <row r="432" spans="1:2" x14ac:dyDescent="0.35">
      <c r="A432" s="1" t="s">
        <v>427</v>
      </c>
      <c r="B432">
        <f t="shared" si="6"/>
        <v>432</v>
      </c>
    </row>
    <row r="433" spans="1:2" x14ac:dyDescent="0.35">
      <c r="A433" s="1" t="s">
        <v>428</v>
      </c>
      <c r="B433">
        <f t="shared" si="6"/>
        <v>433</v>
      </c>
    </row>
    <row r="434" spans="1:2" x14ac:dyDescent="0.35">
      <c r="A434" s="1" t="s">
        <v>429</v>
      </c>
      <c r="B434">
        <f t="shared" si="6"/>
        <v>434</v>
      </c>
    </row>
    <row r="435" spans="1:2" x14ac:dyDescent="0.35">
      <c r="A435" s="1" t="s">
        <v>430</v>
      </c>
      <c r="B435">
        <f t="shared" si="6"/>
        <v>435</v>
      </c>
    </row>
    <row r="436" spans="1:2" x14ac:dyDescent="0.35">
      <c r="A436" s="1" t="s">
        <v>431</v>
      </c>
      <c r="B436">
        <f t="shared" si="6"/>
        <v>436</v>
      </c>
    </row>
    <row r="437" spans="1:2" x14ac:dyDescent="0.35">
      <c r="A437" s="1" t="s">
        <v>432</v>
      </c>
      <c r="B437">
        <f t="shared" si="6"/>
        <v>437</v>
      </c>
    </row>
    <row r="438" spans="1:2" x14ac:dyDescent="0.35">
      <c r="A438" s="1" t="s">
        <v>433</v>
      </c>
      <c r="B438">
        <f t="shared" si="6"/>
        <v>438</v>
      </c>
    </row>
    <row r="439" spans="1:2" x14ac:dyDescent="0.35">
      <c r="A439" s="1" t="s">
        <v>434</v>
      </c>
      <c r="B439">
        <f t="shared" si="6"/>
        <v>439</v>
      </c>
    </row>
    <row r="440" spans="1:2" x14ac:dyDescent="0.35">
      <c r="A440" s="1" t="s">
        <v>435</v>
      </c>
      <c r="B440">
        <f t="shared" si="6"/>
        <v>440</v>
      </c>
    </row>
    <row r="441" spans="1:2" x14ac:dyDescent="0.35">
      <c r="A441" s="1" t="s">
        <v>436</v>
      </c>
      <c r="B441">
        <f t="shared" si="6"/>
        <v>441</v>
      </c>
    </row>
    <row r="442" spans="1:2" x14ac:dyDescent="0.35">
      <c r="A442" s="1" t="s">
        <v>437</v>
      </c>
      <c r="B442">
        <f t="shared" si="6"/>
        <v>442</v>
      </c>
    </row>
    <row r="443" spans="1:2" x14ac:dyDescent="0.35">
      <c r="A443" s="1" t="s">
        <v>438</v>
      </c>
      <c r="B443">
        <f t="shared" si="6"/>
        <v>443</v>
      </c>
    </row>
    <row r="444" spans="1:2" x14ac:dyDescent="0.35">
      <c r="A444" s="1" t="s">
        <v>439</v>
      </c>
      <c r="B444">
        <f t="shared" si="6"/>
        <v>444</v>
      </c>
    </row>
    <row r="445" spans="1:2" x14ac:dyDescent="0.35">
      <c r="A445" s="1" t="s">
        <v>440</v>
      </c>
      <c r="B445">
        <f t="shared" si="6"/>
        <v>445</v>
      </c>
    </row>
    <row r="446" spans="1:2" x14ac:dyDescent="0.35">
      <c r="A446" s="1" t="s">
        <v>441</v>
      </c>
      <c r="B446">
        <f t="shared" si="6"/>
        <v>446</v>
      </c>
    </row>
    <row r="447" spans="1:2" x14ac:dyDescent="0.35">
      <c r="A447" s="1" t="s">
        <v>442</v>
      </c>
      <c r="B447">
        <f t="shared" si="6"/>
        <v>447</v>
      </c>
    </row>
    <row r="448" spans="1:2" x14ac:dyDescent="0.35">
      <c r="A448" s="1" t="s">
        <v>443</v>
      </c>
      <c r="B448">
        <f t="shared" si="6"/>
        <v>448</v>
      </c>
    </row>
    <row r="449" spans="1:2" x14ac:dyDescent="0.35">
      <c r="A449" s="1" t="s">
        <v>444</v>
      </c>
      <c r="B449">
        <f t="shared" si="6"/>
        <v>449</v>
      </c>
    </row>
    <row r="450" spans="1:2" x14ac:dyDescent="0.35">
      <c r="A450" s="1" t="s">
        <v>445</v>
      </c>
      <c r="B450">
        <f t="shared" si="6"/>
        <v>450</v>
      </c>
    </row>
    <row r="451" spans="1:2" x14ac:dyDescent="0.35">
      <c r="A451" s="1" t="s">
        <v>446</v>
      </c>
      <c r="B451">
        <f t="shared" ref="B451:B514" si="7">B450+1</f>
        <v>451</v>
      </c>
    </row>
    <row r="452" spans="1:2" x14ac:dyDescent="0.35">
      <c r="A452" s="1" t="s">
        <v>447</v>
      </c>
      <c r="B452">
        <f t="shared" si="7"/>
        <v>452</v>
      </c>
    </row>
    <row r="453" spans="1:2" x14ac:dyDescent="0.35">
      <c r="A453" s="1" t="s">
        <v>448</v>
      </c>
      <c r="B453">
        <f t="shared" si="7"/>
        <v>453</v>
      </c>
    </row>
    <row r="454" spans="1:2" x14ac:dyDescent="0.35">
      <c r="A454" s="1" t="s">
        <v>449</v>
      </c>
      <c r="B454">
        <f t="shared" si="7"/>
        <v>454</v>
      </c>
    </row>
    <row r="455" spans="1:2" x14ac:dyDescent="0.35">
      <c r="A455" s="1" t="s">
        <v>450</v>
      </c>
      <c r="B455">
        <f t="shared" si="7"/>
        <v>455</v>
      </c>
    </row>
    <row r="456" spans="1:2" x14ac:dyDescent="0.35">
      <c r="A456" s="1" t="s">
        <v>451</v>
      </c>
      <c r="B456">
        <f t="shared" si="7"/>
        <v>456</v>
      </c>
    </row>
    <row r="457" spans="1:2" x14ac:dyDescent="0.35">
      <c r="A457" s="1" t="s">
        <v>452</v>
      </c>
      <c r="B457">
        <f t="shared" si="7"/>
        <v>457</v>
      </c>
    </row>
    <row r="458" spans="1:2" x14ac:dyDescent="0.35">
      <c r="A458" s="1" t="s">
        <v>453</v>
      </c>
      <c r="B458">
        <f t="shared" si="7"/>
        <v>458</v>
      </c>
    </row>
    <row r="459" spans="1:2" x14ac:dyDescent="0.35">
      <c r="A459" s="1" t="s">
        <v>454</v>
      </c>
      <c r="B459">
        <f t="shared" si="7"/>
        <v>459</v>
      </c>
    </row>
    <row r="460" spans="1:2" x14ac:dyDescent="0.35">
      <c r="A460" s="1" t="s">
        <v>455</v>
      </c>
      <c r="B460">
        <f t="shared" si="7"/>
        <v>460</v>
      </c>
    </row>
    <row r="461" spans="1:2" x14ac:dyDescent="0.35">
      <c r="A461" s="1" t="s">
        <v>456</v>
      </c>
      <c r="B461">
        <f t="shared" si="7"/>
        <v>461</v>
      </c>
    </row>
    <row r="462" spans="1:2" x14ac:dyDescent="0.35">
      <c r="A462" s="1" t="s">
        <v>457</v>
      </c>
      <c r="B462">
        <f t="shared" si="7"/>
        <v>462</v>
      </c>
    </row>
    <row r="463" spans="1:2" x14ac:dyDescent="0.35">
      <c r="A463" s="1" t="s">
        <v>458</v>
      </c>
      <c r="B463">
        <f t="shared" si="7"/>
        <v>463</v>
      </c>
    </row>
    <row r="464" spans="1:2" x14ac:dyDescent="0.35">
      <c r="A464" s="1" t="s">
        <v>459</v>
      </c>
      <c r="B464">
        <f t="shared" si="7"/>
        <v>464</v>
      </c>
    </row>
    <row r="465" spans="1:2" x14ac:dyDescent="0.35">
      <c r="A465" s="1" t="s">
        <v>460</v>
      </c>
      <c r="B465">
        <f t="shared" si="7"/>
        <v>465</v>
      </c>
    </row>
    <row r="466" spans="1:2" x14ac:dyDescent="0.35">
      <c r="A466" s="1" t="s">
        <v>461</v>
      </c>
      <c r="B466">
        <f t="shared" si="7"/>
        <v>466</v>
      </c>
    </row>
    <row r="467" spans="1:2" x14ac:dyDescent="0.35">
      <c r="A467" s="1" t="s">
        <v>462</v>
      </c>
      <c r="B467">
        <f t="shared" si="7"/>
        <v>467</v>
      </c>
    </row>
    <row r="468" spans="1:2" x14ac:dyDescent="0.35">
      <c r="A468" s="1" t="s">
        <v>463</v>
      </c>
      <c r="B468">
        <f t="shared" si="7"/>
        <v>468</v>
      </c>
    </row>
    <row r="469" spans="1:2" x14ac:dyDescent="0.35">
      <c r="A469" s="1" t="s">
        <v>464</v>
      </c>
      <c r="B469">
        <f t="shared" si="7"/>
        <v>469</v>
      </c>
    </row>
    <row r="470" spans="1:2" x14ac:dyDescent="0.35">
      <c r="A470" s="1" t="s">
        <v>465</v>
      </c>
      <c r="B470">
        <f t="shared" si="7"/>
        <v>470</v>
      </c>
    </row>
    <row r="471" spans="1:2" x14ac:dyDescent="0.35">
      <c r="A471" s="1" t="s">
        <v>466</v>
      </c>
      <c r="B471">
        <f t="shared" si="7"/>
        <v>471</v>
      </c>
    </row>
    <row r="472" spans="1:2" x14ac:dyDescent="0.35">
      <c r="A472" s="1" t="s">
        <v>467</v>
      </c>
      <c r="B472">
        <f t="shared" si="7"/>
        <v>472</v>
      </c>
    </row>
    <row r="473" spans="1:2" x14ac:dyDescent="0.35">
      <c r="A473" s="1" t="s">
        <v>468</v>
      </c>
      <c r="B473">
        <f t="shared" si="7"/>
        <v>473</v>
      </c>
    </row>
    <row r="474" spans="1:2" x14ac:dyDescent="0.35">
      <c r="A474" s="1" t="s">
        <v>469</v>
      </c>
      <c r="B474">
        <f t="shared" si="7"/>
        <v>474</v>
      </c>
    </row>
    <row r="475" spans="1:2" x14ac:dyDescent="0.35">
      <c r="A475" s="1" t="s">
        <v>470</v>
      </c>
      <c r="B475">
        <f t="shared" si="7"/>
        <v>475</v>
      </c>
    </row>
    <row r="476" spans="1:2" x14ac:dyDescent="0.35">
      <c r="A476" s="1" t="s">
        <v>471</v>
      </c>
      <c r="B476">
        <f t="shared" si="7"/>
        <v>476</v>
      </c>
    </row>
    <row r="477" spans="1:2" x14ac:dyDescent="0.35">
      <c r="A477" s="1" t="s">
        <v>472</v>
      </c>
      <c r="B477">
        <f t="shared" si="7"/>
        <v>477</v>
      </c>
    </row>
    <row r="478" spans="1:2" x14ac:dyDescent="0.35">
      <c r="A478" s="1" t="s">
        <v>473</v>
      </c>
      <c r="B478">
        <f t="shared" si="7"/>
        <v>478</v>
      </c>
    </row>
    <row r="479" spans="1:2" x14ac:dyDescent="0.35">
      <c r="A479" s="1" t="s">
        <v>474</v>
      </c>
      <c r="B479">
        <f t="shared" si="7"/>
        <v>479</v>
      </c>
    </row>
    <row r="480" spans="1:2" x14ac:dyDescent="0.35">
      <c r="A480" s="1" t="s">
        <v>475</v>
      </c>
      <c r="B480">
        <f t="shared" si="7"/>
        <v>480</v>
      </c>
    </row>
    <row r="481" spans="1:2" x14ac:dyDescent="0.35">
      <c r="A481" s="1" t="s">
        <v>476</v>
      </c>
      <c r="B481">
        <f t="shared" si="7"/>
        <v>481</v>
      </c>
    </row>
    <row r="482" spans="1:2" x14ac:dyDescent="0.35">
      <c r="A482" s="1" t="s">
        <v>477</v>
      </c>
      <c r="B482">
        <f t="shared" si="7"/>
        <v>482</v>
      </c>
    </row>
    <row r="483" spans="1:2" x14ac:dyDescent="0.35">
      <c r="A483" s="1" t="s">
        <v>478</v>
      </c>
      <c r="B483">
        <f t="shared" si="7"/>
        <v>483</v>
      </c>
    </row>
    <row r="484" spans="1:2" x14ac:dyDescent="0.35">
      <c r="A484" s="1" t="s">
        <v>479</v>
      </c>
      <c r="B484">
        <f t="shared" si="7"/>
        <v>484</v>
      </c>
    </row>
    <row r="485" spans="1:2" x14ac:dyDescent="0.35">
      <c r="A485" s="1" t="s">
        <v>480</v>
      </c>
      <c r="B485">
        <f t="shared" si="7"/>
        <v>485</v>
      </c>
    </row>
    <row r="486" spans="1:2" x14ac:dyDescent="0.35">
      <c r="A486" s="1" t="s">
        <v>481</v>
      </c>
      <c r="B486">
        <f t="shared" si="7"/>
        <v>486</v>
      </c>
    </row>
    <row r="487" spans="1:2" x14ac:dyDescent="0.35">
      <c r="A487" s="1" t="s">
        <v>482</v>
      </c>
      <c r="B487">
        <f t="shared" si="7"/>
        <v>487</v>
      </c>
    </row>
    <row r="488" spans="1:2" x14ac:dyDescent="0.35">
      <c r="A488" s="1" t="s">
        <v>483</v>
      </c>
      <c r="B488">
        <f t="shared" si="7"/>
        <v>488</v>
      </c>
    </row>
    <row r="489" spans="1:2" x14ac:dyDescent="0.35">
      <c r="A489" s="1" t="s">
        <v>484</v>
      </c>
      <c r="B489">
        <f t="shared" si="7"/>
        <v>489</v>
      </c>
    </row>
    <row r="490" spans="1:2" x14ac:dyDescent="0.35">
      <c r="A490" s="1" t="s">
        <v>485</v>
      </c>
      <c r="B490">
        <f t="shared" si="7"/>
        <v>490</v>
      </c>
    </row>
    <row r="491" spans="1:2" x14ac:dyDescent="0.35">
      <c r="A491" s="1" t="s">
        <v>486</v>
      </c>
      <c r="B491">
        <f t="shared" si="7"/>
        <v>491</v>
      </c>
    </row>
    <row r="492" spans="1:2" x14ac:dyDescent="0.35">
      <c r="A492" s="1" t="s">
        <v>487</v>
      </c>
      <c r="B492">
        <f t="shared" si="7"/>
        <v>492</v>
      </c>
    </row>
    <row r="493" spans="1:2" x14ac:dyDescent="0.35">
      <c r="A493" s="1" t="s">
        <v>488</v>
      </c>
      <c r="B493">
        <f t="shared" si="7"/>
        <v>493</v>
      </c>
    </row>
    <row r="494" spans="1:2" x14ac:dyDescent="0.35">
      <c r="A494" s="1" t="s">
        <v>489</v>
      </c>
      <c r="B494">
        <f t="shared" si="7"/>
        <v>494</v>
      </c>
    </row>
    <row r="495" spans="1:2" x14ac:dyDescent="0.35">
      <c r="A495" s="1" t="s">
        <v>490</v>
      </c>
      <c r="B495">
        <f t="shared" si="7"/>
        <v>495</v>
      </c>
    </row>
    <row r="496" spans="1:2" x14ac:dyDescent="0.35">
      <c r="A496" s="1" t="s">
        <v>491</v>
      </c>
      <c r="B496">
        <f t="shared" si="7"/>
        <v>496</v>
      </c>
    </row>
    <row r="497" spans="1:2" x14ac:dyDescent="0.35">
      <c r="A497" s="1" t="s">
        <v>492</v>
      </c>
      <c r="B497">
        <f t="shared" si="7"/>
        <v>497</v>
      </c>
    </row>
    <row r="498" spans="1:2" x14ac:dyDescent="0.35">
      <c r="A498" s="1" t="s">
        <v>493</v>
      </c>
      <c r="B498">
        <f t="shared" si="7"/>
        <v>498</v>
      </c>
    </row>
    <row r="499" spans="1:2" x14ac:dyDescent="0.35">
      <c r="A499" s="1" t="s">
        <v>494</v>
      </c>
      <c r="B499">
        <f t="shared" si="7"/>
        <v>499</v>
      </c>
    </row>
    <row r="500" spans="1:2" x14ac:dyDescent="0.35">
      <c r="A500" s="1" t="s">
        <v>495</v>
      </c>
      <c r="B500">
        <f t="shared" si="7"/>
        <v>500</v>
      </c>
    </row>
    <row r="501" spans="1:2" x14ac:dyDescent="0.35">
      <c r="A501" s="1" t="s">
        <v>496</v>
      </c>
      <c r="B501">
        <f t="shared" si="7"/>
        <v>501</v>
      </c>
    </row>
    <row r="502" spans="1:2" x14ac:dyDescent="0.35">
      <c r="A502" s="1" t="s">
        <v>497</v>
      </c>
      <c r="B502">
        <f t="shared" si="7"/>
        <v>502</v>
      </c>
    </row>
    <row r="503" spans="1:2" x14ac:dyDescent="0.35">
      <c r="A503" s="1" t="s">
        <v>498</v>
      </c>
      <c r="B503">
        <f t="shared" si="7"/>
        <v>503</v>
      </c>
    </row>
    <row r="504" spans="1:2" x14ac:dyDescent="0.35">
      <c r="A504" s="1" t="s">
        <v>499</v>
      </c>
      <c r="B504">
        <f t="shared" si="7"/>
        <v>504</v>
      </c>
    </row>
    <row r="505" spans="1:2" x14ac:dyDescent="0.35">
      <c r="A505" s="1" t="s">
        <v>500</v>
      </c>
      <c r="B505">
        <f t="shared" si="7"/>
        <v>505</v>
      </c>
    </row>
    <row r="506" spans="1:2" x14ac:dyDescent="0.35">
      <c r="A506" s="1" t="s">
        <v>501</v>
      </c>
      <c r="B506">
        <f t="shared" si="7"/>
        <v>506</v>
      </c>
    </row>
    <row r="507" spans="1:2" x14ac:dyDescent="0.35">
      <c r="A507" s="1" t="s">
        <v>502</v>
      </c>
      <c r="B507">
        <f t="shared" si="7"/>
        <v>507</v>
      </c>
    </row>
    <row r="508" spans="1:2" x14ac:dyDescent="0.35">
      <c r="A508" s="1" t="s">
        <v>503</v>
      </c>
      <c r="B508">
        <f t="shared" si="7"/>
        <v>508</v>
      </c>
    </row>
    <row r="509" spans="1:2" x14ac:dyDescent="0.35">
      <c r="A509" s="1" t="s">
        <v>504</v>
      </c>
      <c r="B509">
        <f t="shared" si="7"/>
        <v>509</v>
      </c>
    </row>
    <row r="510" spans="1:2" x14ac:dyDescent="0.35">
      <c r="A510" s="1" t="s">
        <v>505</v>
      </c>
      <c r="B510">
        <f t="shared" si="7"/>
        <v>510</v>
      </c>
    </row>
    <row r="511" spans="1:2" x14ac:dyDescent="0.35">
      <c r="A511" s="1" t="s">
        <v>506</v>
      </c>
      <c r="B511">
        <f t="shared" si="7"/>
        <v>511</v>
      </c>
    </row>
    <row r="512" spans="1:2" x14ac:dyDescent="0.35">
      <c r="A512" s="1" t="s">
        <v>507</v>
      </c>
      <c r="B512">
        <f t="shared" si="7"/>
        <v>512</v>
      </c>
    </row>
    <row r="513" spans="1:2" x14ac:dyDescent="0.35">
      <c r="A513" s="1" t="s">
        <v>508</v>
      </c>
      <c r="B513">
        <f t="shared" si="7"/>
        <v>513</v>
      </c>
    </row>
    <row r="514" spans="1:2" x14ac:dyDescent="0.35">
      <c r="A514" s="1" t="s">
        <v>509</v>
      </c>
      <c r="B514">
        <f t="shared" si="7"/>
        <v>514</v>
      </c>
    </row>
    <row r="515" spans="1:2" x14ac:dyDescent="0.35">
      <c r="A515" s="1" t="s">
        <v>510</v>
      </c>
      <c r="B515">
        <f t="shared" ref="B515:B578" si="8">B514+1</f>
        <v>515</v>
      </c>
    </row>
    <row r="516" spans="1:2" x14ac:dyDescent="0.35">
      <c r="A516" s="1" t="s">
        <v>511</v>
      </c>
      <c r="B516">
        <f t="shared" si="8"/>
        <v>516</v>
      </c>
    </row>
    <row r="517" spans="1:2" x14ac:dyDescent="0.35">
      <c r="A517" s="1" t="s">
        <v>512</v>
      </c>
      <c r="B517">
        <f t="shared" si="8"/>
        <v>517</v>
      </c>
    </row>
    <row r="518" spans="1:2" x14ac:dyDescent="0.35">
      <c r="A518" s="1" t="s">
        <v>513</v>
      </c>
      <c r="B518">
        <f t="shared" si="8"/>
        <v>518</v>
      </c>
    </row>
    <row r="519" spans="1:2" x14ac:dyDescent="0.35">
      <c r="A519" s="1" t="s">
        <v>514</v>
      </c>
      <c r="B519">
        <f t="shared" si="8"/>
        <v>519</v>
      </c>
    </row>
    <row r="520" spans="1:2" x14ac:dyDescent="0.35">
      <c r="A520" s="1" t="s">
        <v>515</v>
      </c>
      <c r="B520">
        <f t="shared" si="8"/>
        <v>520</v>
      </c>
    </row>
    <row r="521" spans="1:2" x14ac:dyDescent="0.35">
      <c r="A521" s="1" t="s">
        <v>516</v>
      </c>
      <c r="B521">
        <f t="shared" si="8"/>
        <v>521</v>
      </c>
    </row>
    <row r="522" spans="1:2" x14ac:dyDescent="0.35">
      <c r="A522" s="1" t="s">
        <v>517</v>
      </c>
      <c r="B522">
        <f t="shared" si="8"/>
        <v>522</v>
      </c>
    </row>
    <row r="523" spans="1:2" x14ac:dyDescent="0.35">
      <c r="A523" s="1" t="s">
        <v>518</v>
      </c>
      <c r="B523">
        <f t="shared" si="8"/>
        <v>523</v>
      </c>
    </row>
    <row r="524" spans="1:2" x14ac:dyDescent="0.35">
      <c r="A524" s="1" t="s">
        <v>519</v>
      </c>
      <c r="B524">
        <f t="shared" si="8"/>
        <v>524</v>
      </c>
    </row>
    <row r="525" spans="1:2" x14ac:dyDescent="0.35">
      <c r="A525" s="1" t="s">
        <v>520</v>
      </c>
      <c r="B525">
        <f t="shared" si="8"/>
        <v>525</v>
      </c>
    </row>
    <row r="526" spans="1:2" x14ac:dyDescent="0.35">
      <c r="A526" s="1" t="s">
        <v>521</v>
      </c>
      <c r="B526">
        <f t="shared" si="8"/>
        <v>526</v>
      </c>
    </row>
    <row r="527" spans="1:2" x14ac:dyDescent="0.35">
      <c r="A527" s="1" t="s">
        <v>522</v>
      </c>
      <c r="B527">
        <f t="shared" si="8"/>
        <v>527</v>
      </c>
    </row>
    <row r="528" spans="1:2" x14ac:dyDescent="0.35">
      <c r="A528" s="1" t="s">
        <v>523</v>
      </c>
      <c r="B528">
        <f t="shared" si="8"/>
        <v>528</v>
      </c>
    </row>
    <row r="529" spans="1:2" x14ac:dyDescent="0.35">
      <c r="A529" s="1" t="s">
        <v>524</v>
      </c>
      <c r="B529">
        <f t="shared" si="8"/>
        <v>529</v>
      </c>
    </row>
    <row r="530" spans="1:2" x14ac:dyDescent="0.35">
      <c r="A530" s="1" t="s">
        <v>525</v>
      </c>
      <c r="B530">
        <f t="shared" si="8"/>
        <v>530</v>
      </c>
    </row>
    <row r="531" spans="1:2" x14ac:dyDescent="0.35">
      <c r="A531" s="1" t="s">
        <v>526</v>
      </c>
      <c r="B531">
        <f t="shared" si="8"/>
        <v>531</v>
      </c>
    </row>
    <row r="532" spans="1:2" x14ac:dyDescent="0.35">
      <c r="A532" s="1" t="s">
        <v>527</v>
      </c>
      <c r="B532">
        <f t="shared" si="8"/>
        <v>532</v>
      </c>
    </row>
    <row r="533" spans="1:2" x14ac:dyDescent="0.35">
      <c r="A533" s="1" t="s">
        <v>528</v>
      </c>
      <c r="B533">
        <f t="shared" si="8"/>
        <v>533</v>
      </c>
    </row>
    <row r="534" spans="1:2" x14ac:dyDescent="0.35">
      <c r="A534" s="1" t="s">
        <v>529</v>
      </c>
      <c r="B534">
        <f t="shared" si="8"/>
        <v>534</v>
      </c>
    </row>
    <row r="535" spans="1:2" x14ac:dyDescent="0.35">
      <c r="A535" s="1" t="s">
        <v>530</v>
      </c>
      <c r="B535">
        <f t="shared" si="8"/>
        <v>535</v>
      </c>
    </row>
    <row r="536" spans="1:2" x14ac:dyDescent="0.35">
      <c r="A536" s="1" t="s">
        <v>531</v>
      </c>
      <c r="B536">
        <f t="shared" si="8"/>
        <v>536</v>
      </c>
    </row>
    <row r="537" spans="1:2" x14ac:dyDescent="0.35">
      <c r="A537" s="1" t="s">
        <v>532</v>
      </c>
      <c r="B537">
        <f t="shared" si="8"/>
        <v>537</v>
      </c>
    </row>
    <row r="538" spans="1:2" x14ac:dyDescent="0.35">
      <c r="A538" s="1" t="s">
        <v>533</v>
      </c>
      <c r="B538">
        <f t="shared" si="8"/>
        <v>538</v>
      </c>
    </row>
    <row r="539" spans="1:2" x14ac:dyDescent="0.35">
      <c r="A539" s="1" t="s">
        <v>534</v>
      </c>
      <c r="B539">
        <f t="shared" si="8"/>
        <v>539</v>
      </c>
    </row>
    <row r="540" spans="1:2" x14ac:dyDescent="0.35">
      <c r="A540" s="1" t="s">
        <v>535</v>
      </c>
      <c r="B540">
        <f t="shared" si="8"/>
        <v>540</v>
      </c>
    </row>
    <row r="541" spans="1:2" x14ac:dyDescent="0.35">
      <c r="A541" s="1" t="s">
        <v>536</v>
      </c>
      <c r="B541">
        <f t="shared" si="8"/>
        <v>541</v>
      </c>
    </row>
    <row r="542" spans="1:2" x14ac:dyDescent="0.35">
      <c r="A542" s="1" t="s">
        <v>537</v>
      </c>
      <c r="B542">
        <f t="shared" si="8"/>
        <v>542</v>
      </c>
    </row>
    <row r="543" spans="1:2" x14ac:dyDescent="0.35">
      <c r="A543" s="1" t="s">
        <v>538</v>
      </c>
      <c r="B543">
        <f t="shared" si="8"/>
        <v>543</v>
      </c>
    </row>
    <row r="544" spans="1:2" x14ac:dyDescent="0.35">
      <c r="A544" s="1" t="s">
        <v>539</v>
      </c>
      <c r="B544">
        <f t="shared" si="8"/>
        <v>544</v>
      </c>
    </row>
    <row r="545" spans="1:2" x14ac:dyDescent="0.35">
      <c r="A545" s="1" t="s">
        <v>540</v>
      </c>
      <c r="B545">
        <f t="shared" si="8"/>
        <v>545</v>
      </c>
    </row>
    <row r="546" spans="1:2" x14ac:dyDescent="0.35">
      <c r="A546" s="1" t="s">
        <v>541</v>
      </c>
      <c r="B546">
        <f t="shared" si="8"/>
        <v>546</v>
      </c>
    </row>
    <row r="547" spans="1:2" x14ac:dyDescent="0.35">
      <c r="A547" s="1" t="s">
        <v>542</v>
      </c>
      <c r="B547">
        <f t="shared" si="8"/>
        <v>547</v>
      </c>
    </row>
    <row r="548" spans="1:2" x14ac:dyDescent="0.35">
      <c r="A548" s="1" t="s">
        <v>543</v>
      </c>
      <c r="B548">
        <f t="shared" si="8"/>
        <v>548</v>
      </c>
    </row>
    <row r="549" spans="1:2" x14ac:dyDescent="0.35">
      <c r="A549" s="1" t="s">
        <v>544</v>
      </c>
      <c r="B549">
        <f t="shared" si="8"/>
        <v>549</v>
      </c>
    </row>
    <row r="550" spans="1:2" x14ac:dyDescent="0.35">
      <c r="A550" s="1" t="s">
        <v>545</v>
      </c>
      <c r="B550">
        <f t="shared" si="8"/>
        <v>550</v>
      </c>
    </row>
    <row r="551" spans="1:2" x14ac:dyDescent="0.35">
      <c r="A551" s="1" t="s">
        <v>546</v>
      </c>
      <c r="B551">
        <f t="shared" si="8"/>
        <v>551</v>
      </c>
    </row>
    <row r="552" spans="1:2" x14ac:dyDescent="0.35">
      <c r="A552" s="1" t="s">
        <v>547</v>
      </c>
      <c r="B552">
        <f t="shared" si="8"/>
        <v>552</v>
      </c>
    </row>
    <row r="553" spans="1:2" x14ac:dyDescent="0.35">
      <c r="A553" s="1" t="s">
        <v>548</v>
      </c>
      <c r="B553">
        <f t="shared" si="8"/>
        <v>553</v>
      </c>
    </row>
    <row r="554" spans="1:2" x14ac:dyDescent="0.35">
      <c r="A554" s="1" t="s">
        <v>549</v>
      </c>
      <c r="B554">
        <f t="shared" si="8"/>
        <v>554</v>
      </c>
    </row>
    <row r="555" spans="1:2" x14ac:dyDescent="0.35">
      <c r="A555" s="1" t="s">
        <v>550</v>
      </c>
      <c r="B555">
        <f t="shared" si="8"/>
        <v>555</v>
      </c>
    </row>
    <row r="556" spans="1:2" x14ac:dyDescent="0.35">
      <c r="A556" s="1" t="s">
        <v>551</v>
      </c>
      <c r="B556">
        <f t="shared" si="8"/>
        <v>556</v>
      </c>
    </row>
    <row r="557" spans="1:2" x14ac:dyDescent="0.35">
      <c r="A557" s="1" t="s">
        <v>552</v>
      </c>
      <c r="B557">
        <f t="shared" si="8"/>
        <v>557</v>
      </c>
    </row>
    <row r="558" spans="1:2" x14ac:dyDescent="0.35">
      <c r="A558" s="1" t="s">
        <v>553</v>
      </c>
      <c r="B558">
        <f t="shared" si="8"/>
        <v>558</v>
      </c>
    </row>
    <row r="559" spans="1:2" x14ac:dyDescent="0.35">
      <c r="A559" s="1" t="s">
        <v>554</v>
      </c>
      <c r="B559">
        <f t="shared" si="8"/>
        <v>559</v>
      </c>
    </row>
    <row r="560" spans="1:2" x14ac:dyDescent="0.35">
      <c r="A560" s="1" t="s">
        <v>555</v>
      </c>
      <c r="B560">
        <f t="shared" si="8"/>
        <v>560</v>
      </c>
    </row>
    <row r="561" spans="1:2" x14ac:dyDescent="0.35">
      <c r="A561" s="1" t="s">
        <v>556</v>
      </c>
      <c r="B561">
        <f t="shared" si="8"/>
        <v>561</v>
      </c>
    </row>
    <row r="562" spans="1:2" x14ac:dyDescent="0.35">
      <c r="A562" s="1" t="s">
        <v>557</v>
      </c>
      <c r="B562">
        <f t="shared" si="8"/>
        <v>562</v>
      </c>
    </row>
    <row r="563" spans="1:2" x14ac:dyDescent="0.35">
      <c r="A563" s="1" t="s">
        <v>558</v>
      </c>
      <c r="B563">
        <f t="shared" si="8"/>
        <v>563</v>
      </c>
    </row>
    <row r="564" spans="1:2" x14ac:dyDescent="0.35">
      <c r="A564" s="1" t="s">
        <v>559</v>
      </c>
      <c r="B564">
        <f t="shared" si="8"/>
        <v>564</v>
      </c>
    </row>
    <row r="565" spans="1:2" x14ac:dyDescent="0.35">
      <c r="A565" s="1" t="s">
        <v>560</v>
      </c>
      <c r="B565">
        <f t="shared" si="8"/>
        <v>565</v>
      </c>
    </row>
    <row r="566" spans="1:2" x14ac:dyDescent="0.35">
      <c r="A566" s="1" t="s">
        <v>561</v>
      </c>
      <c r="B566">
        <f t="shared" si="8"/>
        <v>566</v>
      </c>
    </row>
    <row r="567" spans="1:2" x14ac:dyDescent="0.35">
      <c r="A567" s="1" t="s">
        <v>562</v>
      </c>
      <c r="B567">
        <f t="shared" si="8"/>
        <v>567</v>
      </c>
    </row>
    <row r="568" spans="1:2" x14ac:dyDescent="0.35">
      <c r="A568" s="1" t="s">
        <v>563</v>
      </c>
      <c r="B568">
        <f t="shared" si="8"/>
        <v>568</v>
      </c>
    </row>
    <row r="569" spans="1:2" x14ac:dyDescent="0.35">
      <c r="A569" s="1" t="s">
        <v>564</v>
      </c>
      <c r="B569">
        <f t="shared" si="8"/>
        <v>569</v>
      </c>
    </row>
    <row r="570" spans="1:2" x14ac:dyDescent="0.35">
      <c r="A570" s="1" t="s">
        <v>565</v>
      </c>
      <c r="B570">
        <f t="shared" si="8"/>
        <v>570</v>
      </c>
    </row>
    <row r="571" spans="1:2" x14ac:dyDescent="0.35">
      <c r="A571" s="1" t="s">
        <v>566</v>
      </c>
      <c r="B571">
        <f t="shared" si="8"/>
        <v>571</v>
      </c>
    </row>
    <row r="572" spans="1:2" x14ac:dyDescent="0.35">
      <c r="A572" s="1" t="s">
        <v>567</v>
      </c>
      <c r="B572">
        <f t="shared" si="8"/>
        <v>572</v>
      </c>
    </row>
    <row r="573" spans="1:2" x14ac:dyDescent="0.35">
      <c r="A573" s="1" t="s">
        <v>568</v>
      </c>
      <c r="B573">
        <f t="shared" si="8"/>
        <v>573</v>
      </c>
    </row>
    <row r="574" spans="1:2" x14ac:dyDescent="0.35">
      <c r="A574" s="1" t="s">
        <v>569</v>
      </c>
      <c r="B574">
        <f t="shared" si="8"/>
        <v>574</v>
      </c>
    </row>
    <row r="575" spans="1:2" x14ac:dyDescent="0.35">
      <c r="A575" s="1" t="s">
        <v>570</v>
      </c>
      <c r="B575">
        <f t="shared" si="8"/>
        <v>575</v>
      </c>
    </row>
    <row r="576" spans="1:2" x14ac:dyDescent="0.35">
      <c r="A576" s="1" t="s">
        <v>571</v>
      </c>
      <c r="B576">
        <f t="shared" si="8"/>
        <v>576</v>
      </c>
    </row>
    <row r="577" spans="1:2" x14ac:dyDescent="0.35">
      <c r="A577" s="1" t="s">
        <v>572</v>
      </c>
      <c r="B577">
        <f t="shared" si="8"/>
        <v>577</v>
      </c>
    </row>
    <row r="578" spans="1:2" x14ac:dyDescent="0.35">
      <c r="A578" s="1" t="s">
        <v>573</v>
      </c>
      <c r="B578">
        <f t="shared" si="8"/>
        <v>578</v>
      </c>
    </row>
    <row r="579" spans="1:2" x14ac:dyDescent="0.35">
      <c r="A579" s="1" t="s">
        <v>574</v>
      </c>
      <c r="B579">
        <f t="shared" ref="B579:B642" si="9">B578+1</f>
        <v>579</v>
      </c>
    </row>
    <row r="580" spans="1:2" x14ac:dyDescent="0.35">
      <c r="A580" s="1" t="s">
        <v>575</v>
      </c>
      <c r="B580">
        <f t="shared" si="9"/>
        <v>580</v>
      </c>
    </row>
    <row r="581" spans="1:2" x14ac:dyDescent="0.35">
      <c r="A581" s="1" t="s">
        <v>576</v>
      </c>
      <c r="B581">
        <f t="shared" si="9"/>
        <v>581</v>
      </c>
    </row>
    <row r="582" spans="1:2" x14ac:dyDescent="0.35">
      <c r="A582" s="1" t="s">
        <v>577</v>
      </c>
      <c r="B582">
        <f t="shared" si="9"/>
        <v>582</v>
      </c>
    </row>
    <row r="583" spans="1:2" x14ac:dyDescent="0.35">
      <c r="A583" s="1" t="s">
        <v>578</v>
      </c>
      <c r="B583">
        <f t="shared" si="9"/>
        <v>583</v>
      </c>
    </row>
    <row r="584" spans="1:2" x14ac:dyDescent="0.35">
      <c r="A584" s="1" t="s">
        <v>579</v>
      </c>
      <c r="B584">
        <f t="shared" si="9"/>
        <v>584</v>
      </c>
    </row>
    <row r="585" spans="1:2" x14ac:dyDescent="0.35">
      <c r="A585" s="1" t="s">
        <v>580</v>
      </c>
      <c r="B585">
        <f t="shared" si="9"/>
        <v>585</v>
      </c>
    </row>
    <row r="586" spans="1:2" x14ac:dyDescent="0.35">
      <c r="A586" s="1" t="s">
        <v>581</v>
      </c>
      <c r="B586">
        <f t="shared" si="9"/>
        <v>586</v>
      </c>
    </row>
    <row r="587" spans="1:2" x14ac:dyDescent="0.35">
      <c r="A587" s="1" t="s">
        <v>582</v>
      </c>
      <c r="B587">
        <f t="shared" si="9"/>
        <v>587</v>
      </c>
    </row>
    <row r="588" spans="1:2" x14ac:dyDescent="0.35">
      <c r="A588" s="1" t="s">
        <v>583</v>
      </c>
      <c r="B588">
        <f t="shared" si="9"/>
        <v>588</v>
      </c>
    </row>
    <row r="589" spans="1:2" x14ac:dyDescent="0.35">
      <c r="A589" s="1" t="s">
        <v>584</v>
      </c>
      <c r="B589">
        <f t="shared" si="9"/>
        <v>589</v>
      </c>
    </row>
    <row r="590" spans="1:2" x14ac:dyDescent="0.35">
      <c r="A590" s="1" t="s">
        <v>585</v>
      </c>
      <c r="B590">
        <f t="shared" si="9"/>
        <v>590</v>
      </c>
    </row>
    <row r="591" spans="1:2" x14ac:dyDescent="0.35">
      <c r="A591" s="1" t="s">
        <v>586</v>
      </c>
      <c r="B591">
        <f t="shared" si="9"/>
        <v>591</v>
      </c>
    </row>
    <row r="592" spans="1:2" x14ac:dyDescent="0.35">
      <c r="A592" s="1" t="s">
        <v>587</v>
      </c>
      <c r="B592">
        <f t="shared" si="9"/>
        <v>592</v>
      </c>
    </row>
    <row r="593" spans="1:2" x14ac:dyDescent="0.35">
      <c r="A593" s="1" t="s">
        <v>588</v>
      </c>
      <c r="B593">
        <f t="shared" si="9"/>
        <v>593</v>
      </c>
    </row>
    <row r="594" spans="1:2" x14ac:dyDescent="0.35">
      <c r="A594" s="1" t="s">
        <v>589</v>
      </c>
      <c r="B594">
        <f t="shared" si="9"/>
        <v>594</v>
      </c>
    </row>
    <row r="595" spans="1:2" x14ac:dyDescent="0.35">
      <c r="A595" s="1" t="s">
        <v>590</v>
      </c>
      <c r="B595">
        <f t="shared" si="9"/>
        <v>595</v>
      </c>
    </row>
    <row r="596" spans="1:2" x14ac:dyDescent="0.35">
      <c r="A596" s="1" t="s">
        <v>591</v>
      </c>
      <c r="B596">
        <f t="shared" si="9"/>
        <v>596</v>
      </c>
    </row>
    <row r="597" spans="1:2" x14ac:dyDescent="0.35">
      <c r="A597" s="1" t="s">
        <v>592</v>
      </c>
      <c r="B597">
        <f t="shared" si="9"/>
        <v>597</v>
      </c>
    </row>
    <row r="598" spans="1:2" x14ac:dyDescent="0.35">
      <c r="A598" s="1" t="s">
        <v>593</v>
      </c>
      <c r="B598">
        <f t="shared" si="9"/>
        <v>598</v>
      </c>
    </row>
    <row r="599" spans="1:2" x14ac:dyDescent="0.35">
      <c r="A599" s="1" t="s">
        <v>594</v>
      </c>
      <c r="B599">
        <f t="shared" si="9"/>
        <v>599</v>
      </c>
    </row>
    <row r="600" spans="1:2" x14ac:dyDescent="0.35">
      <c r="A600" s="1" t="s">
        <v>595</v>
      </c>
      <c r="B600">
        <f t="shared" si="9"/>
        <v>600</v>
      </c>
    </row>
    <row r="601" spans="1:2" x14ac:dyDescent="0.35">
      <c r="A601" s="1" t="s">
        <v>596</v>
      </c>
      <c r="B601">
        <f t="shared" si="9"/>
        <v>601</v>
      </c>
    </row>
    <row r="602" spans="1:2" x14ac:dyDescent="0.35">
      <c r="A602" s="1" t="s">
        <v>597</v>
      </c>
      <c r="B602">
        <f t="shared" si="9"/>
        <v>602</v>
      </c>
    </row>
    <row r="603" spans="1:2" x14ac:dyDescent="0.35">
      <c r="A603" s="1" t="s">
        <v>598</v>
      </c>
      <c r="B603">
        <f t="shared" si="9"/>
        <v>603</v>
      </c>
    </row>
    <row r="604" spans="1:2" x14ac:dyDescent="0.35">
      <c r="A604" s="1" t="s">
        <v>599</v>
      </c>
      <c r="B604">
        <f t="shared" si="9"/>
        <v>604</v>
      </c>
    </row>
    <row r="605" spans="1:2" x14ac:dyDescent="0.35">
      <c r="A605" s="1" t="s">
        <v>600</v>
      </c>
      <c r="B605">
        <f t="shared" si="9"/>
        <v>605</v>
      </c>
    </row>
    <row r="606" spans="1:2" x14ac:dyDescent="0.35">
      <c r="A606" s="1" t="s">
        <v>601</v>
      </c>
      <c r="B606">
        <f t="shared" si="9"/>
        <v>606</v>
      </c>
    </row>
    <row r="607" spans="1:2" x14ac:dyDescent="0.35">
      <c r="A607" s="1" t="s">
        <v>602</v>
      </c>
      <c r="B607">
        <f t="shared" si="9"/>
        <v>607</v>
      </c>
    </row>
    <row r="608" spans="1:2" x14ac:dyDescent="0.35">
      <c r="A608" s="1" t="s">
        <v>603</v>
      </c>
      <c r="B608">
        <f t="shared" si="9"/>
        <v>608</v>
      </c>
    </row>
    <row r="609" spans="1:2" x14ac:dyDescent="0.35">
      <c r="A609" s="1" t="s">
        <v>604</v>
      </c>
      <c r="B609">
        <f t="shared" si="9"/>
        <v>609</v>
      </c>
    </row>
    <row r="610" spans="1:2" x14ac:dyDescent="0.35">
      <c r="A610" s="1" t="s">
        <v>605</v>
      </c>
      <c r="B610">
        <f t="shared" si="9"/>
        <v>610</v>
      </c>
    </row>
    <row r="611" spans="1:2" x14ac:dyDescent="0.35">
      <c r="A611" s="1" t="s">
        <v>606</v>
      </c>
      <c r="B611">
        <f t="shared" si="9"/>
        <v>611</v>
      </c>
    </row>
    <row r="612" spans="1:2" x14ac:dyDescent="0.35">
      <c r="A612" s="1" t="s">
        <v>607</v>
      </c>
      <c r="B612">
        <f t="shared" si="9"/>
        <v>612</v>
      </c>
    </row>
    <row r="613" spans="1:2" x14ac:dyDescent="0.35">
      <c r="A613" s="1" t="s">
        <v>608</v>
      </c>
      <c r="B613">
        <f t="shared" si="9"/>
        <v>613</v>
      </c>
    </row>
    <row r="614" spans="1:2" x14ac:dyDescent="0.35">
      <c r="A614" s="1" t="s">
        <v>609</v>
      </c>
      <c r="B614">
        <f t="shared" si="9"/>
        <v>614</v>
      </c>
    </row>
    <row r="615" spans="1:2" x14ac:dyDescent="0.35">
      <c r="A615" s="1" t="s">
        <v>610</v>
      </c>
      <c r="B615">
        <f t="shared" si="9"/>
        <v>615</v>
      </c>
    </row>
    <row r="616" spans="1:2" x14ac:dyDescent="0.35">
      <c r="A616" s="1" t="s">
        <v>611</v>
      </c>
      <c r="B616">
        <f t="shared" si="9"/>
        <v>616</v>
      </c>
    </row>
    <row r="617" spans="1:2" x14ac:dyDescent="0.35">
      <c r="A617" s="1" t="s">
        <v>612</v>
      </c>
      <c r="B617">
        <f t="shared" si="9"/>
        <v>617</v>
      </c>
    </row>
    <row r="618" spans="1:2" x14ac:dyDescent="0.35">
      <c r="A618" s="1" t="s">
        <v>613</v>
      </c>
      <c r="B618">
        <f t="shared" si="9"/>
        <v>618</v>
      </c>
    </row>
    <row r="619" spans="1:2" x14ac:dyDescent="0.35">
      <c r="A619" s="1" t="s">
        <v>614</v>
      </c>
      <c r="B619">
        <f t="shared" si="9"/>
        <v>619</v>
      </c>
    </row>
    <row r="620" spans="1:2" x14ac:dyDescent="0.35">
      <c r="A620" s="1" t="s">
        <v>615</v>
      </c>
      <c r="B620">
        <f t="shared" si="9"/>
        <v>620</v>
      </c>
    </row>
    <row r="621" spans="1:2" x14ac:dyDescent="0.35">
      <c r="A621" s="1" t="s">
        <v>616</v>
      </c>
      <c r="B621">
        <f t="shared" si="9"/>
        <v>621</v>
      </c>
    </row>
    <row r="622" spans="1:2" x14ac:dyDescent="0.35">
      <c r="A622" s="1" t="s">
        <v>617</v>
      </c>
      <c r="B622">
        <f t="shared" si="9"/>
        <v>622</v>
      </c>
    </row>
    <row r="623" spans="1:2" x14ac:dyDescent="0.35">
      <c r="A623" s="1" t="s">
        <v>618</v>
      </c>
      <c r="B623">
        <f t="shared" si="9"/>
        <v>623</v>
      </c>
    </row>
    <row r="624" spans="1:2" x14ac:dyDescent="0.35">
      <c r="A624" s="1" t="s">
        <v>619</v>
      </c>
      <c r="B624">
        <f t="shared" si="9"/>
        <v>624</v>
      </c>
    </row>
    <row r="625" spans="1:2" x14ac:dyDescent="0.35">
      <c r="A625" s="1" t="s">
        <v>620</v>
      </c>
      <c r="B625">
        <f t="shared" si="9"/>
        <v>625</v>
      </c>
    </row>
    <row r="626" spans="1:2" x14ac:dyDescent="0.35">
      <c r="A626" s="1" t="s">
        <v>621</v>
      </c>
      <c r="B626">
        <f t="shared" si="9"/>
        <v>626</v>
      </c>
    </row>
    <row r="627" spans="1:2" x14ac:dyDescent="0.35">
      <c r="A627" s="1" t="s">
        <v>622</v>
      </c>
      <c r="B627">
        <f t="shared" si="9"/>
        <v>627</v>
      </c>
    </row>
    <row r="628" spans="1:2" x14ac:dyDescent="0.35">
      <c r="A628" s="1" t="s">
        <v>623</v>
      </c>
      <c r="B628">
        <f t="shared" si="9"/>
        <v>628</v>
      </c>
    </row>
    <row r="629" spans="1:2" x14ac:dyDescent="0.35">
      <c r="A629" s="1" t="s">
        <v>624</v>
      </c>
      <c r="B629">
        <f t="shared" si="9"/>
        <v>629</v>
      </c>
    </row>
    <row r="630" spans="1:2" x14ac:dyDescent="0.35">
      <c r="A630" s="1" t="s">
        <v>625</v>
      </c>
      <c r="B630">
        <f t="shared" si="9"/>
        <v>630</v>
      </c>
    </row>
    <row r="631" spans="1:2" x14ac:dyDescent="0.35">
      <c r="A631" s="1" t="s">
        <v>626</v>
      </c>
      <c r="B631">
        <f t="shared" si="9"/>
        <v>631</v>
      </c>
    </row>
    <row r="632" spans="1:2" x14ac:dyDescent="0.35">
      <c r="A632" s="1" t="s">
        <v>627</v>
      </c>
      <c r="B632">
        <f t="shared" si="9"/>
        <v>632</v>
      </c>
    </row>
    <row r="633" spans="1:2" x14ac:dyDescent="0.35">
      <c r="A633" s="1" t="s">
        <v>628</v>
      </c>
      <c r="B633">
        <f t="shared" si="9"/>
        <v>633</v>
      </c>
    </row>
    <row r="634" spans="1:2" x14ac:dyDescent="0.35">
      <c r="A634" s="1" t="s">
        <v>629</v>
      </c>
      <c r="B634">
        <f t="shared" si="9"/>
        <v>634</v>
      </c>
    </row>
    <row r="635" spans="1:2" x14ac:dyDescent="0.35">
      <c r="A635" s="1" t="s">
        <v>630</v>
      </c>
      <c r="B635">
        <f t="shared" si="9"/>
        <v>635</v>
      </c>
    </row>
    <row r="636" spans="1:2" x14ac:dyDescent="0.35">
      <c r="A636" s="1" t="s">
        <v>631</v>
      </c>
      <c r="B636">
        <f t="shared" si="9"/>
        <v>636</v>
      </c>
    </row>
    <row r="637" spans="1:2" x14ac:dyDescent="0.35">
      <c r="A637" s="1" t="s">
        <v>632</v>
      </c>
      <c r="B637">
        <f t="shared" si="9"/>
        <v>637</v>
      </c>
    </row>
    <row r="638" spans="1:2" x14ac:dyDescent="0.35">
      <c r="A638" s="1" t="s">
        <v>633</v>
      </c>
      <c r="B638">
        <f t="shared" si="9"/>
        <v>638</v>
      </c>
    </row>
    <row r="639" spans="1:2" x14ac:dyDescent="0.35">
      <c r="A639" s="1" t="s">
        <v>634</v>
      </c>
      <c r="B639">
        <f t="shared" si="9"/>
        <v>639</v>
      </c>
    </row>
    <row r="640" spans="1:2" x14ac:dyDescent="0.35">
      <c r="A640" s="1" t="s">
        <v>635</v>
      </c>
      <c r="B640">
        <f t="shared" si="9"/>
        <v>640</v>
      </c>
    </row>
    <row r="641" spans="1:2" x14ac:dyDescent="0.35">
      <c r="A641" s="1" t="s">
        <v>636</v>
      </c>
      <c r="B641">
        <f t="shared" si="9"/>
        <v>641</v>
      </c>
    </row>
    <row r="642" spans="1:2" x14ac:dyDescent="0.35">
      <c r="A642" s="1" t="s">
        <v>637</v>
      </c>
      <c r="B642">
        <f t="shared" si="9"/>
        <v>642</v>
      </c>
    </row>
    <row r="643" spans="1:2" x14ac:dyDescent="0.35">
      <c r="A643" s="1" t="s">
        <v>638</v>
      </c>
      <c r="B643">
        <f t="shared" ref="B643:B706" si="10">B642+1</f>
        <v>643</v>
      </c>
    </row>
    <row r="644" spans="1:2" x14ac:dyDescent="0.35">
      <c r="A644" s="1" t="s">
        <v>639</v>
      </c>
      <c r="B644">
        <f t="shared" si="10"/>
        <v>644</v>
      </c>
    </row>
    <row r="645" spans="1:2" x14ac:dyDescent="0.35">
      <c r="A645" s="1" t="s">
        <v>640</v>
      </c>
      <c r="B645">
        <f t="shared" si="10"/>
        <v>645</v>
      </c>
    </row>
    <row r="646" spans="1:2" x14ac:dyDescent="0.35">
      <c r="A646" s="1" t="s">
        <v>641</v>
      </c>
      <c r="B646">
        <f t="shared" si="10"/>
        <v>646</v>
      </c>
    </row>
    <row r="647" spans="1:2" x14ac:dyDescent="0.35">
      <c r="A647" s="1" t="s">
        <v>642</v>
      </c>
      <c r="B647">
        <f t="shared" si="10"/>
        <v>647</v>
      </c>
    </row>
    <row r="648" spans="1:2" x14ac:dyDescent="0.35">
      <c r="A648" s="1" t="s">
        <v>643</v>
      </c>
      <c r="B648">
        <f t="shared" si="10"/>
        <v>648</v>
      </c>
    </row>
    <row r="649" spans="1:2" x14ac:dyDescent="0.35">
      <c r="A649" s="1" t="s">
        <v>644</v>
      </c>
      <c r="B649">
        <f t="shared" si="10"/>
        <v>649</v>
      </c>
    </row>
    <row r="650" spans="1:2" x14ac:dyDescent="0.35">
      <c r="A650" s="1" t="s">
        <v>645</v>
      </c>
      <c r="B650">
        <f t="shared" si="10"/>
        <v>650</v>
      </c>
    </row>
    <row r="651" spans="1:2" x14ac:dyDescent="0.35">
      <c r="A651" s="1" t="s">
        <v>646</v>
      </c>
      <c r="B651">
        <f t="shared" si="10"/>
        <v>651</v>
      </c>
    </row>
    <row r="652" spans="1:2" x14ac:dyDescent="0.35">
      <c r="A652" s="1" t="s">
        <v>647</v>
      </c>
      <c r="B652">
        <f t="shared" si="10"/>
        <v>652</v>
      </c>
    </row>
    <row r="653" spans="1:2" x14ac:dyDescent="0.35">
      <c r="A653" s="1" t="s">
        <v>648</v>
      </c>
      <c r="B653">
        <f t="shared" si="10"/>
        <v>653</v>
      </c>
    </row>
    <row r="654" spans="1:2" x14ac:dyDescent="0.35">
      <c r="A654" s="1" t="s">
        <v>649</v>
      </c>
      <c r="B654">
        <f t="shared" si="10"/>
        <v>654</v>
      </c>
    </row>
    <row r="655" spans="1:2" x14ac:dyDescent="0.35">
      <c r="A655" s="1" t="s">
        <v>650</v>
      </c>
      <c r="B655">
        <f t="shared" si="10"/>
        <v>655</v>
      </c>
    </row>
    <row r="656" spans="1:2" x14ac:dyDescent="0.35">
      <c r="A656" s="1" t="s">
        <v>651</v>
      </c>
      <c r="B656">
        <f t="shared" si="10"/>
        <v>656</v>
      </c>
    </row>
    <row r="657" spans="1:2" x14ac:dyDescent="0.35">
      <c r="A657" s="1" t="s">
        <v>652</v>
      </c>
      <c r="B657">
        <f t="shared" si="10"/>
        <v>657</v>
      </c>
    </row>
    <row r="658" spans="1:2" x14ac:dyDescent="0.35">
      <c r="A658" s="1" t="s">
        <v>653</v>
      </c>
      <c r="B658">
        <f t="shared" si="10"/>
        <v>658</v>
      </c>
    </row>
    <row r="659" spans="1:2" x14ac:dyDescent="0.35">
      <c r="A659" s="1" t="s">
        <v>654</v>
      </c>
      <c r="B659">
        <f t="shared" si="10"/>
        <v>659</v>
      </c>
    </row>
    <row r="660" spans="1:2" x14ac:dyDescent="0.35">
      <c r="A660" s="1" t="s">
        <v>655</v>
      </c>
      <c r="B660">
        <f t="shared" si="10"/>
        <v>660</v>
      </c>
    </row>
    <row r="661" spans="1:2" x14ac:dyDescent="0.35">
      <c r="A661" s="1" t="s">
        <v>656</v>
      </c>
      <c r="B661">
        <f t="shared" si="10"/>
        <v>661</v>
      </c>
    </row>
    <row r="662" spans="1:2" x14ac:dyDescent="0.35">
      <c r="A662" s="1" t="s">
        <v>657</v>
      </c>
      <c r="B662">
        <f t="shared" si="10"/>
        <v>662</v>
      </c>
    </row>
    <row r="663" spans="1:2" x14ac:dyDescent="0.35">
      <c r="A663" s="1" t="s">
        <v>658</v>
      </c>
      <c r="B663">
        <f t="shared" si="10"/>
        <v>663</v>
      </c>
    </row>
    <row r="664" spans="1:2" x14ac:dyDescent="0.35">
      <c r="A664" s="1" t="s">
        <v>659</v>
      </c>
      <c r="B664">
        <f t="shared" si="10"/>
        <v>664</v>
      </c>
    </row>
    <row r="665" spans="1:2" x14ac:dyDescent="0.35">
      <c r="A665" s="1" t="s">
        <v>660</v>
      </c>
      <c r="B665">
        <f t="shared" si="10"/>
        <v>665</v>
      </c>
    </row>
    <row r="666" spans="1:2" x14ac:dyDescent="0.35">
      <c r="A666" s="1" t="s">
        <v>661</v>
      </c>
      <c r="B666">
        <f t="shared" si="10"/>
        <v>666</v>
      </c>
    </row>
    <row r="667" spans="1:2" x14ac:dyDescent="0.35">
      <c r="A667" s="1" t="s">
        <v>662</v>
      </c>
      <c r="B667">
        <f t="shared" si="10"/>
        <v>667</v>
      </c>
    </row>
    <row r="668" spans="1:2" x14ac:dyDescent="0.35">
      <c r="A668" s="1" t="s">
        <v>663</v>
      </c>
      <c r="B668">
        <f t="shared" si="10"/>
        <v>668</v>
      </c>
    </row>
    <row r="669" spans="1:2" x14ac:dyDescent="0.35">
      <c r="A669" s="1" t="s">
        <v>664</v>
      </c>
      <c r="B669">
        <f t="shared" si="10"/>
        <v>669</v>
      </c>
    </row>
    <row r="670" spans="1:2" x14ac:dyDescent="0.35">
      <c r="A670" s="1" t="s">
        <v>665</v>
      </c>
      <c r="B670">
        <f t="shared" si="10"/>
        <v>670</v>
      </c>
    </row>
    <row r="671" spans="1:2" x14ac:dyDescent="0.35">
      <c r="A671" s="1" t="s">
        <v>666</v>
      </c>
      <c r="B671">
        <f t="shared" si="10"/>
        <v>671</v>
      </c>
    </row>
    <row r="672" spans="1:2" x14ac:dyDescent="0.35">
      <c r="A672" s="1" t="s">
        <v>667</v>
      </c>
      <c r="B672">
        <f t="shared" si="10"/>
        <v>672</v>
      </c>
    </row>
    <row r="673" spans="1:2" x14ac:dyDescent="0.35">
      <c r="A673" s="1" t="s">
        <v>668</v>
      </c>
      <c r="B673">
        <f t="shared" si="10"/>
        <v>673</v>
      </c>
    </row>
    <row r="674" spans="1:2" x14ac:dyDescent="0.35">
      <c r="A674" s="1" t="s">
        <v>669</v>
      </c>
      <c r="B674">
        <f t="shared" si="10"/>
        <v>674</v>
      </c>
    </row>
    <row r="675" spans="1:2" x14ac:dyDescent="0.35">
      <c r="A675" s="1" t="s">
        <v>670</v>
      </c>
      <c r="B675">
        <f t="shared" si="10"/>
        <v>675</v>
      </c>
    </row>
    <row r="676" spans="1:2" x14ac:dyDescent="0.35">
      <c r="A676" s="1" t="s">
        <v>671</v>
      </c>
      <c r="B676">
        <f t="shared" si="10"/>
        <v>676</v>
      </c>
    </row>
    <row r="677" spans="1:2" x14ac:dyDescent="0.35">
      <c r="A677" s="1" t="s">
        <v>672</v>
      </c>
      <c r="B677">
        <f t="shared" si="10"/>
        <v>677</v>
      </c>
    </row>
    <row r="678" spans="1:2" x14ac:dyDescent="0.35">
      <c r="A678" s="1" t="s">
        <v>673</v>
      </c>
      <c r="B678">
        <f t="shared" si="10"/>
        <v>678</v>
      </c>
    </row>
    <row r="679" spans="1:2" x14ac:dyDescent="0.35">
      <c r="A679" s="1" t="s">
        <v>674</v>
      </c>
      <c r="B679">
        <f t="shared" si="10"/>
        <v>679</v>
      </c>
    </row>
    <row r="680" spans="1:2" x14ac:dyDescent="0.35">
      <c r="A680" s="1" t="s">
        <v>675</v>
      </c>
      <c r="B680">
        <f t="shared" si="10"/>
        <v>680</v>
      </c>
    </row>
    <row r="681" spans="1:2" x14ac:dyDescent="0.35">
      <c r="A681" s="1" t="s">
        <v>676</v>
      </c>
      <c r="B681">
        <f t="shared" si="10"/>
        <v>681</v>
      </c>
    </row>
    <row r="682" spans="1:2" x14ac:dyDescent="0.35">
      <c r="A682" s="1" t="s">
        <v>677</v>
      </c>
      <c r="B682">
        <f t="shared" si="10"/>
        <v>682</v>
      </c>
    </row>
    <row r="683" spans="1:2" x14ac:dyDescent="0.35">
      <c r="A683" s="1" t="s">
        <v>678</v>
      </c>
      <c r="B683">
        <f t="shared" si="10"/>
        <v>683</v>
      </c>
    </row>
    <row r="684" spans="1:2" x14ac:dyDescent="0.35">
      <c r="A684" s="1" t="s">
        <v>679</v>
      </c>
      <c r="B684">
        <f t="shared" si="10"/>
        <v>684</v>
      </c>
    </row>
    <row r="685" spans="1:2" x14ac:dyDescent="0.35">
      <c r="A685" s="1" t="s">
        <v>680</v>
      </c>
      <c r="B685">
        <f t="shared" si="10"/>
        <v>685</v>
      </c>
    </row>
    <row r="686" spans="1:2" x14ac:dyDescent="0.35">
      <c r="A686" s="1" t="s">
        <v>681</v>
      </c>
      <c r="B686">
        <f t="shared" si="10"/>
        <v>686</v>
      </c>
    </row>
    <row r="687" spans="1:2" x14ac:dyDescent="0.35">
      <c r="A687" s="1" t="s">
        <v>682</v>
      </c>
      <c r="B687">
        <f t="shared" si="10"/>
        <v>687</v>
      </c>
    </row>
    <row r="688" spans="1:2" x14ac:dyDescent="0.35">
      <c r="A688" s="1" t="s">
        <v>683</v>
      </c>
      <c r="B688">
        <f t="shared" si="10"/>
        <v>688</v>
      </c>
    </row>
    <row r="689" spans="1:2" x14ac:dyDescent="0.35">
      <c r="A689" s="1" t="s">
        <v>684</v>
      </c>
      <c r="B689">
        <f t="shared" si="10"/>
        <v>689</v>
      </c>
    </row>
    <row r="690" spans="1:2" x14ac:dyDescent="0.35">
      <c r="A690" s="1" t="s">
        <v>685</v>
      </c>
      <c r="B690">
        <f t="shared" si="10"/>
        <v>690</v>
      </c>
    </row>
    <row r="691" spans="1:2" x14ac:dyDescent="0.35">
      <c r="A691" s="1" t="s">
        <v>686</v>
      </c>
      <c r="B691">
        <f t="shared" si="10"/>
        <v>691</v>
      </c>
    </row>
    <row r="692" spans="1:2" x14ac:dyDescent="0.35">
      <c r="A692" s="1" t="s">
        <v>687</v>
      </c>
      <c r="B692">
        <f t="shared" si="10"/>
        <v>692</v>
      </c>
    </row>
    <row r="693" spans="1:2" x14ac:dyDescent="0.35">
      <c r="A693" s="1" t="s">
        <v>688</v>
      </c>
      <c r="B693">
        <f t="shared" si="10"/>
        <v>693</v>
      </c>
    </row>
    <row r="694" spans="1:2" x14ac:dyDescent="0.35">
      <c r="A694" s="1" t="s">
        <v>689</v>
      </c>
      <c r="B694">
        <f t="shared" si="10"/>
        <v>694</v>
      </c>
    </row>
    <row r="695" spans="1:2" x14ac:dyDescent="0.35">
      <c r="A695" s="1" t="s">
        <v>690</v>
      </c>
      <c r="B695">
        <f t="shared" si="10"/>
        <v>695</v>
      </c>
    </row>
    <row r="696" spans="1:2" x14ac:dyDescent="0.35">
      <c r="A696" s="1" t="s">
        <v>691</v>
      </c>
      <c r="B696">
        <f t="shared" si="10"/>
        <v>696</v>
      </c>
    </row>
    <row r="697" spans="1:2" x14ac:dyDescent="0.35">
      <c r="A697" s="1" t="s">
        <v>692</v>
      </c>
      <c r="B697">
        <f t="shared" si="10"/>
        <v>697</v>
      </c>
    </row>
    <row r="698" spans="1:2" x14ac:dyDescent="0.35">
      <c r="A698" s="1" t="s">
        <v>693</v>
      </c>
      <c r="B698">
        <f t="shared" si="10"/>
        <v>698</v>
      </c>
    </row>
    <row r="699" spans="1:2" x14ac:dyDescent="0.35">
      <c r="A699" s="1" t="s">
        <v>694</v>
      </c>
      <c r="B699">
        <f t="shared" si="10"/>
        <v>699</v>
      </c>
    </row>
    <row r="700" spans="1:2" x14ac:dyDescent="0.35">
      <c r="A700" s="1" t="s">
        <v>695</v>
      </c>
      <c r="B700">
        <f t="shared" si="10"/>
        <v>700</v>
      </c>
    </row>
    <row r="701" spans="1:2" x14ac:dyDescent="0.35">
      <c r="A701" s="1" t="s">
        <v>696</v>
      </c>
      <c r="B701">
        <f t="shared" si="10"/>
        <v>701</v>
      </c>
    </row>
    <row r="702" spans="1:2" x14ac:dyDescent="0.35">
      <c r="A702" s="1" t="s">
        <v>697</v>
      </c>
      <c r="B702">
        <f t="shared" si="10"/>
        <v>702</v>
      </c>
    </row>
    <row r="703" spans="1:2" x14ac:dyDescent="0.35">
      <c r="A703" s="9" t="s">
        <v>1119</v>
      </c>
      <c r="B703">
        <f t="shared" si="10"/>
        <v>703</v>
      </c>
    </row>
    <row r="704" spans="1:2" x14ac:dyDescent="0.35">
      <c r="A704" s="1" t="s">
        <v>698</v>
      </c>
      <c r="B704">
        <f t="shared" si="10"/>
        <v>704</v>
      </c>
    </row>
    <row r="705" spans="1:2" x14ac:dyDescent="0.35">
      <c r="A705" s="1" t="s">
        <v>699</v>
      </c>
      <c r="B705">
        <f t="shared" si="10"/>
        <v>705</v>
      </c>
    </row>
    <row r="706" spans="1:2" x14ac:dyDescent="0.35">
      <c r="A706" s="1" t="s">
        <v>700</v>
      </c>
      <c r="B706">
        <f t="shared" si="10"/>
        <v>706</v>
      </c>
    </row>
    <row r="707" spans="1:2" x14ac:dyDescent="0.35">
      <c r="A707" s="1" t="s">
        <v>701</v>
      </c>
      <c r="B707">
        <f t="shared" ref="B707:B770" si="11">B706+1</f>
        <v>707</v>
      </c>
    </row>
    <row r="708" spans="1:2" x14ac:dyDescent="0.35">
      <c r="A708" s="1" t="s">
        <v>702</v>
      </c>
      <c r="B708">
        <f t="shared" si="11"/>
        <v>708</v>
      </c>
    </row>
    <row r="709" spans="1:2" x14ac:dyDescent="0.35">
      <c r="A709" s="1" t="s">
        <v>703</v>
      </c>
      <c r="B709">
        <f t="shared" si="11"/>
        <v>709</v>
      </c>
    </row>
    <row r="710" spans="1:2" x14ac:dyDescent="0.35">
      <c r="A710" s="1" t="s">
        <v>704</v>
      </c>
      <c r="B710">
        <f t="shared" si="11"/>
        <v>710</v>
      </c>
    </row>
    <row r="711" spans="1:2" x14ac:dyDescent="0.35">
      <c r="A711" s="1" t="s">
        <v>705</v>
      </c>
      <c r="B711">
        <f t="shared" si="11"/>
        <v>711</v>
      </c>
    </row>
    <row r="712" spans="1:2" x14ac:dyDescent="0.35">
      <c r="A712" s="1" t="s">
        <v>706</v>
      </c>
      <c r="B712">
        <f t="shared" si="11"/>
        <v>712</v>
      </c>
    </row>
    <row r="713" spans="1:2" x14ac:dyDescent="0.35">
      <c r="A713" s="1" t="s">
        <v>707</v>
      </c>
      <c r="B713">
        <f t="shared" si="11"/>
        <v>713</v>
      </c>
    </row>
    <row r="714" spans="1:2" x14ac:dyDescent="0.35">
      <c r="A714" s="1" t="s">
        <v>708</v>
      </c>
      <c r="B714">
        <f t="shared" si="11"/>
        <v>714</v>
      </c>
    </row>
    <row r="715" spans="1:2" x14ac:dyDescent="0.35">
      <c r="A715" s="1" t="s">
        <v>709</v>
      </c>
      <c r="B715">
        <f t="shared" si="11"/>
        <v>715</v>
      </c>
    </row>
    <row r="716" spans="1:2" x14ac:dyDescent="0.35">
      <c r="A716" s="1" t="s">
        <v>710</v>
      </c>
      <c r="B716">
        <f t="shared" si="11"/>
        <v>716</v>
      </c>
    </row>
    <row r="717" spans="1:2" x14ac:dyDescent="0.35">
      <c r="A717" s="1" t="s">
        <v>711</v>
      </c>
      <c r="B717">
        <f t="shared" si="11"/>
        <v>717</v>
      </c>
    </row>
    <row r="718" spans="1:2" x14ac:dyDescent="0.35">
      <c r="A718" s="1" t="s">
        <v>712</v>
      </c>
      <c r="B718">
        <f t="shared" si="11"/>
        <v>718</v>
      </c>
    </row>
    <row r="719" spans="1:2" x14ac:dyDescent="0.35">
      <c r="A719" s="1" t="s">
        <v>713</v>
      </c>
      <c r="B719">
        <f t="shared" si="11"/>
        <v>719</v>
      </c>
    </row>
    <row r="720" spans="1:2" x14ac:dyDescent="0.35">
      <c r="A720" s="1" t="s">
        <v>714</v>
      </c>
      <c r="B720">
        <f t="shared" si="11"/>
        <v>720</v>
      </c>
    </row>
    <row r="721" spans="1:2" x14ac:dyDescent="0.35">
      <c r="A721" s="1" t="s">
        <v>715</v>
      </c>
      <c r="B721">
        <f t="shared" si="11"/>
        <v>721</v>
      </c>
    </row>
    <row r="722" spans="1:2" x14ac:dyDescent="0.35">
      <c r="A722" s="1" t="s">
        <v>716</v>
      </c>
      <c r="B722">
        <f t="shared" si="11"/>
        <v>722</v>
      </c>
    </row>
    <row r="723" spans="1:2" x14ac:dyDescent="0.35">
      <c r="A723" s="1" t="s">
        <v>717</v>
      </c>
      <c r="B723">
        <f t="shared" si="11"/>
        <v>723</v>
      </c>
    </row>
    <row r="724" spans="1:2" x14ac:dyDescent="0.35">
      <c r="A724" s="1" t="s">
        <v>718</v>
      </c>
      <c r="B724">
        <f t="shared" si="11"/>
        <v>724</v>
      </c>
    </row>
    <row r="725" spans="1:2" x14ac:dyDescent="0.35">
      <c r="A725" s="1" t="s">
        <v>719</v>
      </c>
      <c r="B725">
        <f t="shared" si="11"/>
        <v>725</v>
      </c>
    </row>
    <row r="726" spans="1:2" x14ac:dyDescent="0.35">
      <c r="A726" s="1" t="s">
        <v>720</v>
      </c>
      <c r="B726">
        <f t="shared" si="11"/>
        <v>726</v>
      </c>
    </row>
    <row r="727" spans="1:2" x14ac:dyDescent="0.35">
      <c r="A727" s="1" t="s">
        <v>721</v>
      </c>
      <c r="B727">
        <f t="shared" si="11"/>
        <v>727</v>
      </c>
    </row>
    <row r="728" spans="1:2" x14ac:dyDescent="0.35">
      <c r="A728" s="1" t="s">
        <v>722</v>
      </c>
      <c r="B728">
        <f t="shared" si="11"/>
        <v>728</v>
      </c>
    </row>
    <row r="729" spans="1:2" x14ac:dyDescent="0.35">
      <c r="A729" s="1" t="s">
        <v>723</v>
      </c>
      <c r="B729">
        <f t="shared" si="11"/>
        <v>729</v>
      </c>
    </row>
    <row r="730" spans="1:2" x14ac:dyDescent="0.35">
      <c r="A730" s="1" t="s">
        <v>724</v>
      </c>
      <c r="B730">
        <f t="shared" si="11"/>
        <v>730</v>
      </c>
    </row>
    <row r="731" spans="1:2" x14ac:dyDescent="0.35">
      <c r="A731" s="1" t="s">
        <v>725</v>
      </c>
      <c r="B731">
        <f t="shared" si="11"/>
        <v>731</v>
      </c>
    </row>
    <row r="732" spans="1:2" x14ac:dyDescent="0.35">
      <c r="A732" s="1" t="s">
        <v>726</v>
      </c>
      <c r="B732">
        <f t="shared" si="11"/>
        <v>732</v>
      </c>
    </row>
    <row r="733" spans="1:2" x14ac:dyDescent="0.35">
      <c r="A733" s="1" t="s">
        <v>727</v>
      </c>
      <c r="B733">
        <f t="shared" si="11"/>
        <v>733</v>
      </c>
    </row>
    <row r="734" spans="1:2" x14ac:dyDescent="0.35">
      <c r="A734" s="1" t="s">
        <v>728</v>
      </c>
      <c r="B734">
        <f t="shared" si="11"/>
        <v>734</v>
      </c>
    </row>
    <row r="735" spans="1:2" x14ac:dyDescent="0.35">
      <c r="A735" s="1" t="s">
        <v>729</v>
      </c>
      <c r="B735">
        <f t="shared" si="11"/>
        <v>735</v>
      </c>
    </row>
    <row r="736" spans="1:2" x14ac:dyDescent="0.35">
      <c r="A736" s="1" t="s">
        <v>730</v>
      </c>
      <c r="B736">
        <f t="shared" si="11"/>
        <v>736</v>
      </c>
    </row>
    <row r="737" spans="1:2" x14ac:dyDescent="0.35">
      <c r="A737" s="1" t="s">
        <v>731</v>
      </c>
      <c r="B737">
        <f t="shared" si="11"/>
        <v>737</v>
      </c>
    </row>
    <row r="738" spans="1:2" x14ac:dyDescent="0.35">
      <c r="A738" s="1" t="s">
        <v>732</v>
      </c>
      <c r="B738">
        <f t="shared" si="11"/>
        <v>738</v>
      </c>
    </row>
    <row r="739" spans="1:2" x14ac:dyDescent="0.35">
      <c r="A739" s="1" t="s">
        <v>733</v>
      </c>
      <c r="B739">
        <f t="shared" si="11"/>
        <v>739</v>
      </c>
    </row>
    <row r="740" spans="1:2" x14ac:dyDescent="0.35">
      <c r="A740" s="1" t="s">
        <v>734</v>
      </c>
      <c r="B740">
        <f t="shared" si="11"/>
        <v>740</v>
      </c>
    </row>
    <row r="741" spans="1:2" x14ac:dyDescent="0.35">
      <c r="A741" s="1" t="s">
        <v>735</v>
      </c>
      <c r="B741">
        <f t="shared" si="11"/>
        <v>741</v>
      </c>
    </row>
    <row r="742" spans="1:2" x14ac:dyDescent="0.35">
      <c r="A742" s="1" t="s">
        <v>736</v>
      </c>
      <c r="B742">
        <f t="shared" si="11"/>
        <v>742</v>
      </c>
    </row>
    <row r="743" spans="1:2" x14ac:dyDescent="0.35">
      <c r="A743" s="9" t="s">
        <v>1118</v>
      </c>
      <c r="B743">
        <f t="shared" si="11"/>
        <v>743</v>
      </c>
    </row>
    <row r="744" spans="1:2" x14ac:dyDescent="0.35">
      <c r="A744" s="1" t="s">
        <v>737</v>
      </c>
      <c r="B744">
        <f t="shared" si="11"/>
        <v>744</v>
      </c>
    </row>
    <row r="745" spans="1:2" x14ac:dyDescent="0.35">
      <c r="A745" s="1" t="s">
        <v>738</v>
      </c>
      <c r="B745">
        <f t="shared" si="11"/>
        <v>745</v>
      </c>
    </row>
    <row r="746" spans="1:2" x14ac:dyDescent="0.35">
      <c r="A746" s="1" t="s">
        <v>739</v>
      </c>
      <c r="B746">
        <f t="shared" si="11"/>
        <v>746</v>
      </c>
    </row>
    <row r="747" spans="1:2" x14ac:dyDescent="0.35">
      <c r="A747" s="1" t="s">
        <v>740</v>
      </c>
      <c r="B747">
        <f t="shared" si="11"/>
        <v>747</v>
      </c>
    </row>
    <row r="748" spans="1:2" x14ac:dyDescent="0.35">
      <c r="A748" s="1" t="s">
        <v>741</v>
      </c>
      <c r="B748">
        <f t="shared" si="11"/>
        <v>748</v>
      </c>
    </row>
    <row r="749" spans="1:2" x14ac:dyDescent="0.35">
      <c r="A749" s="1" t="s">
        <v>742</v>
      </c>
      <c r="B749">
        <f t="shared" si="11"/>
        <v>749</v>
      </c>
    </row>
    <row r="750" spans="1:2" x14ac:dyDescent="0.35">
      <c r="A750" s="1" t="s">
        <v>743</v>
      </c>
      <c r="B750">
        <f t="shared" si="11"/>
        <v>750</v>
      </c>
    </row>
    <row r="751" spans="1:2" x14ac:dyDescent="0.35">
      <c r="A751" s="1" t="s">
        <v>744</v>
      </c>
      <c r="B751">
        <f t="shared" si="11"/>
        <v>751</v>
      </c>
    </row>
    <row r="752" spans="1:2" x14ac:dyDescent="0.35">
      <c r="A752" s="1" t="s">
        <v>745</v>
      </c>
      <c r="B752">
        <f t="shared" si="11"/>
        <v>752</v>
      </c>
    </row>
    <row r="753" spans="1:2" x14ac:dyDescent="0.35">
      <c r="A753" s="1" t="s">
        <v>746</v>
      </c>
      <c r="B753">
        <f t="shared" si="11"/>
        <v>753</v>
      </c>
    </row>
    <row r="754" spans="1:2" x14ac:dyDescent="0.35">
      <c r="A754" s="1" t="s">
        <v>747</v>
      </c>
      <c r="B754">
        <f t="shared" si="11"/>
        <v>754</v>
      </c>
    </row>
    <row r="755" spans="1:2" x14ac:dyDescent="0.35">
      <c r="A755" s="1" t="s">
        <v>748</v>
      </c>
      <c r="B755">
        <f t="shared" si="11"/>
        <v>755</v>
      </c>
    </row>
    <row r="756" spans="1:2" x14ac:dyDescent="0.35">
      <c r="A756" s="1" t="s">
        <v>749</v>
      </c>
      <c r="B756">
        <f t="shared" si="11"/>
        <v>756</v>
      </c>
    </row>
    <row r="757" spans="1:2" x14ac:dyDescent="0.35">
      <c r="A757" s="1" t="s">
        <v>750</v>
      </c>
      <c r="B757">
        <f t="shared" si="11"/>
        <v>757</v>
      </c>
    </row>
    <row r="758" spans="1:2" x14ac:dyDescent="0.35">
      <c r="A758" s="1" t="s">
        <v>751</v>
      </c>
      <c r="B758">
        <f t="shared" si="11"/>
        <v>758</v>
      </c>
    </row>
    <row r="759" spans="1:2" x14ac:dyDescent="0.35">
      <c r="A759" s="1" t="s">
        <v>752</v>
      </c>
      <c r="B759">
        <f t="shared" si="11"/>
        <v>759</v>
      </c>
    </row>
    <row r="760" spans="1:2" x14ac:dyDescent="0.35">
      <c r="A760" s="1" t="s">
        <v>753</v>
      </c>
      <c r="B760">
        <f t="shared" si="11"/>
        <v>760</v>
      </c>
    </row>
    <row r="761" spans="1:2" x14ac:dyDescent="0.35">
      <c r="A761" s="1" t="s">
        <v>754</v>
      </c>
      <c r="B761">
        <f t="shared" si="11"/>
        <v>761</v>
      </c>
    </row>
    <row r="762" spans="1:2" x14ac:dyDescent="0.35">
      <c r="A762" s="1" t="s">
        <v>755</v>
      </c>
      <c r="B762">
        <f t="shared" si="11"/>
        <v>762</v>
      </c>
    </row>
    <row r="763" spans="1:2" x14ac:dyDescent="0.35">
      <c r="A763" s="1" t="s">
        <v>756</v>
      </c>
      <c r="B763">
        <f t="shared" si="11"/>
        <v>763</v>
      </c>
    </row>
    <row r="764" spans="1:2" x14ac:dyDescent="0.35">
      <c r="A764" s="1" t="s">
        <v>757</v>
      </c>
      <c r="B764">
        <f t="shared" si="11"/>
        <v>764</v>
      </c>
    </row>
    <row r="765" spans="1:2" x14ac:dyDescent="0.35">
      <c r="A765" s="1" t="s">
        <v>758</v>
      </c>
      <c r="B765">
        <f t="shared" si="11"/>
        <v>765</v>
      </c>
    </row>
    <row r="766" spans="1:2" x14ac:dyDescent="0.35">
      <c r="A766" s="1" t="s">
        <v>759</v>
      </c>
      <c r="B766">
        <f t="shared" si="11"/>
        <v>766</v>
      </c>
    </row>
    <row r="767" spans="1:2" x14ac:dyDescent="0.35">
      <c r="A767" s="1" t="s">
        <v>760</v>
      </c>
      <c r="B767">
        <f t="shared" si="11"/>
        <v>767</v>
      </c>
    </row>
    <row r="768" spans="1:2" x14ac:dyDescent="0.35">
      <c r="A768" s="1" t="s">
        <v>761</v>
      </c>
      <c r="B768">
        <f t="shared" si="11"/>
        <v>768</v>
      </c>
    </row>
    <row r="769" spans="1:2" x14ac:dyDescent="0.35">
      <c r="A769" s="1" t="s">
        <v>762</v>
      </c>
      <c r="B769">
        <f t="shared" si="11"/>
        <v>769</v>
      </c>
    </row>
    <row r="770" spans="1:2" x14ac:dyDescent="0.35">
      <c r="A770" s="1" t="s">
        <v>763</v>
      </c>
      <c r="B770">
        <f t="shared" si="11"/>
        <v>770</v>
      </c>
    </row>
    <row r="771" spans="1:2" x14ac:dyDescent="0.35">
      <c r="A771" s="1" t="s">
        <v>764</v>
      </c>
      <c r="B771">
        <f t="shared" ref="B771:B810" si="12">B770+1</f>
        <v>771</v>
      </c>
    </row>
    <row r="772" spans="1:2" x14ac:dyDescent="0.35">
      <c r="A772" s="1" t="s">
        <v>765</v>
      </c>
      <c r="B772">
        <f t="shared" si="12"/>
        <v>772</v>
      </c>
    </row>
    <row r="773" spans="1:2" x14ac:dyDescent="0.35">
      <c r="A773" s="1" t="s">
        <v>766</v>
      </c>
      <c r="B773">
        <f t="shared" si="12"/>
        <v>773</v>
      </c>
    </row>
    <row r="774" spans="1:2" x14ac:dyDescent="0.35">
      <c r="A774" s="1" t="s">
        <v>767</v>
      </c>
      <c r="B774">
        <f t="shared" si="12"/>
        <v>774</v>
      </c>
    </row>
    <row r="775" spans="1:2" x14ac:dyDescent="0.35">
      <c r="A775" s="1" t="s">
        <v>768</v>
      </c>
      <c r="B775">
        <f t="shared" si="12"/>
        <v>775</v>
      </c>
    </row>
    <row r="776" spans="1:2" x14ac:dyDescent="0.35">
      <c r="A776" s="1" t="s">
        <v>769</v>
      </c>
      <c r="B776">
        <f t="shared" si="12"/>
        <v>776</v>
      </c>
    </row>
    <row r="777" spans="1:2" x14ac:dyDescent="0.35">
      <c r="A777" s="1" t="s">
        <v>770</v>
      </c>
      <c r="B777">
        <f t="shared" si="12"/>
        <v>777</v>
      </c>
    </row>
    <row r="778" spans="1:2" x14ac:dyDescent="0.35">
      <c r="A778" s="1" t="s">
        <v>771</v>
      </c>
      <c r="B778">
        <f t="shared" si="12"/>
        <v>778</v>
      </c>
    </row>
    <row r="779" spans="1:2" x14ac:dyDescent="0.35">
      <c r="A779" s="1" t="s">
        <v>772</v>
      </c>
      <c r="B779">
        <f t="shared" si="12"/>
        <v>779</v>
      </c>
    </row>
    <row r="780" spans="1:2" x14ac:dyDescent="0.35">
      <c r="A780" s="1" t="s">
        <v>773</v>
      </c>
      <c r="B780">
        <f t="shared" si="12"/>
        <v>780</v>
      </c>
    </row>
    <row r="781" spans="1:2" x14ac:dyDescent="0.35">
      <c r="A781" s="1" t="s">
        <v>774</v>
      </c>
      <c r="B781">
        <f t="shared" si="12"/>
        <v>781</v>
      </c>
    </row>
    <row r="782" spans="1:2" x14ac:dyDescent="0.35">
      <c r="A782" s="1" t="s">
        <v>775</v>
      </c>
      <c r="B782">
        <f t="shared" si="12"/>
        <v>782</v>
      </c>
    </row>
    <row r="783" spans="1:2" x14ac:dyDescent="0.35">
      <c r="A783" s="1" t="s">
        <v>776</v>
      </c>
      <c r="B783">
        <f t="shared" si="12"/>
        <v>783</v>
      </c>
    </row>
    <row r="784" spans="1:2" x14ac:dyDescent="0.35">
      <c r="A784" s="1" t="s">
        <v>777</v>
      </c>
      <c r="B784">
        <f t="shared" si="12"/>
        <v>784</v>
      </c>
    </row>
    <row r="785" spans="1:2" x14ac:dyDescent="0.35">
      <c r="A785" s="1" t="s">
        <v>778</v>
      </c>
      <c r="B785">
        <f t="shared" si="12"/>
        <v>785</v>
      </c>
    </row>
    <row r="786" spans="1:2" x14ac:dyDescent="0.35">
      <c r="A786" s="1" t="s">
        <v>779</v>
      </c>
      <c r="B786">
        <f t="shared" si="12"/>
        <v>786</v>
      </c>
    </row>
    <row r="787" spans="1:2" x14ac:dyDescent="0.35">
      <c r="A787" s="1" t="s">
        <v>780</v>
      </c>
      <c r="B787">
        <f t="shared" si="12"/>
        <v>787</v>
      </c>
    </row>
    <row r="788" spans="1:2" x14ac:dyDescent="0.35">
      <c r="A788" s="1" t="s">
        <v>781</v>
      </c>
      <c r="B788">
        <f t="shared" si="12"/>
        <v>788</v>
      </c>
    </row>
    <row r="789" spans="1:2" x14ac:dyDescent="0.35">
      <c r="A789" s="1" t="s">
        <v>782</v>
      </c>
      <c r="B789">
        <f t="shared" si="12"/>
        <v>789</v>
      </c>
    </row>
    <row r="790" spans="1:2" x14ac:dyDescent="0.35">
      <c r="A790" s="1" t="s">
        <v>783</v>
      </c>
      <c r="B790">
        <f t="shared" si="12"/>
        <v>790</v>
      </c>
    </row>
    <row r="791" spans="1:2" x14ac:dyDescent="0.35">
      <c r="A791" s="1" t="s">
        <v>784</v>
      </c>
      <c r="B791">
        <f t="shared" si="12"/>
        <v>791</v>
      </c>
    </row>
    <row r="792" spans="1:2" x14ac:dyDescent="0.35">
      <c r="A792" s="1" t="s">
        <v>785</v>
      </c>
      <c r="B792">
        <f t="shared" si="12"/>
        <v>792</v>
      </c>
    </row>
    <row r="793" spans="1:2" x14ac:dyDescent="0.35">
      <c r="A793" s="1" t="s">
        <v>786</v>
      </c>
      <c r="B793">
        <f t="shared" si="12"/>
        <v>793</v>
      </c>
    </row>
    <row r="794" spans="1:2" x14ac:dyDescent="0.35">
      <c r="A794" s="1" t="s">
        <v>787</v>
      </c>
      <c r="B794">
        <f t="shared" si="12"/>
        <v>794</v>
      </c>
    </row>
    <row r="795" spans="1:2" x14ac:dyDescent="0.35">
      <c r="A795" s="1" t="s">
        <v>788</v>
      </c>
      <c r="B795">
        <f t="shared" si="12"/>
        <v>795</v>
      </c>
    </row>
    <row r="796" spans="1:2" x14ac:dyDescent="0.35">
      <c r="A796" s="1" t="s">
        <v>789</v>
      </c>
      <c r="B796">
        <f t="shared" si="12"/>
        <v>796</v>
      </c>
    </row>
    <row r="797" spans="1:2" x14ac:dyDescent="0.35">
      <c r="A797" s="1" t="s">
        <v>790</v>
      </c>
      <c r="B797">
        <f t="shared" si="12"/>
        <v>797</v>
      </c>
    </row>
    <row r="798" spans="1:2" x14ac:dyDescent="0.35">
      <c r="A798" s="1" t="s">
        <v>791</v>
      </c>
      <c r="B798">
        <f t="shared" si="12"/>
        <v>798</v>
      </c>
    </row>
    <row r="799" spans="1:2" x14ac:dyDescent="0.35">
      <c r="A799" s="1" t="s">
        <v>792</v>
      </c>
      <c r="B799">
        <f t="shared" si="12"/>
        <v>799</v>
      </c>
    </row>
    <row r="800" spans="1:2" x14ac:dyDescent="0.35">
      <c r="A800" s="1" t="s">
        <v>793</v>
      </c>
      <c r="B800">
        <f t="shared" si="12"/>
        <v>800</v>
      </c>
    </row>
    <row r="801" spans="1:2" x14ac:dyDescent="0.35">
      <c r="A801" s="1" t="s">
        <v>794</v>
      </c>
      <c r="B801">
        <f t="shared" si="12"/>
        <v>801</v>
      </c>
    </row>
    <row r="802" spans="1:2" x14ac:dyDescent="0.35">
      <c r="A802" s="1" t="s">
        <v>795</v>
      </c>
      <c r="B802">
        <f t="shared" si="12"/>
        <v>802</v>
      </c>
    </row>
    <row r="803" spans="1:2" x14ac:dyDescent="0.35">
      <c r="A803" s="1" t="s">
        <v>796</v>
      </c>
      <c r="B803">
        <f t="shared" si="12"/>
        <v>803</v>
      </c>
    </row>
    <row r="804" spans="1:2" x14ac:dyDescent="0.35">
      <c r="A804" s="1" t="s">
        <v>797</v>
      </c>
      <c r="B804">
        <f t="shared" si="12"/>
        <v>804</v>
      </c>
    </row>
    <row r="805" spans="1:2" x14ac:dyDescent="0.35">
      <c r="A805" s="1" t="s">
        <v>798</v>
      </c>
      <c r="B805">
        <f t="shared" si="12"/>
        <v>805</v>
      </c>
    </row>
    <row r="806" spans="1:2" x14ac:dyDescent="0.35">
      <c r="A806" s="1" t="s">
        <v>799</v>
      </c>
      <c r="B806">
        <f t="shared" si="12"/>
        <v>806</v>
      </c>
    </row>
    <row r="807" spans="1:2" x14ac:dyDescent="0.35">
      <c r="A807" s="1" t="s">
        <v>800</v>
      </c>
      <c r="B807">
        <f t="shared" si="12"/>
        <v>807</v>
      </c>
    </row>
    <row r="808" spans="1:2" x14ac:dyDescent="0.35">
      <c r="A808" s="1" t="s">
        <v>801</v>
      </c>
      <c r="B808">
        <f t="shared" si="12"/>
        <v>808</v>
      </c>
    </row>
    <row r="809" spans="1:2" x14ac:dyDescent="0.35">
      <c r="A809" s="1" t="s">
        <v>802</v>
      </c>
      <c r="B809">
        <f t="shared" si="12"/>
        <v>809</v>
      </c>
    </row>
    <row r="810" spans="1:2" x14ac:dyDescent="0.35">
      <c r="A810" s="1" t="s">
        <v>803</v>
      </c>
      <c r="B810">
        <f t="shared" si="12"/>
        <v>810</v>
      </c>
    </row>
    <row r="811" spans="1:2" x14ac:dyDescent="0.35">
      <c r="A811" s="1" t="s">
        <v>804</v>
      </c>
      <c r="B811">
        <f>B810+1</f>
        <v>811</v>
      </c>
    </row>
    <row r="812" spans="1:2" x14ac:dyDescent="0.35">
      <c r="A812" s="1" t="s">
        <v>805</v>
      </c>
      <c r="B812">
        <f t="shared" ref="B812" si="13">B811+1</f>
        <v>812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5"/>
  <sheetViews>
    <sheetView topLeftCell="A634" zoomScale="60" zoomScaleNormal="60" workbookViewId="0">
      <selection activeCell="B60" sqref="B60:B61"/>
    </sheetView>
  </sheetViews>
  <sheetFormatPr defaultColWidth="10.90625" defaultRowHeight="14.5" x14ac:dyDescent="0.35"/>
  <cols>
    <col min="1" max="1" width="40.7265625" bestFit="1" customWidth="1"/>
    <col min="2" max="2" width="62.1796875" customWidth="1"/>
    <col min="3" max="3" width="45" customWidth="1"/>
    <col min="4" max="4" width="21.81640625" customWidth="1"/>
  </cols>
  <sheetData>
    <row r="1" spans="1:5" ht="15" thickBot="1" x14ac:dyDescent="0.4">
      <c r="A1" s="75"/>
    </row>
    <row r="2" spans="1:5" ht="15" thickBot="1" x14ac:dyDescent="0.4">
      <c r="A2" s="358" t="s">
        <v>1241</v>
      </c>
      <c r="B2" s="359"/>
      <c r="C2" s="359"/>
      <c r="D2" s="360"/>
      <c r="E2" s="14"/>
    </row>
    <row r="3" spans="1:5" x14ac:dyDescent="0.35">
      <c r="A3" s="361" t="s">
        <v>1242</v>
      </c>
      <c r="B3" s="363" t="s">
        <v>1243</v>
      </c>
      <c r="C3" s="365" t="s">
        <v>1244</v>
      </c>
      <c r="D3" s="15" t="s">
        <v>1245</v>
      </c>
      <c r="E3" s="367"/>
    </row>
    <row r="4" spans="1:5" x14ac:dyDescent="0.35">
      <c r="A4" s="362"/>
      <c r="B4" s="364"/>
      <c r="C4" s="366"/>
      <c r="D4" s="16" t="s">
        <v>1246</v>
      </c>
      <c r="E4" s="368"/>
    </row>
    <row r="5" spans="1:5" x14ac:dyDescent="0.35">
      <c r="A5" s="362"/>
      <c r="B5" s="364"/>
      <c r="C5" s="366"/>
      <c r="D5" s="16" t="s">
        <v>1247</v>
      </c>
      <c r="E5" s="368"/>
    </row>
    <row r="6" spans="1:5" ht="15" thickBot="1" x14ac:dyDescent="0.4">
      <c r="A6" s="256"/>
      <c r="B6" s="257"/>
      <c r="C6" s="257"/>
      <c r="D6" s="257"/>
      <c r="E6" s="17"/>
    </row>
    <row r="7" spans="1:5" ht="18.5" thickBot="1" x14ac:dyDescent="0.4">
      <c r="A7" s="289" t="s">
        <v>1248</v>
      </c>
      <c r="B7" s="290"/>
      <c r="C7" s="290"/>
      <c r="D7" s="291"/>
      <c r="E7" s="18"/>
    </row>
    <row r="8" spans="1:5" ht="83.25" customHeight="1" x14ac:dyDescent="0.35">
      <c r="A8" s="250" t="s">
        <v>1249</v>
      </c>
      <c r="B8" s="252" t="s">
        <v>1250</v>
      </c>
      <c r="C8" s="254" t="s">
        <v>1251</v>
      </c>
      <c r="D8" s="21" t="s">
        <v>1252</v>
      </c>
      <c r="E8" s="278" t="s">
        <v>1254</v>
      </c>
    </row>
    <row r="9" spans="1:5" ht="15" thickBot="1" x14ac:dyDescent="0.4">
      <c r="A9" s="251"/>
      <c r="B9" s="253"/>
      <c r="C9" s="255"/>
      <c r="D9" s="22" t="s">
        <v>1253</v>
      </c>
      <c r="E9" s="280"/>
    </row>
    <row r="10" spans="1:5" ht="65.25" customHeight="1" x14ac:dyDescent="0.35">
      <c r="A10" s="250" t="s">
        <v>1255</v>
      </c>
      <c r="B10" s="252" t="s">
        <v>1256</v>
      </c>
      <c r="C10" s="254" t="s">
        <v>1257</v>
      </c>
      <c r="D10" s="21" t="s">
        <v>1258</v>
      </c>
      <c r="E10" s="278" t="s">
        <v>1260</v>
      </c>
    </row>
    <row r="11" spans="1:5" ht="17.25" customHeight="1" thickBot="1" x14ac:dyDescent="0.4">
      <c r="A11" s="251"/>
      <c r="B11" s="253"/>
      <c r="C11" s="255"/>
      <c r="D11" s="22" t="s">
        <v>1259</v>
      </c>
      <c r="E11" s="280"/>
    </row>
    <row r="12" spans="1:5" ht="17.25" customHeight="1" x14ac:dyDescent="0.35">
      <c r="A12" s="250" t="s">
        <v>1261</v>
      </c>
      <c r="B12" s="252" t="s">
        <v>1262</v>
      </c>
      <c r="C12" s="254" t="s">
        <v>808</v>
      </c>
      <c r="D12" s="254" t="s">
        <v>1263</v>
      </c>
      <c r="E12" s="278" t="s">
        <v>1264</v>
      </c>
    </row>
    <row r="13" spans="1:5" ht="15" thickBot="1" x14ac:dyDescent="0.4">
      <c r="A13" s="251"/>
      <c r="B13" s="253"/>
      <c r="C13" s="255"/>
      <c r="D13" s="255"/>
      <c r="E13" s="280"/>
    </row>
    <row r="14" spans="1:5" ht="15" thickBot="1" x14ac:dyDescent="0.4">
      <c r="A14" s="25" t="s">
        <v>1265</v>
      </c>
      <c r="B14" s="26" t="s">
        <v>1266</v>
      </c>
      <c r="C14" s="27" t="s">
        <v>807</v>
      </c>
      <c r="D14" s="22" t="s">
        <v>1267</v>
      </c>
      <c r="E14" s="28" t="s">
        <v>1268</v>
      </c>
    </row>
    <row r="15" spans="1:5" ht="15" thickBot="1" x14ac:dyDescent="0.4">
      <c r="A15" s="283"/>
      <c r="B15" s="284"/>
      <c r="C15" s="284"/>
      <c r="D15" s="284"/>
      <c r="E15" s="285"/>
    </row>
    <row r="16" spans="1:5" ht="15" thickBot="1" x14ac:dyDescent="0.4">
      <c r="A16" s="286" t="s">
        <v>1269</v>
      </c>
      <c r="B16" s="287"/>
      <c r="C16" s="288"/>
      <c r="D16" s="29" t="s">
        <v>1270</v>
      </c>
      <c r="E16" s="29"/>
    </row>
    <row r="17" spans="1:5" ht="15" thickBot="1" x14ac:dyDescent="0.4">
      <c r="A17" s="248"/>
      <c r="B17" s="249"/>
      <c r="C17" s="249"/>
      <c r="D17" s="249"/>
      <c r="E17" s="30"/>
    </row>
    <row r="18" spans="1:5" ht="18.5" thickBot="1" x14ac:dyDescent="0.4">
      <c r="A18" s="289" t="s">
        <v>1271</v>
      </c>
      <c r="B18" s="290"/>
      <c r="C18" s="290"/>
      <c r="D18" s="291"/>
      <c r="E18" s="31"/>
    </row>
    <row r="19" spans="1:5" ht="80.25" customHeight="1" x14ac:dyDescent="0.35">
      <c r="A19" s="250" t="s">
        <v>1272</v>
      </c>
      <c r="B19" s="252" t="s">
        <v>1273</v>
      </c>
      <c r="C19" s="254" t="s">
        <v>1274</v>
      </c>
      <c r="D19" s="21" t="s">
        <v>1275</v>
      </c>
      <c r="E19" s="278" t="s">
        <v>1278</v>
      </c>
    </row>
    <row r="20" spans="1:5" x14ac:dyDescent="0.35">
      <c r="A20" s="269"/>
      <c r="B20" s="281"/>
      <c r="C20" s="282"/>
      <c r="D20" s="21" t="s">
        <v>1276</v>
      </c>
      <c r="E20" s="279"/>
    </row>
    <row r="21" spans="1:5" ht="15" thickBot="1" x14ac:dyDescent="0.4">
      <c r="A21" s="251"/>
      <c r="B21" s="253"/>
      <c r="C21" s="255"/>
      <c r="D21" s="22" t="s">
        <v>1277</v>
      </c>
      <c r="E21" s="280"/>
    </row>
    <row r="22" spans="1:5" x14ac:dyDescent="0.35">
      <c r="A22" s="250" t="s">
        <v>1279</v>
      </c>
      <c r="B22" s="252" t="s">
        <v>1280</v>
      </c>
      <c r="C22" s="20" t="s">
        <v>1281</v>
      </c>
      <c r="D22" s="20" t="s">
        <v>1283</v>
      </c>
      <c r="E22" s="278" t="s">
        <v>1289</v>
      </c>
    </row>
    <row r="23" spans="1:5" x14ac:dyDescent="0.35">
      <c r="A23" s="269"/>
      <c r="B23" s="281"/>
      <c r="C23" s="20" t="s">
        <v>1282</v>
      </c>
      <c r="D23" s="20" t="s">
        <v>1284</v>
      </c>
      <c r="E23" s="279"/>
    </row>
    <row r="24" spans="1:5" x14ac:dyDescent="0.35">
      <c r="A24" s="269"/>
      <c r="B24" s="281"/>
      <c r="C24" s="32"/>
      <c r="D24" s="20" t="s">
        <v>1285</v>
      </c>
      <c r="E24" s="279"/>
    </row>
    <row r="25" spans="1:5" x14ac:dyDescent="0.35">
      <c r="A25" s="269"/>
      <c r="B25" s="281"/>
      <c r="C25" s="32"/>
      <c r="D25" s="20" t="s">
        <v>1286</v>
      </c>
      <c r="E25" s="279"/>
    </row>
    <row r="26" spans="1:5" x14ac:dyDescent="0.35">
      <c r="A26" s="269"/>
      <c r="B26" s="281"/>
      <c r="C26" s="32"/>
      <c r="D26" s="20" t="s">
        <v>1287</v>
      </c>
      <c r="E26" s="279"/>
    </row>
    <row r="27" spans="1:5" ht="15" thickBot="1" x14ac:dyDescent="0.4">
      <c r="A27" s="251"/>
      <c r="B27" s="253"/>
      <c r="C27" s="33"/>
      <c r="D27" s="27" t="s">
        <v>1288</v>
      </c>
      <c r="E27" s="280"/>
    </row>
    <row r="28" spans="1:5" ht="39" x14ac:dyDescent="0.35">
      <c r="A28" s="250" t="s">
        <v>1290</v>
      </c>
      <c r="B28" s="252"/>
      <c r="C28" s="254" t="s">
        <v>1291</v>
      </c>
      <c r="D28" s="20" t="s">
        <v>1292</v>
      </c>
      <c r="E28" s="278" t="s">
        <v>1295</v>
      </c>
    </row>
    <row r="29" spans="1:5" ht="52" x14ac:dyDescent="0.35">
      <c r="A29" s="269"/>
      <c r="B29" s="281"/>
      <c r="C29" s="282"/>
      <c r="D29" s="20" t="s">
        <v>1293</v>
      </c>
      <c r="E29" s="279"/>
    </row>
    <row r="30" spans="1:5" ht="26.5" thickBot="1" x14ac:dyDescent="0.4">
      <c r="A30" s="251"/>
      <c r="B30" s="253"/>
      <c r="C30" s="255"/>
      <c r="D30" s="27" t="s">
        <v>1294</v>
      </c>
      <c r="E30" s="280"/>
    </row>
    <row r="31" spans="1:5" ht="15" thickBot="1" x14ac:dyDescent="0.4">
      <c r="A31" s="283"/>
      <c r="B31" s="284"/>
      <c r="C31" s="284"/>
      <c r="D31" s="284"/>
      <c r="E31" s="285"/>
    </row>
    <row r="32" spans="1:5" ht="15" thickBot="1" x14ac:dyDescent="0.4">
      <c r="A32" s="385" t="s">
        <v>1269</v>
      </c>
      <c r="B32" s="386"/>
      <c r="C32" s="387"/>
      <c r="D32" s="34" t="s">
        <v>1424</v>
      </c>
      <c r="E32" s="34" t="s">
        <v>1296</v>
      </c>
    </row>
    <row r="33" spans="1:6" ht="15" thickBot="1" x14ac:dyDescent="0.4">
      <c r="A33" s="358" t="s">
        <v>1297</v>
      </c>
      <c r="B33" s="359"/>
      <c r="C33" s="359"/>
      <c r="D33" s="360"/>
      <c r="E33" s="358"/>
      <c r="F33" s="360"/>
    </row>
    <row r="34" spans="1:6" x14ac:dyDescent="0.35">
      <c r="A34" s="361" t="s">
        <v>1242</v>
      </c>
      <c r="B34" s="363" t="s">
        <v>1243</v>
      </c>
      <c r="C34" s="365" t="s">
        <v>1244</v>
      </c>
      <c r="D34" s="15" t="s">
        <v>1245</v>
      </c>
      <c r="E34" s="371" t="s">
        <v>1298</v>
      </c>
      <c r="F34" s="372"/>
    </row>
    <row r="35" spans="1:6" x14ac:dyDescent="0.35">
      <c r="A35" s="362"/>
      <c r="B35" s="364"/>
      <c r="C35" s="366"/>
      <c r="D35" s="16" t="s">
        <v>1246</v>
      </c>
      <c r="E35" s="373"/>
      <c r="F35" s="374"/>
    </row>
    <row r="36" spans="1:6" ht="15" thickBot="1" x14ac:dyDescent="0.4">
      <c r="A36" s="382"/>
      <c r="B36" s="383"/>
      <c r="C36" s="384"/>
      <c r="D36" s="37" t="s">
        <v>1247</v>
      </c>
      <c r="E36" s="375"/>
      <c r="F36" s="376"/>
    </row>
    <row r="37" spans="1:6" ht="15" thickBot="1" x14ac:dyDescent="0.4">
      <c r="A37" s="275" t="s">
        <v>1299</v>
      </c>
      <c r="B37" s="276"/>
      <c r="C37" s="276"/>
      <c r="D37" s="277"/>
      <c r="E37" s="275"/>
      <c r="F37" s="277"/>
    </row>
    <row r="38" spans="1:6" ht="48.75" customHeight="1" x14ac:dyDescent="0.35">
      <c r="A38" s="250" t="s">
        <v>1300</v>
      </c>
      <c r="B38" s="252" t="s">
        <v>1301</v>
      </c>
      <c r="C38" s="20" t="s">
        <v>1302</v>
      </c>
      <c r="D38" s="38" t="s">
        <v>1304</v>
      </c>
      <c r="E38" s="300" t="s">
        <v>1306</v>
      </c>
      <c r="F38" s="301"/>
    </row>
    <row r="39" spans="1:6" ht="15" thickBot="1" x14ac:dyDescent="0.4">
      <c r="A39" s="251"/>
      <c r="B39" s="253"/>
      <c r="C39" s="27" t="s">
        <v>1303</v>
      </c>
      <c r="D39" s="39" t="s">
        <v>1305</v>
      </c>
      <c r="E39" s="302"/>
      <c r="F39" s="303"/>
    </row>
    <row r="40" spans="1:6" ht="81.75" customHeight="1" x14ac:dyDescent="0.35">
      <c r="A40" s="250" t="s">
        <v>1307</v>
      </c>
      <c r="B40" s="252" t="s">
        <v>1308</v>
      </c>
      <c r="C40" s="254" t="s">
        <v>1309</v>
      </c>
      <c r="D40" s="38" t="s">
        <v>1310</v>
      </c>
      <c r="E40" s="300" t="s">
        <v>1312</v>
      </c>
      <c r="F40" s="301"/>
    </row>
    <row r="41" spans="1:6" ht="15" thickBot="1" x14ac:dyDescent="0.4">
      <c r="A41" s="251"/>
      <c r="B41" s="253"/>
      <c r="C41" s="255"/>
      <c r="D41" s="39" t="s">
        <v>1311</v>
      </c>
      <c r="E41" s="302"/>
      <c r="F41" s="303"/>
    </row>
    <row r="42" spans="1:6" ht="32.25" customHeight="1" x14ac:dyDescent="0.35">
      <c r="A42" s="250" t="s">
        <v>1313</v>
      </c>
      <c r="B42" s="19" t="s">
        <v>1314</v>
      </c>
      <c r="C42" s="254" t="s">
        <v>1318</v>
      </c>
      <c r="D42" s="43" t="s">
        <v>1319</v>
      </c>
      <c r="E42" s="300" t="s">
        <v>1321</v>
      </c>
      <c r="F42" s="301"/>
    </row>
    <row r="43" spans="1:6" x14ac:dyDescent="0.35">
      <c r="A43" s="269"/>
      <c r="B43" s="42" t="s">
        <v>1315</v>
      </c>
      <c r="C43" s="282"/>
      <c r="D43" s="43" t="s">
        <v>1320</v>
      </c>
      <c r="E43" s="380"/>
      <c r="F43" s="381"/>
    </row>
    <row r="44" spans="1:6" x14ac:dyDescent="0.35">
      <c r="A44" s="269"/>
      <c r="B44" s="42" t="s">
        <v>1316</v>
      </c>
      <c r="C44" s="282"/>
      <c r="D44" s="44"/>
      <c r="E44" s="380"/>
      <c r="F44" s="381"/>
    </row>
    <row r="45" spans="1:6" ht="28" x14ac:dyDescent="0.35">
      <c r="A45" s="269"/>
      <c r="B45" s="42" t="s">
        <v>1317</v>
      </c>
      <c r="C45" s="282"/>
      <c r="D45" s="44"/>
      <c r="E45" s="380"/>
      <c r="F45" s="381"/>
    </row>
    <row r="46" spans="1:6" ht="15" thickBot="1" x14ac:dyDescent="0.4">
      <c r="A46" s="251"/>
      <c r="B46" s="26"/>
      <c r="C46" s="255"/>
      <c r="D46" s="45"/>
      <c r="E46" s="302"/>
      <c r="F46" s="303"/>
    </row>
    <row r="47" spans="1:6" ht="65.25" customHeight="1" x14ac:dyDescent="0.35">
      <c r="A47" s="250" t="s">
        <v>1322</v>
      </c>
      <c r="B47" s="252" t="s">
        <v>1323</v>
      </c>
      <c r="C47" s="254" t="s">
        <v>808</v>
      </c>
      <c r="D47" s="46" t="s">
        <v>1324</v>
      </c>
      <c r="E47" s="292" t="s">
        <v>1325</v>
      </c>
      <c r="F47" s="293"/>
    </row>
    <row r="48" spans="1:6" ht="15" thickBot="1" x14ac:dyDescent="0.4">
      <c r="A48" s="251"/>
      <c r="B48" s="253"/>
      <c r="C48" s="255"/>
      <c r="D48" s="47" t="s">
        <v>1252</v>
      </c>
      <c r="E48" s="294"/>
      <c r="F48" s="295"/>
    </row>
    <row r="49" spans="1:6" ht="33" customHeight="1" x14ac:dyDescent="0.35">
      <c r="A49" s="250" t="s">
        <v>1326</v>
      </c>
      <c r="B49" s="252" t="s">
        <v>1327</v>
      </c>
      <c r="C49" s="254" t="s">
        <v>808</v>
      </c>
      <c r="D49" s="46" t="s">
        <v>1324</v>
      </c>
      <c r="E49" s="292" t="s">
        <v>1328</v>
      </c>
      <c r="F49" s="293"/>
    </row>
    <row r="50" spans="1:6" x14ac:dyDescent="0.35">
      <c r="A50" s="269"/>
      <c r="B50" s="281"/>
      <c r="C50" s="282"/>
      <c r="D50" s="46" t="s">
        <v>1252</v>
      </c>
      <c r="E50" s="298"/>
      <c r="F50" s="299"/>
    </row>
    <row r="51" spans="1:6" ht="15" thickBot="1" x14ac:dyDescent="0.4">
      <c r="A51" s="25"/>
      <c r="B51" s="26"/>
      <c r="C51" s="255"/>
      <c r="D51" s="48"/>
      <c r="E51" s="294"/>
      <c r="F51" s="295"/>
    </row>
    <row r="52" spans="1:6" ht="114.75" customHeight="1" x14ac:dyDescent="0.35">
      <c r="A52" s="250" t="s">
        <v>1329</v>
      </c>
      <c r="B52" s="252" t="s">
        <v>1330</v>
      </c>
      <c r="C52" s="254" t="s">
        <v>807</v>
      </c>
      <c r="D52" s="46" t="s">
        <v>1331</v>
      </c>
      <c r="E52" s="292" t="s">
        <v>1333</v>
      </c>
      <c r="F52" s="293"/>
    </row>
    <row r="53" spans="1:6" ht="15" thickBot="1" x14ac:dyDescent="0.4">
      <c r="A53" s="251"/>
      <c r="B53" s="253"/>
      <c r="C53" s="255"/>
      <c r="D53" s="47" t="s">
        <v>1332</v>
      </c>
      <c r="E53" s="294"/>
      <c r="F53" s="295"/>
    </row>
    <row r="54" spans="1:6" ht="17.25" customHeight="1" x14ac:dyDescent="0.35">
      <c r="A54" s="250" t="s">
        <v>1334</v>
      </c>
      <c r="B54" s="270" t="s">
        <v>1335</v>
      </c>
      <c r="C54" s="51" t="s">
        <v>1336</v>
      </c>
      <c r="D54" s="51" t="s">
        <v>3835</v>
      </c>
      <c r="E54" s="260" t="s">
        <v>1342</v>
      </c>
      <c r="F54" s="261"/>
    </row>
    <row r="55" spans="1:6" ht="27" x14ac:dyDescent="0.35">
      <c r="A55" s="269"/>
      <c r="B55" s="271"/>
      <c r="C55" s="51"/>
      <c r="D55" s="51" t="s">
        <v>1339</v>
      </c>
      <c r="E55" s="273"/>
      <c r="F55" s="274"/>
    </row>
    <row r="56" spans="1:6" ht="17.25" customHeight="1" x14ac:dyDescent="0.35">
      <c r="A56" s="269"/>
      <c r="B56" s="271"/>
      <c r="C56" s="51" t="s">
        <v>1337</v>
      </c>
      <c r="D56" s="54"/>
      <c r="E56" s="273"/>
      <c r="F56" s="274"/>
    </row>
    <row r="57" spans="1:6" ht="27" x14ac:dyDescent="0.35">
      <c r="A57" s="269"/>
      <c r="B57" s="271"/>
      <c r="C57" s="52"/>
      <c r="D57" s="54" t="s">
        <v>1340</v>
      </c>
      <c r="E57" s="273"/>
      <c r="F57" s="274"/>
    </row>
    <row r="58" spans="1:6" ht="17.25" customHeight="1" thickBot="1" x14ac:dyDescent="0.4">
      <c r="A58" s="269"/>
      <c r="B58" s="271"/>
      <c r="C58" s="53"/>
      <c r="D58" s="51"/>
      <c r="E58" s="273"/>
      <c r="F58" s="274"/>
    </row>
    <row r="59" spans="1:6" ht="26.5" thickBot="1" x14ac:dyDescent="0.4">
      <c r="A59" s="251"/>
      <c r="B59" s="272"/>
      <c r="C59" s="55" t="s">
        <v>1343</v>
      </c>
      <c r="D59" s="55" t="s">
        <v>1341</v>
      </c>
      <c r="E59" s="262"/>
      <c r="F59" s="263"/>
    </row>
    <row r="60" spans="1:6" ht="32.25" customHeight="1" x14ac:dyDescent="0.35">
      <c r="A60" s="250" t="s">
        <v>1344</v>
      </c>
      <c r="B60" s="258" t="s">
        <v>1345</v>
      </c>
      <c r="C60" s="296" t="s">
        <v>921</v>
      </c>
      <c r="D60" s="54" t="s">
        <v>3834</v>
      </c>
      <c r="E60" s="260" t="s">
        <v>1347</v>
      </c>
      <c r="F60" s="261"/>
    </row>
    <row r="61" spans="1:6" ht="28.5" thickBot="1" x14ac:dyDescent="0.4">
      <c r="A61" s="251"/>
      <c r="B61" s="259"/>
      <c r="C61" s="297"/>
      <c r="D61" s="56" t="s">
        <v>1346</v>
      </c>
      <c r="E61" s="262"/>
      <c r="F61" s="263"/>
    </row>
    <row r="62" spans="1:6" ht="17.25" customHeight="1" thickBot="1" x14ac:dyDescent="0.4">
      <c r="A62" s="264" t="s">
        <v>1269</v>
      </c>
      <c r="B62" s="265"/>
      <c r="C62" s="266"/>
      <c r="D62" s="28" t="s">
        <v>1348</v>
      </c>
      <c r="E62" s="267" t="s">
        <v>1349</v>
      </c>
      <c r="F62" s="268"/>
    </row>
    <row r="63" spans="1:6" ht="15" thickBot="1" x14ac:dyDescent="0.4">
      <c r="A63" s="391" t="s">
        <v>1350</v>
      </c>
      <c r="B63" s="392"/>
      <c r="C63" s="392"/>
      <c r="D63" s="393"/>
      <c r="E63" s="391"/>
      <c r="F63" s="393"/>
    </row>
    <row r="64" spans="1:6" ht="66.75" customHeight="1" x14ac:dyDescent="0.35">
      <c r="A64" s="250" t="s">
        <v>1351</v>
      </c>
      <c r="B64" s="252" t="s">
        <v>1352</v>
      </c>
      <c r="C64" s="254" t="s">
        <v>808</v>
      </c>
      <c r="D64" s="20" t="s">
        <v>1353</v>
      </c>
      <c r="E64" s="388" t="s">
        <v>1354</v>
      </c>
      <c r="F64" s="388"/>
    </row>
    <row r="65" spans="1:6" ht="15" thickBot="1" x14ac:dyDescent="0.4">
      <c r="A65" s="251"/>
      <c r="B65" s="253"/>
      <c r="C65" s="255"/>
      <c r="D65" s="27" t="s">
        <v>1324</v>
      </c>
      <c r="E65" s="389"/>
      <c r="F65" s="390"/>
    </row>
    <row r="66" spans="1:6" ht="83.25" customHeight="1" x14ac:dyDescent="0.35">
      <c r="A66" s="250"/>
      <c r="B66" s="252" t="s">
        <v>1355</v>
      </c>
      <c r="C66" s="254" t="s">
        <v>808</v>
      </c>
      <c r="D66" s="20" t="s">
        <v>1353</v>
      </c>
      <c r="E66" s="388" t="s">
        <v>1356</v>
      </c>
      <c r="F66" s="390" t="s">
        <v>1357</v>
      </c>
    </row>
    <row r="67" spans="1:6" ht="15" thickBot="1" x14ac:dyDescent="0.4">
      <c r="A67" s="251"/>
      <c r="B67" s="253"/>
      <c r="C67" s="255"/>
      <c r="D67" s="27" t="s">
        <v>1324</v>
      </c>
      <c r="E67" s="389"/>
      <c r="F67" s="390"/>
    </row>
    <row r="68" spans="1:6" ht="66.75" customHeight="1" x14ac:dyDescent="0.35">
      <c r="A68" s="250"/>
      <c r="B68" s="252" t="s">
        <v>1358</v>
      </c>
      <c r="C68" s="254" t="s">
        <v>1359</v>
      </c>
      <c r="D68" s="20" t="s">
        <v>1353</v>
      </c>
      <c r="E68" s="388" t="s">
        <v>1360</v>
      </c>
      <c r="F68" s="390"/>
    </row>
    <row r="69" spans="1:6" ht="15" thickBot="1" x14ac:dyDescent="0.4">
      <c r="A69" s="251"/>
      <c r="B69" s="253"/>
      <c r="C69" s="255"/>
      <c r="D69" s="27" t="s">
        <v>1324</v>
      </c>
      <c r="E69" s="389"/>
      <c r="F69" s="390"/>
    </row>
    <row r="70" spans="1:6" ht="26" x14ac:dyDescent="0.35">
      <c r="A70" s="250"/>
      <c r="B70" s="19" t="s">
        <v>1361</v>
      </c>
      <c r="C70" s="254" t="s">
        <v>1363</v>
      </c>
      <c r="D70" s="58" t="s">
        <v>1364</v>
      </c>
      <c r="E70" s="388" t="s">
        <v>1366</v>
      </c>
      <c r="F70" s="390"/>
    </row>
    <row r="71" spans="1:6" ht="26.5" thickBot="1" x14ac:dyDescent="0.4">
      <c r="A71" s="251"/>
      <c r="B71" s="26" t="s">
        <v>1362</v>
      </c>
      <c r="C71" s="255"/>
      <c r="D71" s="59" t="s">
        <v>1365</v>
      </c>
      <c r="E71" s="389"/>
      <c r="F71" s="389"/>
    </row>
    <row r="72" spans="1:6" ht="66.75" customHeight="1" x14ac:dyDescent="0.35">
      <c r="A72" s="250" t="s">
        <v>1367</v>
      </c>
      <c r="B72" s="252" t="s">
        <v>1368</v>
      </c>
      <c r="C72" s="254" t="s">
        <v>808</v>
      </c>
      <c r="D72" s="20" t="s">
        <v>1252</v>
      </c>
      <c r="E72" s="292" t="s">
        <v>1369</v>
      </c>
      <c r="F72" s="293"/>
    </row>
    <row r="73" spans="1:6" ht="15" thickBot="1" x14ac:dyDescent="0.4">
      <c r="A73" s="251"/>
      <c r="B73" s="253"/>
      <c r="C73" s="255"/>
      <c r="D73" s="27" t="s">
        <v>1324</v>
      </c>
      <c r="E73" s="294"/>
      <c r="F73" s="295"/>
    </row>
    <row r="74" spans="1:6" ht="50.25" customHeight="1" x14ac:dyDescent="0.35">
      <c r="A74" s="250" t="s">
        <v>1370</v>
      </c>
      <c r="B74" s="252" t="s">
        <v>1371</v>
      </c>
      <c r="C74" s="254" t="s">
        <v>808</v>
      </c>
      <c r="D74" s="20" t="s">
        <v>1252</v>
      </c>
      <c r="E74" s="292" t="s">
        <v>1372</v>
      </c>
      <c r="F74" s="293"/>
    </row>
    <row r="75" spans="1:6" ht="15" thickBot="1" x14ac:dyDescent="0.4">
      <c r="A75" s="251"/>
      <c r="B75" s="253"/>
      <c r="C75" s="255"/>
      <c r="D75" s="27" t="s">
        <v>1324</v>
      </c>
      <c r="E75" s="294"/>
      <c r="F75" s="295"/>
    </row>
    <row r="76" spans="1:6" ht="50.25" customHeight="1" x14ac:dyDescent="0.35">
      <c r="A76" s="250" t="s">
        <v>1373</v>
      </c>
      <c r="B76" s="252" t="s">
        <v>1374</v>
      </c>
      <c r="C76" s="254" t="s">
        <v>808</v>
      </c>
      <c r="D76" s="20" t="s">
        <v>1252</v>
      </c>
      <c r="E76" s="292" t="s">
        <v>1375</v>
      </c>
      <c r="F76" s="293"/>
    </row>
    <row r="77" spans="1:6" ht="15" thickBot="1" x14ac:dyDescent="0.4">
      <c r="A77" s="251"/>
      <c r="B77" s="253"/>
      <c r="C77" s="255"/>
      <c r="D77" s="27" t="s">
        <v>1324</v>
      </c>
      <c r="E77" s="294"/>
      <c r="F77" s="295"/>
    </row>
    <row r="78" spans="1:6" x14ac:dyDescent="0.35">
      <c r="A78" s="250" t="s">
        <v>1376</v>
      </c>
      <c r="B78" s="19" t="s">
        <v>1377</v>
      </c>
      <c r="C78" s="20" t="s">
        <v>808</v>
      </c>
      <c r="D78" s="60" t="s">
        <v>1324</v>
      </c>
      <c r="E78" s="292" t="s">
        <v>1383</v>
      </c>
      <c r="F78" s="293"/>
    </row>
    <row r="79" spans="1:6" ht="26" x14ac:dyDescent="0.35">
      <c r="A79" s="269"/>
      <c r="B79" s="19" t="s">
        <v>1378</v>
      </c>
      <c r="C79" s="20" t="s">
        <v>1379</v>
      </c>
      <c r="D79" s="58" t="s">
        <v>1380</v>
      </c>
      <c r="E79" s="298"/>
      <c r="F79" s="299"/>
    </row>
    <row r="80" spans="1:6" ht="26" x14ac:dyDescent="0.35">
      <c r="A80" s="269"/>
      <c r="B80" s="32"/>
      <c r="C80" s="32"/>
      <c r="D80" s="58" t="s">
        <v>1381</v>
      </c>
      <c r="E80" s="298"/>
      <c r="F80" s="299"/>
    </row>
    <row r="81" spans="1:6" ht="26.5" thickBot="1" x14ac:dyDescent="0.4">
      <c r="A81" s="251"/>
      <c r="B81" s="33"/>
      <c r="C81" s="33"/>
      <c r="D81" s="59" t="s">
        <v>1382</v>
      </c>
      <c r="E81" s="294"/>
      <c r="F81" s="295"/>
    </row>
    <row r="82" spans="1:6" x14ac:dyDescent="0.35">
      <c r="A82" s="250" t="s">
        <v>1384</v>
      </c>
      <c r="B82" s="50"/>
      <c r="C82" s="296" t="s">
        <v>1385</v>
      </c>
      <c r="D82" s="54" t="s">
        <v>1338</v>
      </c>
      <c r="E82" s="260"/>
      <c r="F82" s="261"/>
    </row>
    <row r="83" spans="1:6" ht="54" x14ac:dyDescent="0.35">
      <c r="A83" s="269"/>
      <c r="B83" s="50"/>
      <c r="C83" s="377"/>
      <c r="D83" s="51" t="s">
        <v>1386</v>
      </c>
      <c r="E83" s="273" t="s">
        <v>1390</v>
      </c>
      <c r="F83" s="274"/>
    </row>
    <row r="84" spans="1:6" x14ac:dyDescent="0.35">
      <c r="A84" s="269"/>
      <c r="B84" s="50"/>
      <c r="C84" s="377"/>
      <c r="D84" s="54"/>
      <c r="E84" s="403"/>
      <c r="F84" s="404"/>
    </row>
    <row r="85" spans="1:6" ht="28" x14ac:dyDescent="0.35">
      <c r="A85" s="269"/>
      <c r="B85" s="50" t="s">
        <v>1335</v>
      </c>
      <c r="C85" s="377"/>
      <c r="D85" s="51" t="s">
        <v>1387</v>
      </c>
      <c r="E85" s="403"/>
      <c r="F85" s="404"/>
    </row>
    <row r="86" spans="1:6" x14ac:dyDescent="0.35">
      <c r="A86" s="269"/>
      <c r="B86" s="52"/>
      <c r="C86" s="377"/>
      <c r="D86" s="51"/>
      <c r="E86" s="403"/>
      <c r="F86" s="404"/>
    </row>
    <row r="87" spans="1:6" ht="26.5" thickBot="1" x14ac:dyDescent="0.4">
      <c r="A87" s="269"/>
      <c r="B87" s="52"/>
      <c r="C87" s="297"/>
      <c r="D87" s="51" t="s">
        <v>1388</v>
      </c>
      <c r="E87" s="403"/>
      <c r="F87" s="404"/>
    </row>
    <row r="88" spans="1:6" ht="26.5" thickBot="1" x14ac:dyDescent="0.4">
      <c r="A88" s="269"/>
      <c r="B88" s="52"/>
      <c r="C88" s="55" t="s">
        <v>1391</v>
      </c>
      <c r="D88" s="54"/>
      <c r="E88" s="403"/>
      <c r="F88" s="404"/>
    </row>
    <row r="89" spans="1:6" ht="28.5" thickBot="1" x14ac:dyDescent="0.4">
      <c r="A89" s="251"/>
      <c r="B89" s="53"/>
      <c r="C89" s="55" t="s">
        <v>1392</v>
      </c>
      <c r="D89" s="56" t="s">
        <v>1389</v>
      </c>
      <c r="E89" s="405"/>
      <c r="F89" s="406"/>
    </row>
    <row r="90" spans="1:6" ht="15" thickBot="1" x14ac:dyDescent="0.4">
      <c r="A90" s="264" t="s">
        <v>1269</v>
      </c>
      <c r="B90" s="265"/>
      <c r="C90" s="266"/>
      <c r="D90" s="48" t="s">
        <v>1393</v>
      </c>
      <c r="E90" s="283" t="s">
        <v>1394</v>
      </c>
      <c r="F90" s="285"/>
    </row>
    <row r="91" spans="1:6" ht="15" thickBot="1" x14ac:dyDescent="0.4">
      <c r="A91" s="391" t="s">
        <v>1395</v>
      </c>
      <c r="B91" s="392"/>
      <c r="C91" s="392"/>
      <c r="D91" s="393"/>
      <c r="E91" s="391"/>
      <c r="F91" s="393"/>
    </row>
    <row r="92" spans="1:6" ht="28" x14ac:dyDescent="0.35">
      <c r="A92" s="250" t="s">
        <v>1396</v>
      </c>
      <c r="B92" s="19" t="s">
        <v>1397</v>
      </c>
      <c r="C92" s="254" t="s">
        <v>1399</v>
      </c>
      <c r="D92" s="46" t="s">
        <v>1400</v>
      </c>
      <c r="E92" s="394" t="s">
        <v>1402</v>
      </c>
      <c r="F92" s="395"/>
    </row>
    <row r="93" spans="1:6" x14ac:dyDescent="0.35">
      <c r="A93" s="269"/>
      <c r="B93" s="19" t="s">
        <v>1398</v>
      </c>
      <c r="C93" s="282"/>
      <c r="D93" s="46" t="s">
        <v>1337</v>
      </c>
      <c r="E93" s="396"/>
      <c r="F93" s="397"/>
    </row>
    <row r="94" spans="1:6" ht="28" x14ac:dyDescent="0.35">
      <c r="A94" s="269"/>
      <c r="B94" s="42" t="s">
        <v>1317</v>
      </c>
      <c r="C94" s="282"/>
      <c r="D94" s="46" t="s">
        <v>1401</v>
      </c>
      <c r="E94" s="396"/>
      <c r="F94" s="397"/>
    </row>
    <row r="95" spans="1:6" ht="15" thickBot="1" x14ac:dyDescent="0.4">
      <c r="A95" s="251"/>
      <c r="B95" s="42" t="s">
        <v>1315</v>
      </c>
      <c r="C95" s="255"/>
      <c r="D95" s="32"/>
      <c r="E95" s="398"/>
      <c r="F95" s="399"/>
    </row>
    <row r="96" spans="1:6" ht="28" x14ac:dyDescent="0.35">
      <c r="A96" s="250" t="s">
        <v>1403</v>
      </c>
      <c r="B96" s="61" t="s">
        <v>1404</v>
      </c>
      <c r="C96" s="400" t="s">
        <v>1406</v>
      </c>
      <c r="D96" s="62" t="s">
        <v>1407</v>
      </c>
      <c r="E96" s="292" t="s">
        <v>1409</v>
      </c>
      <c r="F96" s="293"/>
    </row>
    <row r="97" spans="1:6" ht="28" x14ac:dyDescent="0.35">
      <c r="A97" s="269"/>
      <c r="B97" s="42" t="s">
        <v>1405</v>
      </c>
      <c r="C97" s="401"/>
      <c r="D97" s="46" t="s">
        <v>1408</v>
      </c>
      <c r="E97" s="298"/>
      <c r="F97" s="299"/>
    </row>
    <row r="98" spans="1:6" ht="28" x14ac:dyDescent="0.35">
      <c r="A98" s="269"/>
      <c r="B98" s="42" t="s">
        <v>1317</v>
      </c>
      <c r="C98" s="401"/>
      <c r="D98" s="32"/>
      <c r="E98" s="298"/>
      <c r="F98" s="299"/>
    </row>
    <row r="99" spans="1:6" ht="15" thickBot="1" x14ac:dyDescent="0.4">
      <c r="A99" s="251"/>
      <c r="B99" s="26"/>
      <c r="C99" s="402"/>
      <c r="D99" s="33"/>
      <c r="E99" s="294"/>
      <c r="F99" s="295"/>
    </row>
    <row r="100" spans="1:6" ht="48.75" customHeight="1" x14ac:dyDescent="0.35">
      <c r="A100" s="250" t="s">
        <v>1410</v>
      </c>
      <c r="B100" s="252" t="s">
        <v>1411</v>
      </c>
      <c r="C100" s="400" t="s">
        <v>808</v>
      </c>
      <c r="D100" s="46" t="s">
        <v>1324</v>
      </c>
      <c r="E100" s="292" t="s">
        <v>1413</v>
      </c>
      <c r="F100" s="293"/>
    </row>
    <row r="101" spans="1:6" x14ac:dyDescent="0.35">
      <c r="A101" s="269"/>
      <c r="B101" s="281"/>
      <c r="C101" s="401"/>
      <c r="D101" s="46" t="s">
        <v>1412</v>
      </c>
      <c r="E101" s="298"/>
      <c r="F101" s="299"/>
    </row>
    <row r="102" spans="1:6" ht="15" thickBot="1" x14ac:dyDescent="0.4">
      <c r="A102" s="251"/>
      <c r="B102" s="253"/>
      <c r="C102" s="402"/>
      <c r="D102" s="47" t="s">
        <v>1252</v>
      </c>
      <c r="E102" s="294"/>
      <c r="F102" s="295"/>
    </row>
    <row r="103" spans="1:6" x14ac:dyDescent="0.35">
      <c r="A103" s="250" t="s">
        <v>1414</v>
      </c>
      <c r="B103" s="270" t="s">
        <v>1415</v>
      </c>
      <c r="C103" s="296" t="s">
        <v>1416</v>
      </c>
      <c r="D103" s="51" t="s">
        <v>1338</v>
      </c>
      <c r="E103" s="260" t="s">
        <v>1420</v>
      </c>
      <c r="F103" s="261"/>
    </row>
    <row r="104" spans="1:6" ht="26" x14ac:dyDescent="0.35">
      <c r="A104" s="269"/>
      <c r="B104" s="271"/>
      <c r="C104" s="377"/>
      <c r="D104" s="51" t="s">
        <v>1417</v>
      </c>
      <c r="E104" s="273"/>
      <c r="F104" s="274"/>
    </row>
    <row r="105" spans="1:6" x14ac:dyDescent="0.35">
      <c r="A105" s="269"/>
      <c r="B105" s="271"/>
      <c r="C105" s="377"/>
      <c r="D105" s="51"/>
      <c r="E105" s="273"/>
      <c r="F105" s="274"/>
    </row>
    <row r="106" spans="1:6" ht="26" x14ac:dyDescent="0.35">
      <c r="A106" s="269"/>
      <c r="B106" s="271"/>
      <c r="C106" s="377"/>
      <c r="D106" s="51" t="s">
        <v>1418</v>
      </c>
      <c r="E106" s="273"/>
      <c r="F106" s="274"/>
    </row>
    <row r="107" spans="1:6" ht="33.75" customHeight="1" thickBot="1" x14ac:dyDescent="0.4">
      <c r="A107" s="269"/>
      <c r="B107" s="271"/>
      <c r="C107" s="297"/>
      <c r="D107" s="54"/>
      <c r="E107" s="273"/>
      <c r="F107" s="274"/>
    </row>
    <row r="108" spans="1:6" ht="28" x14ac:dyDescent="0.35">
      <c r="A108" s="269"/>
      <c r="B108" s="271"/>
      <c r="C108" s="51" t="s">
        <v>1421</v>
      </c>
      <c r="D108" s="54" t="s">
        <v>1419</v>
      </c>
      <c r="E108" s="273"/>
      <c r="F108" s="274"/>
    </row>
    <row r="109" spans="1:6" ht="15" thickBot="1" x14ac:dyDescent="0.4">
      <c r="A109" s="251"/>
      <c r="B109" s="272"/>
      <c r="C109" s="63" t="s">
        <v>1422</v>
      </c>
      <c r="D109" s="53"/>
      <c r="E109" s="262"/>
      <c r="F109" s="263"/>
    </row>
    <row r="110" spans="1:6" ht="15" thickBot="1" x14ac:dyDescent="0.4">
      <c r="A110" s="415" t="s">
        <v>1423</v>
      </c>
      <c r="B110" s="416"/>
      <c r="C110" s="417"/>
      <c r="D110" s="48" t="s">
        <v>1424</v>
      </c>
      <c r="E110" s="283" t="s">
        <v>1425</v>
      </c>
      <c r="F110" s="285"/>
    </row>
    <row r="111" spans="1:6" ht="15" thickBot="1" x14ac:dyDescent="0.4">
      <c r="A111" s="418" t="s">
        <v>1272</v>
      </c>
      <c r="B111" s="419"/>
      <c r="C111" s="419"/>
      <c r="D111" s="419"/>
      <c r="E111" s="419"/>
      <c r="F111" s="420"/>
    </row>
    <row r="112" spans="1:6" ht="32.25" customHeight="1" x14ac:dyDescent="0.35">
      <c r="A112" s="250" t="s">
        <v>1426</v>
      </c>
      <c r="B112" s="252" t="s">
        <v>1427</v>
      </c>
      <c r="C112" s="46" t="s">
        <v>822</v>
      </c>
      <c r="D112" s="46" t="s">
        <v>1429</v>
      </c>
      <c r="E112" s="409" t="s">
        <v>1432</v>
      </c>
      <c r="F112" s="410"/>
    </row>
    <row r="113" spans="1:6" x14ac:dyDescent="0.35">
      <c r="A113" s="269"/>
      <c r="B113" s="281"/>
      <c r="C113" s="46" t="s">
        <v>1428</v>
      </c>
      <c r="D113" s="46" t="s">
        <v>1430</v>
      </c>
      <c r="E113" s="413"/>
      <c r="F113" s="414"/>
    </row>
    <row r="114" spans="1:6" ht="15" thickBot="1" x14ac:dyDescent="0.4">
      <c r="A114" s="251"/>
      <c r="B114" s="253"/>
      <c r="C114" s="33"/>
      <c r="D114" s="47" t="s">
        <v>1431</v>
      </c>
      <c r="E114" s="411"/>
      <c r="F114" s="412"/>
    </row>
    <row r="115" spans="1:6" ht="114.75" customHeight="1" x14ac:dyDescent="0.35">
      <c r="A115" s="250" t="s">
        <v>1433</v>
      </c>
      <c r="B115" s="252" t="s">
        <v>1434</v>
      </c>
      <c r="C115" s="254" t="s">
        <v>808</v>
      </c>
      <c r="D115" s="46" t="s">
        <v>1324</v>
      </c>
      <c r="E115" s="292" t="s">
        <v>1435</v>
      </c>
      <c r="F115" s="293"/>
    </row>
    <row r="116" spans="1:6" ht="15" thickBot="1" x14ac:dyDescent="0.4">
      <c r="A116" s="251"/>
      <c r="B116" s="253"/>
      <c r="C116" s="255"/>
      <c r="D116" s="47" t="s">
        <v>1252</v>
      </c>
      <c r="E116" s="294"/>
      <c r="F116" s="295"/>
    </row>
    <row r="117" spans="1:6" ht="93" customHeight="1" x14ac:dyDescent="0.35">
      <c r="A117" s="250" t="s">
        <v>1436</v>
      </c>
      <c r="B117" s="252" t="s">
        <v>1437</v>
      </c>
      <c r="C117" s="407" t="s">
        <v>1438</v>
      </c>
      <c r="D117" s="58" t="s">
        <v>1439</v>
      </c>
      <c r="E117" s="409" t="s">
        <v>1441</v>
      </c>
      <c r="F117" s="410"/>
    </row>
    <row r="118" spans="1:6" ht="15" thickBot="1" x14ac:dyDescent="0.4">
      <c r="A118" s="251"/>
      <c r="B118" s="253"/>
      <c r="C118" s="408"/>
      <c r="D118" s="59" t="s">
        <v>1440</v>
      </c>
      <c r="E118" s="411"/>
      <c r="F118" s="412"/>
    </row>
    <row r="119" spans="1:6" x14ac:dyDescent="0.35">
      <c r="A119" s="250" t="s">
        <v>1442</v>
      </c>
      <c r="B119" s="270" t="s">
        <v>1443</v>
      </c>
      <c r="C119" s="296" t="s">
        <v>1444</v>
      </c>
      <c r="D119" s="51" t="s">
        <v>1338</v>
      </c>
      <c r="E119" s="260" t="s">
        <v>1450</v>
      </c>
      <c r="F119" s="261"/>
    </row>
    <row r="120" spans="1:6" ht="39" x14ac:dyDescent="0.35">
      <c r="A120" s="269"/>
      <c r="B120" s="271"/>
      <c r="C120" s="377"/>
      <c r="D120" s="51" t="s">
        <v>1445</v>
      </c>
      <c r="E120" s="273"/>
      <c r="F120" s="274"/>
    </row>
    <row r="121" spans="1:6" x14ac:dyDescent="0.35">
      <c r="A121" s="269"/>
      <c r="B121" s="271"/>
      <c r="C121" s="377"/>
      <c r="D121" s="51"/>
      <c r="E121" s="273"/>
      <c r="F121" s="274"/>
    </row>
    <row r="122" spans="1:6" ht="39" x14ac:dyDescent="0.35">
      <c r="A122" s="269"/>
      <c r="B122" s="271"/>
      <c r="C122" s="377"/>
      <c r="D122" s="51" t="s">
        <v>1446</v>
      </c>
      <c r="E122" s="273"/>
      <c r="F122" s="274"/>
    </row>
    <row r="123" spans="1:6" x14ac:dyDescent="0.35">
      <c r="A123" s="269"/>
      <c r="B123" s="271"/>
      <c r="C123" s="377"/>
      <c r="D123" s="51"/>
      <c r="E123" s="273"/>
      <c r="F123" s="274"/>
    </row>
    <row r="124" spans="1:6" ht="52" x14ac:dyDescent="0.35">
      <c r="A124" s="269"/>
      <c r="B124" s="271"/>
      <c r="C124" s="377"/>
      <c r="D124" s="51" t="s">
        <v>1447</v>
      </c>
      <c r="E124" s="273"/>
      <c r="F124" s="274"/>
    </row>
    <row r="125" spans="1:6" ht="15" thickBot="1" x14ac:dyDescent="0.4">
      <c r="A125" s="269"/>
      <c r="B125" s="271"/>
      <c r="C125" s="297"/>
      <c r="D125" s="51"/>
      <c r="E125" s="273"/>
      <c r="F125" s="274"/>
    </row>
    <row r="126" spans="1:6" ht="26" x14ac:dyDescent="0.35">
      <c r="A126" s="269"/>
      <c r="B126" s="271"/>
      <c r="C126" s="296" t="s">
        <v>1451</v>
      </c>
      <c r="D126" s="51" t="s">
        <v>1448</v>
      </c>
      <c r="E126" s="273"/>
      <c r="F126" s="274"/>
    </row>
    <row r="127" spans="1:6" x14ac:dyDescent="0.35">
      <c r="A127" s="269"/>
      <c r="B127" s="271"/>
      <c r="C127" s="377"/>
      <c r="D127" s="51"/>
      <c r="E127" s="273"/>
      <c r="F127" s="274"/>
    </row>
    <row r="128" spans="1:6" ht="26" x14ac:dyDescent="0.35">
      <c r="A128" s="269"/>
      <c r="B128" s="271"/>
      <c r="C128" s="377"/>
      <c r="D128" s="51" t="s">
        <v>1449</v>
      </c>
      <c r="E128" s="273"/>
      <c r="F128" s="274"/>
    </row>
    <row r="129" spans="1:8" x14ac:dyDescent="0.35">
      <c r="A129" s="269"/>
      <c r="B129" s="271"/>
      <c r="C129" s="377"/>
      <c r="D129" s="52"/>
      <c r="E129" s="273"/>
      <c r="F129" s="274"/>
    </row>
    <row r="130" spans="1:8" ht="15" thickBot="1" x14ac:dyDescent="0.4">
      <c r="A130" s="269"/>
      <c r="B130" s="271"/>
      <c r="C130" s="297"/>
      <c r="D130" s="52"/>
      <c r="E130" s="273"/>
      <c r="F130" s="274"/>
    </row>
    <row r="131" spans="1:8" ht="41.25" customHeight="1" x14ac:dyDescent="0.35">
      <c r="A131" s="269"/>
      <c r="B131" s="271"/>
      <c r="C131" s="296" t="s">
        <v>1452</v>
      </c>
      <c r="D131" s="52"/>
      <c r="E131" s="424"/>
      <c r="F131" s="425"/>
    </row>
    <row r="132" spans="1:8" x14ac:dyDescent="0.35">
      <c r="A132" s="269"/>
      <c r="B132" s="271"/>
      <c r="C132" s="377"/>
      <c r="D132" s="52"/>
      <c r="E132" s="424"/>
      <c r="F132" s="425"/>
    </row>
    <row r="133" spans="1:8" x14ac:dyDescent="0.35">
      <c r="A133" s="269"/>
      <c r="B133" s="271"/>
      <c r="C133" s="377"/>
      <c r="D133" s="52"/>
      <c r="E133" s="424"/>
      <c r="F133" s="425"/>
    </row>
    <row r="134" spans="1:8" x14ac:dyDescent="0.35">
      <c r="A134" s="269"/>
      <c r="B134" s="271"/>
      <c r="C134" s="377"/>
      <c r="D134" s="52"/>
      <c r="E134" s="424"/>
      <c r="F134" s="425"/>
    </row>
    <row r="135" spans="1:8" ht="15" thickBot="1" x14ac:dyDescent="0.4">
      <c r="A135" s="269"/>
      <c r="B135" s="271"/>
      <c r="C135" s="297"/>
      <c r="D135" s="52"/>
      <c r="E135" s="424"/>
      <c r="F135" s="425"/>
    </row>
    <row r="136" spans="1:8" ht="15" thickBot="1" x14ac:dyDescent="0.4">
      <c r="A136" s="251"/>
      <c r="B136" s="272"/>
      <c r="C136" s="55" t="s">
        <v>1453</v>
      </c>
      <c r="D136" s="53"/>
      <c r="E136" s="426"/>
      <c r="F136" s="427"/>
    </row>
    <row r="137" spans="1:8" ht="15" thickBot="1" x14ac:dyDescent="0.4">
      <c r="A137" s="264" t="s">
        <v>1269</v>
      </c>
      <c r="B137" s="265"/>
      <c r="C137" s="266"/>
      <c r="D137" s="48" t="s">
        <v>1424</v>
      </c>
      <c r="E137" s="283" t="s">
        <v>1454</v>
      </c>
      <c r="F137" s="285"/>
    </row>
    <row r="138" spans="1:8" x14ac:dyDescent="0.35">
      <c r="A138" s="75"/>
    </row>
    <row r="140" spans="1:8" ht="15" thickBot="1" x14ac:dyDescent="0.4">
      <c r="A140" s="75"/>
    </row>
    <row r="141" spans="1:8" ht="15" thickBot="1" x14ac:dyDescent="0.4">
      <c r="A141" s="358" t="s">
        <v>1455</v>
      </c>
      <c r="B141" s="359"/>
      <c r="C141" s="359"/>
      <c r="D141" s="359"/>
      <c r="E141" s="359"/>
      <c r="F141" s="360"/>
      <c r="G141" s="358"/>
      <c r="H141" s="360"/>
    </row>
    <row r="142" spans="1:8" ht="51.75" customHeight="1" x14ac:dyDescent="0.35">
      <c r="A142" s="361" t="s">
        <v>1242</v>
      </c>
      <c r="B142" s="363" t="s">
        <v>1243</v>
      </c>
      <c r="C142" s="363"/>
      <c r="D142" s="365" t="s">
        <v>1244</v>
      </c>
      <c r="E142" s="316" t="s">
        <v>1245</v>
      </c>
      <c r="F142" s="317"/>
      <c r="G142" s="428" t="s">
        <v>1298</v>
      </c>
      <c r="H142" s="317"/>
    </row>
    <row r="143" spans="1:8" x14ac:dyDescent="0.35">
      <c r="A143" s="362"/>
      <c r="B143" s="364"/>
      <c r="C143" s="364"/>
      <c r="D143" s="366"/>
      <c r="E143" s="318" t="s">
        <v>1246</v>
      </c>
      <c r="F143" s="319"/>
      <c r="G143" s="429"/>
      <c r="H143" s="430"/>
    </row>
    <row r="144" spans="1:8" ht="15" thickBot="1" x14ac:dyDescent="0.4">
      <c r="A144" s="382"/>
      <c r="B144" s="383"/>
      <c r="C144" s="383"/>
      <c r="D144" s="384"/>
      <c r="E144" s="320" t="s">
        <v>1247</v>
      </c>
      <c r="F144" s="321"/>
      <c r="G144" s="431"/>
      <c r="H144" s="432"/>
    </row>
    <row r="145" spans="1:8" ht="15" thickBot="1" x14ac:dyDescent="0.4">
      <c r="A145" s="275" t="s">
        <v>1456</v>
      </c>
      <c r="B145" s="276"/>
      <c r="C145" s="276"/>
      <c r="D145" s="276"/>
      <c r="E145" s="276"/>
      <c r="F145" s="277"/>
      <c r="G145" s="275"/>
      <c r="H145" s="277"/>
    </row>
    <row r="146" spans="1:8" x14ac:dyDescent="0.35">
      <c r="A146" s="250" t="s">
        <v>1300</v>
      </c>
      <c r="B146" s="336" t="s">
        <v>1301</v>
      </c>
      <c r="C146" s="337"/>
      <c r="D146" s="421" t="s">
        <v>1457</v>
      </c>
      <c r="E146" s="314" t="s">
        <v>1302</v>
      </c>
      <c r="F146" s="315"/>
      <c r="G146" s="300" t="s">
        <v>1306</v>
      </c>
      <c r="H146" s="301"/>
    </row>
    <row r="147" spans="1:8" x14ac:dyDescent="0.35">
      <c r="A147" s="269"/>
      <c r="B147" s="344"/>
      <c r="C147" s="345"/>
      <c r="D147" s="422"/>
      <c r="E147" s="306" t="s">
        <v>1458</v>
      </c>
      <c r="F147" s="307"/>
      <c r="G147" s="380"/>
      <c r="H147" s="381"/>
    </row>
    <row r="148" spans="1:8" x14ac:dyDescent="0.35">
      <c r="A148" s="269"/>
      <c r="B148" s="344"/>
      <c r="C148" s="345"/>
      <c r="D148" s="422"/>
      <c r="E148" s="306" t="s">
        <v>1459</v>
      </c>
      <c r="F148" s="307"/>
      <c r="G148" s="380"/>
      <c r="H148" s="381"/>
    </row>
    <row r="149" spans="1:8" x14ac:dyDescent="0.35">
      <c r="A149" s="269"/>
      <c r="B149" s="344"/>
      <c r="C149" s="345"/>
      <c r="D149" s="422"/>
      <c r="E149" s="306" t="s">
        <v>1460</v>
      </c>
      <c r="F149" s="307"/>
      <c r="G149" s="380"/>
      <c r="H149" s="381"/>
    </row>
    <row r="150" spans="1:8" x14ac:dyDescent="0.35">
      <c r="A150" s="269"/>
      <c r="B150" s="344"/>
      <c r="C150" s="345"/>
      <c r="D150" s="422"/>
      <c r="E150" s="306" t="s">
        <v>1461</v>
      </c>
      <c r="F150" s="307"/>
      <c r="G150" s="380"/>
      <c r="H150" s="381"/>
    </row>
    <row r="151" spans="1:8" ht="15" thickBot="1" x14ac:dyDescent="0.4">
      <c r="A151" s="251"/>
      <c r="B151" s="338"/>
      <c r="C151" s="339"/>
      <c r="D151" s="423"/>
      <c r="E151" s="302"/>
      <c r="F151" s="303"/>
      <c r="G151" s="302"/>
      <c r="H151" s="303"/>
    </row>
    <row r="152" spans="1:8" ht="66.75" customHeight="1" x14ac:dyDescent="0.35">
      <c r="A152" s="250" t="s">
        <v>1462</v>
      </c>
      <c r="B152" s="336" t="s">
        <v>1308</v>
      </c>
      <c r="C152" s="337"/>
      <c r="D152" s="254" t="s">
        <v>1463</v>
      </c>
      <c r="E152" s="308" t="s">
        <v>1464</v>
      </c>
      <c r="F152" s="309"/>
      <c r="G152" s="300" t="s">
        <v>1312</v>
      </c>
      <c r="H152" s="301"/>
    </row>
    <row r="153" spans="1:8" ht="25.5" customHeight="1" thickBot="1" x14ac:dyDescent="0.4">
      <c r="A153" s="251"/>
      <c r="B153" s="338"/>
      <c r="C153" s="339"/>
      <c r="D153" s="255"/>
      <c r="E153" s="310" t="s">
        <v>1465</v>
      </c>
      <c r="F153" s="311"/>
      <c r="G153" s="302"/>
      <c r="H153" s="303"/>
    </row>
    <row r="154" spans="1:8" ht="25.5" customHeight="1" x14ac:dyDescent="0.35">
      <c r="A154" s="250" t="s">
        <v>1313</v>
      </c>
      <c r="B154" s="336" t="s">
        <v>1314</v>
      </c>
      <c r="C154" s="337"/>
      <c r="D154" s="254" t="s">
        <v>1467</v>
      </c>
      <c r="E154" s="308" t="s">
        <v>1468</v>
      </c>
      <c r="F154" s="309"/>
      <c r="G154" s="300" t="s">
        <v>1321</v>
      </c>
      <c r="H154" s="301"/>
    </row>
    <row r="155" spans="1:8" ht="49.5" customHeight="1" x14ac:dyDescent="0.35">
      <c r="A155" s="269"/>
      <c r="B155" s="356" t="s">
        <v>1315</v>
      </c>
      <c r="C155" s="357"/>
      <c r="D155" s="282"/>
      <c r="E155" s="312" t="s">
        <v>1469</v>
      </c>
      <c r="F155" s="313"/>
      <c r="G155" s="380"/>
      <c r="H155" s="381"/>
    </row>
    <row r="156" spans="1:8" ht="49.5" customHeight="1" x14ac:dyDescent="0.35">
      <c r="A156" s="269"/>
      <c r="B156" s="356" t="s">
        <v>1316</v>
      </c>
      <c r="C156" s="357"/>
      <c r="D156" s="282"/>
      <c r="E156" s="304"/>
      <c r="F156" s="305"/>
      <c r="G156" s="380"/>
      <c r="H156" s="381"/>
    </row>
    <row r="157" spans="1:8" ht="49.5" customHeight="1" x14ac:dyDescent="0.35">
      <c r="A157" s="269"/>
      <c r="B157" s="356" t="s">
        <v>1466</v>
      </c>
      <c r="C157" s="357"/>
      <c r="D157" s="282"/>
      <c r="E157" s="304"/>
      <c r="F157" s="305"/>
      <c r="G157" s="380"/>
      <c r="H157" s="381"/>
    </row>
    <row r="158" spans="1:8" ht="15" thickBot="1" x14ac:dyDescent="0.4">
      <c r="A158" s="251"/>
      <c r="B158" s="338"/>
      <c r="C158" s="339"/>
      <c r="D158" s="255"/>
      <c r="E158" s="340"/>
      <c r="F158" s="341"/>
      <c r="G158" s="302"/>
      <c r="H158" s="303"/>
    </row>
    <row r="159" spans="1:8" ht="16.5" customHeight="1" x14ac:dyDescent="0.35">
      <c r="A159" s="250" t="s">
        <v>1326</v>
      </c>
      <c r="B159" s="336" t="s">
        <v>1327</v>
      </c>
      <c r="C159" s="337"/>
      <c r="D159" s="254" t="s">
        <v>808</v>
      </c>
      <c r="E159" s="342" t="s">
        <v>1324</v>
      </c>
      <c r="F159" s="343"/>
      <c r="G159" s="292" t="s">
        <v>1328</v>
      </c>
      <c r="H159" s="293"/>
    </row>
    <row r="160" spans="1:8" ht="15" thickBot="1" x14ac:dyDescent="0.4">
      <c r="A160" s="251"/>
      <c r="B160" s="338"/>
      <c r="C160" s="339"/>
      <c r="D160" s="255"/>
      <c r="E160" s="332" t="s">
        <v>1252</v>
      </c>
      <c r="F160" s="333"/>
      <c r="G160" s="294"/>
      <c r="H160" s="295"/>
    </row>
    <row r="161" spans="1:8" ht="48.75" customHeight="1" x14ac:dyDescent="0.35">
      <c r="A161" s="250" t="s">
        <v>1329</v>
      </c>
      <c r="B161" s="336" t="s">
        <v>1330</v>
      </c>
      <c r="C161" s="337"/>
      <c r="D161" s="254" t="s">
        <v>807</v>
      </c>
      <c r="E161" s="342" t="s">
        <v>1332</v>
      </c>
      <c r="F161" s="343"/>
      <c r="G161" s="292" t="s">
        <v>1333</v>
      </c>
      <c r="H161" s="293"/>
    </row>
    <row r="162" spans="1:8" ht="15" thickBot="1" x14ac:dyDescent="0.4">
      <c r="A162" s="251"/>
      <c r="B162" s="338"/>
      <c r="C162" s="339"/>
      <c r="D162" s="255"/>
      <c r="E162" s="332" t="s">
        <v>1331</v>
      </c>
      <c r="F162" s="333"/>
      <c r="G162" s="294"/>
      <c r="H162" s="295"/>
    </row>
    <row r="163" spans="1:8" x14ac:dyDescent="0.35">
      <c r="A163" s="250" t="s">
        <v>1334</v>
      </c>
      <c r="B163" s="371" t="s">
        <v>1335</v>
      </c>
      <c r="C163" s="372"/>
      <c r="D163" s="296" t="s">
        <v>1470</v>
      </c>
      <c r="E163" s="334" t="s">
        <v>1338</v>
      </c>
      <c r="F163" s="335"/>
      <c r="G163" s="260"/>
      <c r="H163" s="261"/>
    </row>
    <row r="164" spans="1:8" ht="29.25" customHeight="1" x14ac:dyDescent="0.35">
      <c r="A164" s="269"/>
      <c r="B164" s="373"/>
      <c r="C164" s="374"/>
      <c r="D164" s="377"/>
      <c r="E164" s="326" t="s">
        <v>1339</v>
      </c>
      <c r="F164" s="327"/>
      <c r="G164" s="273"/>
      <c r="H164" s="274"/>
    </row>
    <row r="165" spans="1:8" x14ac:dyDescent="0.35">
      <c r="A165" s="269"/>
      <c r="B165" s="373"/>
      <c r="C165" s="374"/>
      <c r="D165" s="377"/>
      <c r="E165" s="330"/>
      <c r="F165" s="331"/>
      <c r="G165" s="273"/>
      <c r="H165" s="274"/>
    </row>
    <row r="166" spans="1:8" ht="29.25" customHeight="1" x14ac:dyDescent="0.35">
      <c r="A166" s="269"/>
      <c r="B166" s="373"/>
      <c r="C166" s="374"/>
      <c r="D166" s="377"/>
      <c r="E166" s="330" t="s">
        <v>1340</v>
      </c>
      <c r="F166" s="331"/>
      <c r="G166" s="273"/>
      <c r="H166" s="274"/>
    </row>
    <row r="167" spans="1:8" ht="15" thickBot="1" x14ac:dyDescent="0.4">
      <c r="A167" s="269"/>
      <c r="B167" s="373"/>
      <c r="C167" s="374"/>
      <c r="D167" s="297"/>
      <c r="E167" s="326"/>
      <c r="F167" s="327"/>
      <c r="G167" s="273"/>
      <c r="H167" s="274"/>
    </row>
    <row r="168" spans="1:8" ht="26.5" thickBot="1" x14ac:dyDescent="0.4">
      <c r="A168" s="251"/>
      <c r="B168" s="375"/>
      <c r="C168" s="376"/>
      <c r="D168" s="55" t="s">
        <v>1343</v>
      </c>
      <c r="E168" s="328" t="s">
        <v>1341</v>
      </c>
      <c r="F168" s="329"/>
      <c r="G168" s="262" t="s">
        <v>1342</v>
      </c>
      <c r="H168" s="263"/>
    </row>
    <row r="169" spans="1:8" ht="48.75" customHeight="1" x14ac:dyDescent="0.35">
      <c r="A169" s="250" t="s">
        <v>1344</v>
      </c>
      <c r="B169" s="260" t="s">
        <v>1345</v>
      </c>
      <c r="C169" s="261"/>
      <c r="D169" s="296" t="s">
        <v>921</v>
      </c>
      <c r="E169" s="322" t="s">
        <v>1338</v>
      </c>
      <c r="F169" s="323"/>
      <c r="G169" s="260" t="s">
        <v>1347</v>
      </c>
      <c r="H169" s="261"/>
    </row>
    <row r="170" spans="1:8" ht="33" customHeight="1" thickBot="1" x14ac:dyDescent="0.4">
      <c r="A170" s="251"/>
      <c r="B170" s="262"/>
      <c r="C170" s="263"/>
      <c r="D170" s="297"/>
      <c r="E170" s="324" t="s">
        <v>1471</v>
      </c>
      <c r="F170" s="325"/>
      <c r="G170" s="262"/>
      <c r="H170" s="263"/>
    </row>
    <row r="171" spans="1:8" ht="15" thickBot="1" x14ac:dyDescent="0.4">
      <c r="A171" s="264" t="s">
        <v>1269</v>
      </c>
      <c r="B171" s="265"/>
      <c r="C171" s="265"/>
      <c r="D171" s="266"/>
      <c r="E171" s="267" t="s">
        <v>1472</v>
      </c>
      <c r="F171" s="268"/>
      <c r="G171" s="267" t="s">
        <v>1349</v>
      </c>
      <c r="H171" s="268"/>
    </row>
    <row r="172" spans="1:8" ht="15" thickBot="1" x14ac:dyDescent="0.4">
      <c r="A172" s="433" t="s">
        <v>1350</v>
      </c>
      <c r="B172" s="434"/>
      <c r="C172" s="434"/>
      <c r="D172" s="434"/>
      <c r="E172" s="434"/>
      <c r="F172" s="435"/>
      <c r="G172" s="391"/>
      <c r="H172" s="393"/>
    </row>
    <row r="173" spans="1:8" x14ac:dyDescent="0.35">
      <c r="A173" s="250" t="s">
        <v>1351</v>
      </c>
      <c r="B173" s="336" t="s">
        <v>1473</v>
      </c>
      <c r="C173" s="337"/>
      <c r="D173" s="254" t="s">
        <v>808</v>
      </c>
      <c r="E173" s="346" t="s">
        <v>1353</v>
      </c>
      <c r="F173" s="347"/>
      <c r="G173" s="252" t="s">
        <v>1354</v>
      </c>
      <c r="H173" s="71"/>
    </row>
    <row r="174" spans="1:8" ht="15" thickBot="1" x14ac:dyDescent="0.4">
      <c r="A174" s="251"/>
      <c r="B174" s="338"/>
      <c r="C174" s="339"/>
      <c r="D174" s="255"/>
      <c r="E174" s="348" t="s">
        <v>1324</v>
      </c>
      <c r="F174" s="349"/>
      <c r="G174" s="253"/>
      <c r="H174" s="71"/>
    </row>
    <row r="175" spans="1:8" ht="32.25" customHeight="1" x14ac:dyDescent="0.35">
      <c r="A175" s="250"/>
      <c r="B175" s="336" t="s">
        <v>1355</v>
      </c>
      <c r="C175" s="337"/>
      <c r="D175" s="254" t="s">
        <v>1359</v>
      </c>
      <c r="E175" s="346" t="s">
        <v>1353</v>
      </c>
      <c r="F175" s="347"/>
      <c r="G175" s="252" t="s">
        <v>1356</v>
      </c>
      <c r="H175" s="71"/>
    </row>
    <row r="176" spans="1:8" ht="15" thickBot="1" x14ac:dyDescent="0.4">
      <c r="A176" s="251"/>
      <c r="B176" s="338"/>
      <c r="C176" s="339"/>
      <c r="D176" s="255"/>
      <c r="E176" s="348" t="s">
        <v>1324</v>
      </c>
      <c r="F176" s="349"/>
      <c r="G176" s="253"/>
      <c r="H176" s="71"/>
    </row>
    <row r="177" spans="1:8" x14ac:dyDescent="0.35">
      <c r="A177" s="250"/>
      <c r="B177" s="336"/>
      <c r="C177" s="337"/>
      <c r="D177" s="254" t="s">
        <v>1359</v>
      </c>
      <c r="E177" s="346" t="s">
        <v>1353</v>
      </c>
      <c r="F177" s="347"/>
      <c r="G177" s="252" t="s">
        <v>1360</v>
      </c>
      <c r="H177" s="71" t="s">
        <v>1357</v>
      </c>
    </row>
    <row r="178" spans="1:8" ht="33" customHeight="1" x14ac:dyDescent="0.35">
      <c r="A178" s="269"/>
      <c r="B178" s="344" t="s">
        <v>1474</v>
      </c>
      <c r="C178" s="345"/>
      <c r="D178" s="282"/>
      <c r="E178" s="350" t="s">
        <v>1324</v>
      </c>
      <c r="F178" s="351"/>
      <c r="G178" s="281"/>
      <c r="H178" s="72"/>
    </row>
    <row r="179" spans="1:8" ht="15" thickBot="1" x14ac:dyDescent="0.4">
      <c r="A179" s="251"/>
      <c r="B179" s="338"/>
      <c r="C179" s="339"/>
      <c r="D179" s="255"/>
      <c r="E179" s="354"/>
      <c r="F179" s="355"/>
      <c r="G179" s="253"/>
      <c r="H179" s="72"/>
    </row>
    <row r="180" spans="1:8" ht="26" x14ac:dyDescent="0.35">
      <c r="A180" s="250"/>
      <c r="B180" s="336" t="s">
        <v>1361</v>
      </c>
      <c r="C180" s="337"/>
      <c r="D180" s="20" t="s">
        <v>1476</v>
      </c>
      <c r="E180" s="346" t="s">
        <v>1478</v>
      </c>
      <c r="F180" s="347"/>
      <c r="G180" s="252" t="s">
        <v>1366</v>
      </c>
      <c r="H180" s="72"/>
    </row>
    <row r="181" spans="1:8" ht="49.5" customHeight="1" thickBot="1" x14ac:dyDescent="0.4">
      <c r="A181" s="251"/>
      <c r="B181" s="338" t="s">
        <v>1475</v>
      </c>
      <c r="C181" s="339"/>
      <c r="D181" s="27" t="s">
        <v>1477</v>
      </c>
      <c r="E181" s="348" t="s">
        <v>1476</v>
      </c>
      <c r="F181" s="349"/>
      <c r="G181" s="253"/>
      <c r="H181" s="73"/>
    </row>
    <row r="182" spans="1:8" ht="17.25" customHeight="1" x14ac:dyDescent="0.35">
      <c r="A182" s="250" t="s">
        <v>1367</v>
      </c>
      <c r="B182" s="336" t="s">
        <v>1368</v>
      </c>
      <c r="C182" s="337"/>
      <c r="D182" s="254" t="s">
        <v>808</v>
      </c>
      <c r="E182" s="346" t="s">
        <v>1252</v>
      </c>
      <c r="F182" s="347"/>
      <c r="G182" s="292" t="s">
        <v>1369</v>
      </c>
      <c r="H182" s="293"/>
    </row>
    <row r="183" spans="1:8" ht="15" thickBot="1" x14ac:dyDescent="0.4">
      <c r="A183" s="251"/>
      <c r="B183" s="338"/>
      <c r="C183" s="339"/>
      <c r="D183" s="255"/>
      <c r="E183" s="348" t="s">
        <v>1324</v>
      </c>
      <c r="F183" s="349"/>
      <c r="G183" s="294"/>
      <c r="H183" s="295"/>
    </row>
    <row r="184" spans="1:8" ht="33.75" customHeight="1" x14ac:dyDescent="0.35">
      <c r="A184" s="250" t="s">
        <v>1370</v>
      </c>
      <c r="B184" s="336" t="s">
        <v>1371</v>
      </c>
      <c r="C184" s="337"/>
      <c r="D184" s="254" t="s">
        <v>808</v>
      </c>
      <c r="E184" s="346" t="s">
        <v>1252</v>
      </c>
      <c r="F184" s="347"/>
      <c r="G184" s="292" t="s">
        <v>1372</v>
      </c>
      <c r="H184" s="293"/>
    </row>
    <row r="185" spans="1:8" ht="15" thickBot="1" x14ac:dyDescent="0.4">
      <c r="A185" s="251"/>
      <c r="B185" s="338"/>
      <c r="C185" s="339"/>
      <c r="D185" s="255"/>
      <c r="E185" s="348" t="s">
        <v>1324</v>
      </c>
      <c r="F185" s="349"/>
      <c r="G185" s="294"/>
      <c r="H185" s="295"/>
    </row>
    <row r="186" spans="1:8" ht="33.75" customHeight="1" x14ac:dyDescent="0.35">
      <c r="A186" s="250" t="s">
        <v>1373</v>
      </c>
      <c r="B186" s="336" t="s">
        <v>1374</v>
      </c>
      <c r="C186" s="337"/>
      <c r="D186" s="254" t="s">
        <v>808</v>
      </c>
      <c r="E186" s="346" t="s">
        <v>1252</v>
      </c>
      <c r="F186" s="347"/>
      <c r="G186" s="292" t="s">
        <v>1375</v>
      </c>
      <c r="H186" s="293"/>
    </row>
    <row r="187" spans="1:8" ht="15" thickBot="1" x14ac:dyDescent="0.4">
      <c r="A187" s="251"/>
      <c r="B187" s="338"/>
      <c r="C187" s="339"/>
      <c r="D187" s="255"/>
      <c r="E187" s="348" t="s">
        <v>1324</v>
      </c>
      <c r="F187" s="349"/>
      <c r="G187" s="294"/>
      <c r="H187" s="295"/>
    </row>
    <row r="188" spans="1:8" ht="33" customHeight="1" x14ac:dyDescent="0.35">
      <c r="A188" s="250" t="s">
        <v>1376</v>
      </c>
      <c r="B188" s="336" t="s">
        <v>1377</v>
      </c>
      <c r="C188" s="337"/>
      <c r="D188" s="20" t="s">
        <v>1359</v>
      </c>
      <c r="E188" s="342" t="s">
        <v>1324</v>
      </c>
      <c r="F188" s="343"/>
      <c r="G188" s="292" t="s">
        <v>1383</v>
      </c>
      <c r="H188" s="293"/>
    </row>
    <row r="189" spans="1:8" ht="49.5" customHeight="1" x14ac:dyDescent="0.35">
      <c r="A189" s="269"/>
      <c r="B189" s="344" t="s">
        <v>1378</v>
      </c>
      <c r="C189" s="345"/>
      <c r="D189" s="20" t="s">
        <v>1479</v>
      </c>
      <c r="E189" s="350" t="s">
        <v>1480</v>
      </c>
      <c r="F189" s="351"/>
      <c r="G189" s="298"/>
      <c r="H189" s="299"/>
    </row>
    <row r="190" spans="1:8" x14ac:dyDescent="0.35">
      <c r="A190" s="269"/>
      <c r="B190" s="352"/>
      <c r="C190" s="353"/>
      <c r="D190" s="32"/>
      <c r="E190" s="350" t="s">
        <v>1481</v>
      </c>
      <c r="F190" s="351"/>
      <c r="G190" s="298"/>
      <c r="H190" s="299"/>
    </row>
    <row r="191" spans="1:8" ht="15" thickBot="1" x14ac:dyDescent="0.4">
      <c r="A191" s="251"/>
      <c r="B191" s="354"/>
      <c r="C191" s="355"/>
      <c r="D191" s="33"/>
      <c r="E191" s="348" t="s">
        <v>1482</v>
      </c>
      <c r="F191" s="349"/>
      <c r="G191" s="294"/>
      <c r="H191" s="295"/>
    </row>
    <row r="192" spans="1:8" ht="16.5" customHeight="1" x14ac:dyDescent="0.35">
      <c r="A192" s="250" t="s">
        <v>1384</v>
      </c>
      <c r="B192" s="371" t="s">
        <v>1483</v>
      </c>
      <c r="C192" s="372"/>
      <c r="D192" s="296" t="s">
        <v>1385</v>
      </c>
      <c r="E192" s="322" t="s">
        <v>1338</v>
      </c>
      <c r="F192" s="323"/>
      <c r="G192" s="260" t="s">
        <v>1390</v>
      </c>
      <c r="H192" s="261"/>
    </row>
    <row r="193" spans="1:8" ht="42" customHeight="1" x14ac:dyDescent="0.35">
      <c r="A193" s="269"/>
      <c r="B193" s="373"/>
      <c r="C193" s="374"/>
      <c r="D193" s="377"/>
      <c r="E193" s="326" t="s">
        <v>1386</v>
      </c>
      <c r="F193" s="327"/>
      <c r="G193" s="273"/>
      <c r="H193" s="274"/>
    </row>
    <row r="194" spans="1:8" x14ac:dyDescent="0.35">
      <c r="A194" s="269"/>
      <c r="B194" s="373"/>
      <c r="C194" s="374"/>
      <c r="D194" s="377"/>
      <c r="E194" s="330"/>
      <c r="F194" s="331"/>
      <c r="G194" s="273"/>
      <c r="H194" s="274"/>
    </row>
    <row r="195" spans="1:8" ht="25.5" customHeight="1" x14ac:dyDescent="0.35">
      <c r="A195" s="269"/>
      <c r="B195" s="373"/>
      <c r="C195" s="374"/>
      <c r="D195" s="377"/>
      <c r="E195" s="326" t="s">
        <v>1387</v>
      </c>
      <c r="F195" s="327"/>
      <c r="G195" s="273"/>
      <c r="H195" s="274"/>
    </row>
    <row r="196" spans="1:8" x14ac:dyDescent="0.35">
      <c r="A196" s="269"/>
      <c r="B196" s="373"/>
      <c r="C196" s="374"/>
      <c r="D196" s="377"/>
      <c r="E196" s="326"/>
      <c r="F196" s="327"/>
      <c r="G196" s="273"/>
      <c r="H196" s="274"/>
    </row>
    <row r="197" spans="1:8" ht="25.5" customHeight="1" thickBot="1" x14ac:dyDescent="0.4">
      <c r="A197" s="269"/>
      <c r="B197" s="373"/>
      <c r="C197" s="374"/>
      <c r="D197" s="297"/>
      <c r="E197" s="326" t="s">
        <v>1388</v>
      </c>
      <c r="F197" s="327"/>
      <c r="G197" s="273"/>
      <c r="H197" s="274"/>
    </row>
    <row r="198" spans="1:8" ht="39.5" thickBot="1" x14ac:dyDescent="0.4">
      <c r="A198" s="269"/>
      <c r="B198" s="373"/>
      <c r="C198" s="374"/>
      <c r="D198" s="55" t="s">
        <v>1391</v>
      </c>
      <c r="E198" s="330"/>
      <c r="F198" s="331"/>
      <c r="G198" s="273"/>
      <c r="H198" s="274"/>
    </row>
    <row r="199" spans="1:8" ht="26.5" thickBot="1" x14ac:dyDescent="0.4">
      <c r="A199" s="251"/>
      <c r="B199" s="375"/>
      <c r="C199" s="376"/>
      <c r="D199" s="55" t="s">
        <v>1392</v>
      </c>
      <c r="E199" s="324" t="s">
        <v>1389</v>
      </c>
      <c r="F199" s="325"/>
      <c r="G199" s="262"/>
      <c r="H199" s="263"/>
    </row>
    <row r="200" spans="1:8" ht="15" thickBot="1" x14ac:dyDescent="0.4">
      <c r="A200" s="264" t="s">
        <v>1269</v>
      </c>
      <c r="B200" s="265"/>
      <c r="C200" s="265"/>
      <c r="D200" s="266"/>
      <c r="E200" s="283" t="s">
        <v>1484</v>
      </c>
      <c r="F200" s="285"/>
      <c r="G200" s="283" t="s">
        <v>1394</v>
      </c>
      <c r="H200" s="285"/>
    </row>
    <row r="201" spans="1:8" ht="15" thickBot="1" x14ac:dyDescent="0.4">
      <c r="A201" s="433" t="s">
        <v>1395</v>
      </c>
      <c r="B201" s="434"/>
      <c r="C201" s="434"/>
      <c r="D201" s="434"/>
      <c r="E201" s="434"/>
      <c r="F201" s="435"/>
      <c r="G201" s="391"/>
      <c r="H201" s="393"/>
    </row>
    <row r="202" spans="1:8" ht="33" customHeight="1" x14ac:dyDescent="0.35">
      <c r="A202" s="250" t="s">
        <v>1396</v>
      </c>
      <c r="B202" s="336" t="s">
        <v>1397</v>
      </c>
      <c r="C202" s="337"/>
      <c r="D202" s="21"/>
      <c r="E202" s="436" t="s">
        <v>1486</v>
      </c>
      <c r="F202" s="437"/>
      <c r="G202" s="292" t="s">
        <v>1402</v>
      </c>
      <c r="H202" s="293"/>
    </row>
    <row r="203" spans="1:8" ht="33" customHeight="1" x14ac:dyDescent="0.35">
      <c r="A203" s="269"/>
      <c r="B203" s="344" t="s">
        <v>1398</v>
      </c>
      <c r="C203" s="345"/>
      <c r="D203" s="21" t="s">
        <v>1485</v>
      </c>
      <c r="E203" s="438" t="s">
        <v>1487</v>
      </c>
      <c r="F203" s="439"/>
      <c r="G203" s="298"/>
      <c r="H203" s="299"/>
    </row>
    <row r="204" spans="1:8" ht="49.5" customHeight="1" x14ac:dyDescent="0.35">
      <c r="A204" s="269"/>
      <c r="B204" s="356" t="s">
        <v>1466</v>
      </c>
      <c r="C204" s="357"/>
      <c r="D204" s="32"/>
      <c r="E204" s="344" t="s">
        <v>1337</v>
      </c>
      <c r="F204" s="345"/>
      <c r="G204" s="298"/>
      <c r="H204" s="299"/>
    </row>
    <row r="205" spans="1:8" ht="49.5" customHeight="1" x14ac:dyDescent="0.35">
      <c r="A205" s="269"/>
      <c r="B205" s="344" t="s">
        <v>1301</v>
      </c>
      <c r="C205" s="345"/>
      <c r="D205" s="32"/>
      <c r="E205" s="344"/>
      <c r="F205" s="345"/>
      <c r="G205" s="298"/>
      <c r="H205" s="299"/>
    </row>
    <row r="206" spans="1:8" ht="15" thickBot="1" x14ac:dyDescent="0.4">
      <c r="A206" s="251"/>
      <c r="B206" s="354"/>
      <c r="C206" s="355"/>
      <c r="D206" s="32"/>
      <c r="E206" s="338" t="s">
        <v>1488</v>
      </c>
      <c r="F206" s="339"/>
      <c r="G206" s="294"/>
      <c r="H206" s="295"/>
    </row>
    <row r="207" spans="1:8" ht="33" customHeight="1" x14ac:dyDescent="0.35">
      <c r="A207" s="250" t="s">
        <v>1403</v>
      </c>
      <c r="B207" s="336" t="s">
        <v>1404</v>
      </c>
      <c r="C207" s="337"/>
      <c r="D207" s="254" t="s">
        <v>1489</v>
      </c>
      <c r="E207" s="342" t="s">
        <v>1490</v>
      </c>
      <c r="F207" s="343"/>
      <c r="G207" s="292" t="s">
        <v>1409</v>
      </c>
      <c r="H207" s="293"/>
    </row>
    <row r="208" spans="1:8" ht="33" customHeight="1" x14ac:dyDescent="0.35">
      <c r="A208" s="269"/>
      <c r="B208" s="356" t="s">
        <v>1405</v>
      </c>
      <c r="C208" s="357"/>
      <c r="D208" s="282"/>
      <c r="E208" s="378" t="s">
        <v>1491</v>
      </c>
      <c r="F208" s="379"/>
      <c r="G208" s="298"/>
      <c r="H208" s="299"/>
    </row>
    <row r="209" spans="1:8" ht="49.5" customHeight="1" x14ac:dyDescent="0.35">
      <c r="A209" s="269"/>
      <c r="B209" s="356" t="s">
        <v>1466</v>
      </c>
      <c r="C209" s="357"/>
      <c r="D209" s="282"/>
      <c r="E209" s="352"/>
      <c r="F209" s="353"/>
      <c r="G209" s="298"/>
      <c r="H209" s="299"/>
    </row>
    <row r="210" spans="1:8" ht="15" thickBot="1" x14ac:dyDescent="0.4">
      <c r="A210" s="251"/>
      <c r="B210" s="338"/>
      <c r="C210" s="339"/>
      <c r="D210" s="255"/>
      <c r="E210" s="354"/>
      <c r="F210" s="355"/>
      <c r="G210" s="294"/>
      <c r="H210" s="295"/>
    </row>
    <row r="211" spans="1:8" ht="32.25" customHeight="1" x14ac:dyDescent="0.35">
      <c r="A211" s="250" t="s">
        <v>1410</v>
      </c>
      <c r="B211" s="336" t="s">
        <v>1411</v>
      </c>
      <c r="C211" s="337"/>
      <c r="D211" s="254" t="s">
        <v>808</v>
      </c>
      <c r="E211" s="342" t="s">
        <v>1324</v>
      </c>
      <c r="F211" s="343"/>
      <c r="G211" s="292" t="s">
        <v>1413</v>
      </c>
      <c r="H211" s="293"/>
    </row>
    <row r="212" spans="1:8" ht="16.5" customHeight="1" x14ac:dyDescent="0.35">
      <c r="A212" s="269"/>
      <c r="B212" s="344"/>
      <c r="C212" s="345"/>
      <c r="D212" s="282"/>
      <c r="E212" s="378" t="s">
        <v>1412</v>
      </c>
      <c r="F212" s="379"/>
      <c r="G212" s="298"/>
      <c r="H212" s="299"/>
    </row>
    <row r="213" spans="1:8" ht="15" thickBot="1" x14ac:dyDescent="0.4">
      <c r="A213" s="251"/>
      <c r="B213" s="338"/>
      <c r="C213" s="339"/>
      <c r="D213" s="255"/>
      <c r="E213" s="332" t="s">
        <v>1252</v>
      </c>
      <c r="F213" s="333"/>
      <c r="G213" s="294"/>
      <c r="H213" s="295"/>
    </row>
    <row r="214" spans="1:8" x14ac:dyDescent="0.35">
      <c r="A214" s="250" t="s">
        <v>1414</v>
      </c>
      <c r="B214" s="371" t="s">
        <v>1415</v>
      </c>
      <c r="C214" s="372"/>
      <c r="D214" s="296" t="s">
        <v>1416</v>
      </c>
      <c r="E214" s="334" t="s">
        <v>1338</v>
      </c>
      <c r="F214" s="335"/>
      <c r="G214" s="260" t="s">
        <v>1420</v>
      </c>
      <c r="H214" s="261"/>
    </row>
    <row r="215" spans="1:8" ht="25.5" customHeight="1" x14ac:dyDescent="0.35">
      <c r="A215" s="269"/>
      <c r="B215" s="373"/>
      <c r="C215" s="374"/>
      <c r="D215" s="377"/>
      <c r="E215" s="326" t="s">
        <v>1417</v>
      </c>
      <c r="F215" s="327"/>
      <c r="G215" s="273"/>
      <c r="H215" s="274"/>
    </row>
    <row r="216" spans="1:8" x14ac:dyDescent="0.35">
      <c r="A216" s="269"/>
      <c r="B216" s="373"/>
      <c r="C216" s="374"/>
      <c r="D216" s="377"/>
      <c r="E216" s="326"/>
      <c r="F216" s="327"/>
      <c r="G216" s="273"/>
      <c r="H216" s="274"/>
    </row>
    <row r="217" spans="1:8" ht="25.5" customHeight="1" x14ac:dyDescent="0.35">
      <c r="A217" s="269"/>
      <c r="B217" s="373"/>
      <c r="C217" s="374"/>
      <c r="D217" s="377"/>
      <c r="E217" s="326" t="s">
        <v>1418</v>
      </c>
      <c r="F217" s="327"/>
      <c r="G217" s="273"/>
      <c r="H217" s="274"/>
    </row>
    <row r="218" spans="1:8" ht="15" thickBot="1" x14ac:dyDescent="0.4">
      <c r="A218" s="269"/>
      <c r="B218" s="373"/>
      <c r="C218" s="374"/>
      <c r="D218" s="297"/>
      <c r="E218" s="330"/>
      <c r="F218" s="331"/>
      <c r="G218" s="273"/>
      <c r="H218" s="274"/>
    </row>
    <row r="219" spans="1:8" ht="26.5" thickBot="1" x14ac:dyDescent="0.4">
      <c r="A219" s="251"/>
      <c r="B219" s="375"/>
      <c r="C219" s="376"/>
      <c r="D219" s="55" t="s">
        <v>1492</v>
      </c>
      <c r="E219" s="324" t="s">
        <v>1419</v>
      </c>
      <c r="F219" s="325"/>
      <c r="G219" s="262"/>
      <c r="H219" s="263"/>
    </row>
    <row r="220" spans="1:8" ht="15" thickBot="1" x14ac:dyDescent="0.4">
      <c r="A220" s="264" t="s">
        <v>1269</v>
      </c>
      <c r="B220" s="265"/>
      <c r="C220" s="265"/>
      <c r="D220" s="266"/>
      <c r="E220" s="283" t="s">
        <v>1493</v>
      </c>
      <c r="F220" s="285"/>
      <c r="G220" s="283" t="s">
        <v>1425</v>
      </c>
      <c r="H220" s="285"/>
    </row>
    <row r="221" spans="1:8" ht="15" thickBot="1" x14ac:dyDescent="0.4">
      <c r="A221" s="418" t="s">
        <v>1272</v>
      </c>
      <c r="B221" s="419"/>
      <c r="C221" s="419"/>
      <c r="D221" s="419"/>
      <c r="E221" s="419"/>
      <c r="F221" s="419"/>
      <c r="G221" s="419"/>
      <c r="H221" s="420"/>
    </row>
    <row r="222" spans="1:8" ht="32.25" customHeight="1" x14ac:dyDescent="0.35">
      <c r="A222" s="440" t="s">
        <v>1426</v>
      </c>
      <c r="B222" s="441"/>
      <c r="C222" s="252" t="s">
        <v>1427</v>
      </c>
      <c r="D222" s="342" t="s">
        <v>822</v>
      </c>
      <c r="E222" s="343"/>
      <c r="F222" s="46" t="s">
        <v>1429</v>
      </c>
      <c r="G222" s="409" t="s">
        <v>1432</v>
      </c>
      <c r="H222" s="410"/>
    </row>
    <row r="223" spans="1:8" ht="28" x14ac:dyDescent="0.35">
      <c r="A223" s="442"/>
      <c r="B223" s="443"/>
      <c r="C223" s="281"/>
      <c r="D223" s="378" t="s">
        <v>1428</v>
      </c>
      <c r="E223" s="379"/>
      <c r="F223" s="46" t="s">
        <v>1430</v>
      </c>
      <c r="G223" s="413"/>
      <c r="H223" s="414"/>
    </row>
    <row r="224" spans="1:8" ht="28.5" thickBot="1" x14ac:dyDescent="0.4">
      <c r="A224" s="444"/>
      <c r="B224" s="445"/>
      <c r="C224" s="253"/>
      <c r="D224" s="354"/>
      <c r="E224" s="355"/>
      <c r="F224" s="47" t="s">
        <v>1431</v>
      </c>
      <c r="G224" s="411"/>
      <c r="H224" s="412"/>
    </row>
    <row r="225" spans="1:8" ht="114.75" customHeight="1" x14ac:dyDescent="0.35">
      <c r="A225" s="440" t="s">
        <v>1433</v>
      </c>
      <c r="B225" s="441"/>
      <c r="C225" s="252" t="s">
        <v>1434</v>
      </c>
      <c r="D225" s="457" t="s">
        <v>808</v>
      </c>
      <c r="E225" s="458"/>
      <c r="F225" s="57" t="s">
        <v>1324</v>
      </c>
      <c r="G225" s="292" t="s">
        <v>1435</v>
      </c>
      <c r="H225" s="293"/>
    </row>
    <row r="226" spans="1:8" ht="15" thickBot="1" x14ac:dyDescent="0.4">
      <c r="A226" s="444"/>
      <c r="B226" s="445"/>
      <c r="C226" s="253"/>
      <c r="D226" s="459"/>
      <c r="E226" s="460"/>
      <c r="F226" s="48" t="s">
        <v>1252</v>
      </c>
      <c r="G226" s="294"/>
      <c r="H226" s="295"/>
    </row>
    <row r="227" spans="1:8" ht="93" customHeight="1" x14ac:dyDescent="0.35">
      <c r="A227" s="440" t="s">
        <v>1436</v>
      </c>
      <c r="B227" s="441"/>
      <c r="C227" s="252" t="s">
        <v>1437</v>
      </c>
      <c r="D227" s="346" t="s">
        <v>1494</v>
      </c>
      <c r="E227" s="347"/>
      <c r="F227" s="20" t="s">
        <v>1495</v>
      </c>
      <c r="G227" s="409" t="s">
        <v>1441</v>
      </c>
      <c r="H227" s="410"/>
    </row>
    <row r="228" spans="1:8" ht="39.5" thickBot="1" x14ac:dyDescent="0.4">
      <c r="A228" s="444"/>
      <c r="B228" s="445"/>
      <c r="C228" s="253"/>
      <c r="D228" s="348"/>
      <c r="E228" s="349"/>
      <c r="F228" s="27" t="s">
        <v>1496</v>
      </c>
      <c r="G228" s="411"/>
      <c r="H228" s="412"/>
    </row>
    <row r="229" spans="1:8" x14ac:dyDescent="0.35">
      <c r="A229" s="448" t="s">
        <v>1442</v>
      </c>
      <c r="B229" s="449"/>
      <c r="C229" s="258" t="s">
        <v>1443</v>
      </c>
      <c r="D229" s="334"/>
      <c r="E229" s="335"/>
      <c r="F229" s="51" t="s">
        <v>1338</v>
      </c>
      <c r="G229" s="260" t="s">
        <v>1450</v>
      </c>
      <c r="H229" s="261"/>
    </row>
    <row r="230" spans="1:8" ht="78" x14ac:dyDescent="0.35">
      <c r="A230" s="450"/>
      <c r="B230" s="451"/>
      <c r="C230" s="454"/>
      <c r="D230" s="326"/>
      <c r="E230" s="327"/>
      <c r="F230" s="51" t="s">
        <v>1445</v>
      </c>
      <c r="G230" s="273"/>
      <c r="H230" s="274"/>
    </row>
    <row r="231" spans="1:8" ht="38.25" customHeight="1" x14ac:dyDescent="0.35">
      <c r="A231" s="450"/>
      <c r="B231" s="451"/>
      <c r="C231" s="454"/>
      <c r="D231" s="326" t="s">
        <v>1444</v>
      </c>
      <c r="E231" s="327"/>
      <c r="F231" s="51"/>
      <c r="G231" s="273"/>
      <c r="H231" s="274"/>
    </row>
    <row r="232" spans="1:8" ht="78" x14ac:dyDescent="0.35">
      <c r="A232" s="450"/>
      <c r="B232" s="451"/>
      <c r="C232" s="454"/>
      <c r="D232" s="369"/>
      <c r="E232" s="370"/>
      <c r="F232" s="51" t="s">
        <v>1446</v>
      </c>
      <c r="G232" s="273"/>
      <c r="H232" s="274"/>
    </row>
    <row r="233" spans="1:8" x14ac:dyDescent="0.35">
      <c r="A233" s="450"/>
      <c r="B233" s="451"/>
      <c r="C233" s="454"/>
      <c r="D233" s="369"/>
      <c r="E233" s="370"/>
      <c r="F233" s="51"/>
      <c r="G233" s="273"/>
      <c r="H233" s="274"/>
    </row>
    <row r="234" spans="1:8" ht="91" x14ac:dyDescent="0.35">
      <c r="A234" s="450"/>
      <c r="B234" s="451"/>
      <c r="C234" s="454"/>
      <c r="D234" s="369"/>
      <c r="E234" s="370"/>
      <c r="F234" s="51" t="s">
        <v>1447</v>
      </c>
      <c r="G234" s="273"/>
      <c r="H234" s="274"/>
    </row>
    <row r="235" spans="1:8" ht="15" thickBot="1" x14ac:dyDescent="0.4">
      <c r="A235" s="450"/>
      <c r="B235" s="451"/>
      <c r="C235" s="454"/>
      <c r="D235" s="455"/>
      <c r="E235" s="456"/>
      <c r="F235" s="51"/>
      <c r="G235" s="273"/>
      <c r="H235" s="274"/>
    </row>
    <row r="236" spans="1:8" ht="52" x14ac:dyDescent="0.35">
      <c r="A236" s="450"/>
      <c r="B236" s="451"/>
      <c r="C236" s="454"/>
      <c r="D236" s="334"/>
      <c r="E236" s="335"/>
      <c r="F236" s="51" t="s">
        <v>1448</v>
      </c>
      <c r="G236" s="273"/>
      <c r="H236" s="274"/>
    </row>
    <row r="237" spans="1:8" x14ac:dyDescent="0.35">
      <c r="A237" s="450"/>
      <c r="B237" s="451"/>
      <c r="C237" s="454"/>
      <c r="D237" s="326"/>
      <c r="E237" s="327"/>
      <c r="F237" s="51"/>
      <c r="G237" s="273"/>
      <c r="H237" s="274"/>
    </row>
    <row r="238" spans="1:8" ht="39.5" thickBot="1" x14ac:dyDescent="0.4">
      <c r="A238" s="450"/>
      <c r="B238" s="451"/>
      <c r="C238" s="454"/>
      <c r="D238" s="328" t="s">
        <v>1451</v>
      </c>
      <c r="E238" s="329"/>
      <c r="F238" s="51" t="s">
        <v>1449</v>
      </c>
      <c r="G238" s="273"/>
      <c r="H238" s="274"/>
    </row>
    <row r="239" spans="1:8" x14ac:dyDescent="0.35">
      <c r="A239" s="450"/>
      <c r="B239" s="451"/>
      <c r="C239" s="454"/>
      <c r="D239" s="334"/>
      <c r="E239" s="335"/>
      <c r="F239" s="52"/>
      <c r="G239" s="273"/>
      <c r="H239" s="274"/>
    </row>
    <row r="240" spans="1:8" x14ac:dyDescent="0.35">
      <c r="A240" s="450"/>
      <c r="B240" s="451"/>
      <c r="C240" s="454"/>
      <c r="D240" s="326"/>
      <c r="E240" s="327"/>
      <c r="F240" s="52"/>
      <c r="G240" s="273"/>
      <c r="H240" s="274"/>
    </row>
    <row r="241" spans="1:8" ht="51" customHeight="1" thickBot="1" x14ac:dyDescent="0.4">
      <c r="A241" s="450"/>
      <c r="B241" s="451"/>
      <c r="C241" s="454"/>
      <c r="D241" s="328" t="s">
        <v>1452</v>
      </c>
      <c r="E241" s="329"/>
      <c r="F241" s="52"/>
      <c r="G241" s="273"/>
      <c r="H241" s="274"/>
    </row>
    <row r="242" spans="1:8" ht="25.5" customHeight="1" thickBot="1" x14ac:dyDescent="0.4">
      <c r="A242" s="452"/>
      <c r="B242" s="453"/>
      <c r="C242" s="259"/>
      <c r="D242" s="446" t="s">
        <v>1453</v>
      </c>
      <c r="E242" s="447"/>
      <c r="F242" s="53"/>
      <c r="G242" s="262"/>
      <c r="H242" s="263"/>
    </row>
    <row r="243" spans="1:8" ht="15" thickBot="1" x14ac:dyDescent="0.4">
      <c r="A243" s="264" t="s">
        <v>1497</v>
      </c>
      <c r="B243" s="265"/>
      <c r="C243" s="265"/>
      <c r="D243" s="266"/>
      <c r="E243" s="283" t="s">
        <v>1424</v>
      </c>
      <c r="F243" s="285"/>
      <c r="G243" s="283" t="s">
        <v>1454</v>
      </c>
      <c r="H243" s="285"/>
    </row>
    <row r="244" spans="1:8" x14ac:dyDescent="0.35">
      <c r="A244" s="74"/>
      <c r="B244" s="74"/>
      <c r="C244" s="74"/>
      <c r="D244" s="74"/>
      <c r="E244" s="74"/>
      <c r="F244" s="74"/>
      <c r="G244" s="74"/>
      <c r="H244" s="74"/>
    </row>
    <row r="245" spans="1:8" x14ac:dyDescent="0.35">
      <c r="A245" s="75"/>
    </row>
    <row r="247" spans="1:8" ht="15" thickBot="1" x14ac:dyDescent="0.4">
      <c r="A247" s="75"/>
    </row>
    <row r="248" spans="1:8" ht="15" thickBot="1" x14ac:dyDescent="0.4">
      <c r="A248" s="358" t="s">
        <v>1498</v>
      </c>
      <c r="B248" s="359"/>
      <c r="C248" s="359"/>
      <c r="D248" s="359"/>
      <c r="E248" s="359"/>
      <c r="F248" s="359"/>
      <c r="G248" s="359"/>
      <c r="H248" s="360"/>
    </row>
    <row r="249" spans="1:8" ht="28" x14ac:dyDescent="0.35">
      <c r="A249" s="361" t="s">
        <v>1242</v>
      </c>
      <c r="B249" s="363" t="s">
        <v>1243</v>
      </c>
      <c r="C249" s="365" t="s">
        <v>1244</v>
      </c>
      <c r="D249" s="365"/>
      <c r="E249" s="15" t="s">
        <v>1245</v>
      </c>
      <c r="F249" s="428" t="s">
        <v>1298</v>
      </c>
      <c r="G249" s="316"/>
      <c r="H249" s="317"/>
    </row>
    <row r="250" spans="1:8" ht="23" x14ac:dyDescent="0.35">
      <c r="A250" s="362"/>
      <c r="B250" s="364"/>
      <c r="C250" s="366"/>
      <c r="D250" s="366"/>
      <c r="E250" s="16" t="s">
        <v>1246</v>
      </c>
      <c r="F250" s="429"/>
      <c r="G250" s="466"/>
      <c r="H250" s="430"/>
    </row>
    <row r="251" spans="1:8" ht="15" thickBot="1" x14ac:dyDescent="0.4">
      <c r="A251" s="382"/>
      <c r="B251" s="383"/>
      <c r="C251" s="384"/>
      <c r="D251" s="384"/>
      <c r="E251" s="37" t="s">
        <v>1247</v>
      </c>
      <c r="F251" s="431"/>
      <c r="G251" s="467"/>
      <c r="H251" s="432"/>
    </row>
    <row r="252" spans="1:8" ht="15" thickBot="1" x14ac:dyDescent="0.4">
      <c r="A252" s="275" t="s">
        <v>1299</v>
      </c>
      <c r="B252" s="276"/>
      <c r="C252" s="276"/>
      <c r="D252" s="276"/>
      <c r="E252" s="276"/>
      <c r="F252" s="276"/>
      <c r="G252" s="276"/>
      <c r="H252" s="277"/>
    </row>
    <row r="253" spans="1:8" ht="48.75" customHeight="1" x14ac:dyDescent="0.35">
      <c r="A253" s="250" t="s">
        <v>1300</v>
      </c>
      <c r="B253" s="252" t="s">
        <v>1301</v>
      </c>
      <c r="C253" s="346" t="s">
        <v>1499</v>
      </c>
      <c r="D253" s="347"/>
      <c r="E253" s="38" t="s">
        <v>1500</v>
      </c>
      <c r="F253" s="300" t="s">
        <v>1306</v>
      </c>
      <c r="G253" s="461"/>
      <c r="H253" s="301"/>
    </row>
    <row r="254" spans="1:8" ht="28.5" thickBot="1" x14ac:dyDescent="0.4">
      <c r="A254" s="251"/>
      <c r="B254" s="253"/>
      <c r="C254" s="348"/>
      <c r="D254" s="349"/>
      <c r="E254" s="39" t="s">
        <v>1501</v>
      </c>
      <c r="F254" s="302"/>
      <c r="G254" s="463"/>
      <c r="H254" s="303"/>
    </row>
    <row r="255" spans="1:8" ht="76.5" customHeight="1" x14ac:dyDescent="0.35">
      <c r="A255" s="250" t="s">
        <v>1307</v>
      </c>
      <c r="B255" s="252" t="s">
        <v>1308</v>
      </c>
      <c r="C255" s="346" t="s">
        <v>1463</v>
      </c>
      <c r="D255" s="347"/>
      <c r="E255" s="43" t="s">
        <v>1464</v>
      </c>
      <c r="F255" s="300" t="s">
        <v>1312</v>
      </c>
      <c r="G255" s="461"/>
      <c r="H255" s="301"/>
    </row>
    <row r="256" spans="1:8" ht="39.5" thickBot="1" x14ac:dyDescent="0.4">
      <c r="A256" s="251"/>
      <c r="B256" s="253"/>
      <c r="C256" s="348"/>
      <c r="D256" s="349"/>
      <c r="E256" s="78" t="s">
        <v>1465</v>
      </c>
      <c r="F256" s="302"/>
      <c r="G256" s="463"/>
      <c r="H256" s="303"/>
    </row>
    <row r="257" spans="1:8" ht="39" x14ac:dyDescent="0.35">
      <c r="A257" s="250" t="s">
        <v>1313</v>
      </c>
      <c r="B257" s="19" t="s">
        <v>1314</v>
      </c>
      <c r="C257" s="346" t="s">
        <v>1467</v>
      </c>
      <c r="D257" s="347"/>
      <c r="E257" s="43" t="s">
        <v>1468</v>
      </c>
      <c r="F257" s="300" t="s">
        <v>1321</v>
      </c>
      <c r="G257" s="461"/>
      <c r="H257" s="301"/>
    </row>
    <row r="258" spans="1:8" ht="39" x14ac:dyDescent="0.35">
      <c r="A258" s="269"/>
      <c r="B258" s="42" t="s">
        <v>1315</v>
      </c>
      <c r="C258" s="350"/>
      <c r="D258" s="351"/>
      <c r="E258" s="43" t="s">
        <v>1469</v>
      </c>
      <c r="F258" s="380"/>
      <c r="G258" s="462"/>
      <c r="H258" s="381"/>
    </row>
    <row r="259" spans="1:8" x14ac:dyDescent="0.35">
      <c r="A259" s="269"/>
      <c r="B259" s="42" t="s">
        <v>1316</v>
      </c>
      <c r="C259" s="350"/>
      <c r="D259" s="351"/>
      <c r="E259" s="44"/>
      <c r="F259" s="380"/>
      <c r="G259" s="462"/>
      <c r="H259" s="381"/>
    </row>
    <row r="260" spans="1:8" ht="28" x14ac:dyDescent="0.35">
      <c r="A260" s="269"/>
      <c r="B260" s="42" t="s">
        <v>1502</v>
      </c>
      <c r="C260" s="350"/>
      <c r="D260" s="351"/>
      <c r="E260" s="44"/>
      <c r="F260" s="380"/>
      <c r="G260" s="462"/>
      <c r="H260" s="381"/>
    </row>
    <row r="261" spans="1:8" ht="15" thickBot="1" x14ac:dyDescent="0.4">
      <c r="A261" s="251"/>
      <c r="B261" s="26"/>
      <c r="C261" s="348"/>
      <c r="D261" s="349"/>
      <c r="E261" s="45"/>
      <c r="F261" s="302"/>
      <c r="G261" s="463"/>
      <c r="H261" s="303"/>
    </row>
    <row r="262" spans="1:8" ht="98.25" customHeight="1" x14ac:dyDescent="0.35">
      <c r="A262" s="250" t="s">
        <v>1503</v>
      </c>
      <c r="B262" s="252" t="s">
        <v>1504</v>
      </c>
      <c r="C262" s="346" t="s">
        <v>808</v>
      </c>
      <c r="D262" s="347"/>
      <c r="E262" s="46" t="s">
        <v>1324</v>
      </c>
      <c r="F262" s="292" t="s">
        <v>1505</v>
      </c>
      <c r="G262" s="464"/>
      <c r="H262" s="293"/>
    </row>
    <row r="263" spans="1:8" ht="15" thickBot="1" x14ac:dyDescent="0.4">
      <c r="A263" s="251"/>
      <c r="B263" s="253"/>
      <c r="C263" s="348"/>
      <c r="D263" s="349"/>
      <c r="E263" s="47" t="s">
        <v>1252</v>
      </c>
      <c r="F263" s="294"/>
      <c r="G263" s="465"/>
      <c r="H263" s="295"/>
    </row>
    <row r="264" spans="1:8" ht="32.25" customHeight="1" x14ac:dyDescent="0.35">
      <c r="A264" s="250" t="s">
        <v>1326</v>
      </c>
      <c r="B264" s="252" t="s">
        <v>1327</v>
      </c>
      <c r="C264" s="346" t="s">
        <v>808</v>
      </c>
      <c r="D264" s="347"/>
      <c r="E264" s="46" t="s">
        <v>1324</v>
      </c>
      <c r="F264" s="292" t="s">
        <v>1328</v>
      </c>
      <c r="G264" s="464"/>
      <c r="H264" s="293"/>
    </row>
    <row r="265" spans="1:8" ht="15" thickBot="1" x14ac:dyDescent="0.4">
      <c r="A265" s="251"/>
      <c r="B265" s="253"/>
      <c r="C265" s="348"/>
      <c r="D265" s="349"/>
      <c r="E265" s="46" t="s">
        <v>1252</v>
      </c>
      <c r="F265" s="294"/>
      <c r="G265" s="465"/>
      <c r="H265" s="295"/>
    </row>
    <row r="266" spans="1:8" ht="114.75" customHeight="1" x14ac:dyDescent="0.35">
      <c r="A266" s="250" t="s">
        <v>1329</v>
      </c>
      <c r="B266" s="252" t="s">
        <v>1330</v>
      </c>
      <c r="C266" s="346" t="s">
        <v>807</v>
      </c>
      <c r="D266" s="347"/>
      <c r="E266" s="62" t="s">
        <v>1332</v>
      </c>
      <c r="F266" s="292" t="s">
        <v>1333</v>
      </c>
      <c r="G266" s="464"/>
      <c r="H266" s="293"/>
    </row>
    <row r="267" spans="1:8" ht="15" thickBot="1" x14ac:dyDescent="0.4">
      <c r="A267" s="251"/>
      <c r="B267" s="253"/>
      <c r="C267" s="348"/>
      <c r="D267" s="349"/>
      <c r="E267" s="46" t="s">
        <v>1331</v>
      </c>
      <c r="F267" s="294"/>
      <c r="G267" s="465"/>
      <c r="H267" s="295"/>
    </row>
    <row r="268" spans="1:8" x14ac:dyDescent="0.35">
      <c r="A268" s="250" t="s">
        <v>1334</v>
      </c>
      <c r="B268" s="270" t="s">
        <v>1335</v>
      </c>
      <c r="C268" s="334" t="s">
        <v>1337</v>
      </c>
      <c r="D268" s="335"/>
      <c r="E268" s="76" t="s">
        <v>1338</v>
      </c>
      <c r="F268" s="260" t="s">
        <v>1342</v>
      </c>
      <c r="G268" s="468"/>
      <c r="H268" s="261"/>
    </row>
    <row r="269" spans="1:8" ht="54" x14ac:dyDescent="0.35">
      <c r="A269" s="269"/>
      <c r="B269" s="271"/>
      <c r="C269" s="326"/>
      <c r="D269" s="327"/>
      <c r="E269" s="51" t="s">
        <v>1339</v>
      </c>
      <c r="F269" s="273"/>
      <c r="G269" s="469"/>
      <c r="H269" s="274"/>
    </row>
    <row r="270" spans="1:8" x14ac:dyDescent="0.35">
      <c r="A270" s="269"/>
      <c r="B270" s="271"/>
      <c r="C270" s="326"/>
      <c r="D270" s="327"/>
      <c r="E270" s="54"/>
      <c r="F270" s="273"/>
      <c r="G270" s="469"/>
      <c r="H270" s="274"/>
    </row>
    <row r="271" spans="1:8" ht="66" x14ac:dyDescent="0.35">
      <c r="A271" s="269"/>
      <c r="B271" s="271"/>
      <c r="C271" s="326"/>
      <c r="D271" s="327"/>
      <c r="E271" s="54" t="s">
        <v>1340</v>
      </c>
      <c r="F271" s="273"/>
      <c r="G271" s="469"/>
      <c r="H271" s="274"/>
    </row>
    <row r="272" spans="1:8" ht="25.5" customHeight="1" thickBot="1" x14ac:dyDescent="0.4">
      <c r="A272" s="269"/>
      <c r="B272" s="271"/>
      <c r="C272" s="328" t="s">
        <v>1506</v>
      </c>
      <c r="D272" s="329"/>
      <c r="E272" s="51"/>
      <c r="F272" s="273"/>
      <c r="G272" s="469"/>
      <c r="H272" s="274"/>
    </row>
    <row r="273" spans="1:8" ht="39.5" thickBot="1" x14ac:dyDescent="0.4">
      <c r="A273" s="251"/>
      <c r="B273" s="272"/>
      <c r="C273" s="446" t="s">
        <v>1343</v>
      </c>
      <c r="D273" s="447"/>
      <c r="E273" s="55" t="s">
        <v>1341</v>
      </c>
      <c r="F273" s="262"/>
      <c r="G273" s="470"/>
      <c r="H273" s="263"/>
    </row>
    <row r="274" spans="1:8" x14ac:dyDescent="0.35">
      <c r="A274" s="250" t="s">
        <v>1344</v>
      </c>
      <c r="B274" s="260" t="s">
        <v>1345</v>
      </c>
      <c r="C274" s="261"/>
      <c r="D274" s="296" t="s">
        <v>921</v>
      </c>
      <c r="E274" s="54" t="s">
        <v>1338</v>
      </c>
      <c r="F274" s="260" t="s">
        <v>1347</v>
      </c>
      <c r="G274" s="468"/>
      <c r="H274" s="261"/>
    </row>
    <row r="275" spans="1:8" ht="56.5" thickBot="1" x14ac:dyDescent="0.4">
      <c r="A275" s="251"/>
      <c r="B275" s="262"/>
      <c r="C275" s="263"/>
      <c r="D275" s="297"/>
      <c r="E275" s="56" t="s">
        <v>1471</v>
      </c>
      <c r="F275" s="262"/>
      <c r="G275" s="470"/>
      <c r="H275" s="263"/>
    </row>
    <row r="276" spans="1:8" ht="15" thickBot="1" x14ac:dyDescent="0.4">
      <c r="A276" s="264" t="s">
        <v>1269</v>
      </c>
      <c r="B276" s="265"/>
      <c r="C276" s="265"/>
      <c r="D276" s="266"/>
      <c r="E276" s="28" t="s">
        <v>1348</v>
      </c>
      <c r="F276" s="267"/>
      <c r="G276" s="471"/>
      <c r="H276" s="268"/>
    </row>
    <row r="277" spans="1:8" ht="15" thickBot="1" x14ac:dyDescent="0.4">
      <c r="A277" s="433" t="s">
        <v>1350</v>
      </c>
      <c r="B277" s="434"/>
      <c r="C277" s="434"/>
      <c r="D277" s="434"/>
      <c r="E277" s="434"/>
      <c r="F277" s="434"/>
      <c r="G277" s="434"/>
      <c r="H277" s="435"/>
    </row>
    <row r="278" spans="1:8" ht="66.75" customHeight="1" x14ac:dyDescent="0.35">
      <c r="A278" s="250" t="s">
        <v>1351</v>
      </c>
      <c r="B278" s="252" t="s">
        <v>1352</v>
      </c>
      <c r="C278" s="346" t="s">
        <v>808</v>
      </c>
      <c r="D278" s="347"/>
      <c r="E278" s="20" t="s">
        <v>1353</v>
      </c>
      <c r="F278" s="292" t="s">
        <v>1354</v>
      </c>
      <c r="G278" s="293"/>
      <c r="H278" s="388"/>
    </row>
    <row r="279" spans="1:8" ht="15" thickBot="1" x14ac:dyDescent="0.4">
      <c r="A279" s="251"/>
      <c r="B279" s="253"/>
      <c r="C279" s="348"/>
      <c r="D279" s="349"/>
      <c r="E279" s="27" t="s">
        <v>1324</v>
      </c>
      <c r="F279" s="294"/>
      <c r="G279" s="295"/>
      <c r="H279" s="390"/>
    </row>
    <row r="280" spans="1:8" ht="83.25" customHeight="1" x14ac:dyDescent="0.35">
      <c r="A280" s="250"/>
      <c r="B280" s="252" t="s">
        <v>1355</v>
      </c>
      <c r="C280" s="346" t="s">
        <v>808</v>
      </c>
      <c r="D280" s="347"/>
      <c r="E280" s="20" t="s">
        <v>1353</v>
      </c>
      <c r="F280" s="292" t="s">
        <v>1356</v>
      </c>
      <c r="G280" s="293"/>
      <c r="H280" s="390"/>
    </row>
    <row r="281" spans="1:8" ht="15" thickBot="1" x14ac:dyDescent="0.4">
      <c r="A281" s="251"/>
      <c r="B281" s="253"/>
      <c r="C281" s="348"/>
      <c r="D281" s="349"/>
      <c r="E281" s="27" t="s">
        <v>1324</v>
      </c>
      <c r="F281" s="294"/>
      <c r="G281" s="295"/>
      <c r="H281" s="390"/>
    </row>
    <row r="282" spans="1:8" ht="66.75" customHeight="1" x14ac:dyDescent="0.35">
      <c r="A282" s="278"/>
      <c r="B282" s="252" t="s">
        <v>1358</v>
      </c>
      <c r="C282" s="346" t="s">
        <v>808</v>
      </c>
      <c r="D282" s="347"/>
      <c r="E282" s="20" t="s">
        <v>1353</v>
      </c>
      <c r="F282" s="292" t="s">
        <v>1360</v>
      </c>
      <c r="G282" s="293"/>
      <c r="H282" s="390" t="s">
        <v>1357</v>
      </c>
    </row>
    <row r="283" spans="1:8" ht="15" thickBot="1" x14ac:dyDescent="0.4">
      <c r="A283" s="280"/>
      <c r="B283" s="253"/>
      <c r="C283" s="348"/>
      <c r="D283" s="349"/>
      <c r="E283" s="27" t="s">
        <v>1324</v>
      </c>
      <c r="F283" s="294"/>
      <c r="G283" s="295"/>
      <c r="H283" s="390"/>
    </row>
    <row r="284" spans="1:8" ht="52" x14ac:dyDescent="0.35">
      <c r="A284" s="250"/>
      <c r="B284" s="19" t="s">
        <v>1361</v>
      </c>
      <c r="C284" s="346" t="s">
        <v>1507</v>
      </c>
      <c r="D284" s="347"/>
      <c r="E284" s="20" t="s">
        <v>1508</v>
      </c>
      <c r="F284" s="292" t="s">
        <v>1366</v>
      </c>
      <c r="G284" s="293"/>
      <c r="H284" s="390"/>
    </row>
    <row r="285" spans="1:8" ht="39.5" thickBot="1" x14ac:dyDescent="0.4">
      <c r="A285" s="251"/>
      <c r="B285" s="26" t="s">
        <v>1475</v>
      </c>
      <c r="C285" s="348"/>
      <c r="D285" s="349"/>
      <c r="E285" s="27" t="s">
        <v>1509</v>
      </c>
      <c r="F285" s="294"/>
      <c r="G285" s="295"/>
      <c r="H285" s="389"/>
    </row>
    <row r="286" spans="1:8" ht="66.75" customHeight="1" x14ac:dyDescent="0.35">
      <c r="A286" s="250" t="s">
        <v>1367</v>
      </c>
      <c r="B286" s="252" t="s">
        <v>1368</v>
      </c>
      <c r="C286" s="346" t="s">
        <v>808</v>
      </c>
      <c r="D286" s="347"/>
      <c r="E286" s="20" t="s">
        <v>1252</v>
      </c>
      <c r="F286" s="292" t="s">
        <v>1369</v>
      </c>
      <c r="G286" s="464"/>
      <c r="H286" s="293"/>
    </row>
    <row r="287" spans="1:8" ht="15" thickBot="1" x14ac:dyDescent="0.4">
      <c r="A287" s="251"/>
      <c r="B287" s="253"/>
      <c r="C287" s="348"/>
      <c r="D287" s="349"/>
      <c r="E287" s="27" t="s">
        <v>1324</v>
      </c>
      <c r="F287" s="294"/>
      <c r="G287" s="465"/>
      <c r="H287" s="295"/>
    </row>
    <row r="288" spans="1:8" ht="50.25" customHeight="1" x14ac:dyDescent="0.35">
      <c r="A288" s="278" t="s">
        <v>1370</v>
      </c>
      <c r="B288" s="252" t="s">
        <v>1371</v>
      </c>
      <c r="C288" s="346" t="s">
        <v>808</v>
      </c>
      <c r="D288" s="347"/>
      <c r="E288" s="20" t="s">
        <v>1252</v>
      </c>
      <c r="F288" s="292" t="s">
        <v>1372</v>
      </c>
      <c r="G288" s="464"/>
      <c r="H288" s="293"/>
    </row>
    <row r="289" spans="1:8" ht="15" thickBot="1" x14ac:dyDescent="0.4">
      <c r="A289" s="280"/>
      <c r="B289" s="253"/>
      <c r="C289" s="348"/>
      <c r="D289" s="349"/>
      <c r="E289" s="27" t="s">
        <v>1324</v>
      </c>
      <c r="F289" s="294"/>
      <c r="G289" s="465"/>
      <c r="H289" s="295"/>
    </row>
    <row r="290" spans="1:8" ht="50.25" customHeight="1" x14ac:dyDescent="0.35">
      <c r="A290" s="250" t="s">
        <v>1373</v>
      </c>
      <c r="B290" s="252" t="s">
        <v>1374</v>
      </c>
      <c r="C290" s="346" t="s">
        <v>808</v>
      </c>
      <c r="D290" s="347"/>
      <c r="E290" s="20" t="s">
        <v>1252</v>
      </c>
      <c r="F290" s="292" t="s">
        <v>1375</v>
      </c>
      <c r="G290" s="464"/>
      <c r="H290" s="293"/>
    </row>
    <row r="291" spans="1:8" ht="15" thickBot="1" x14ac:dyDescent="0.4">
      <c r="A291" s="251"/>
      <c r="B291" s="253"/>
      <c r="C291" s="348"/>
      <c r="D291" s="349"/>
      <c r="E291" s="20" t="s">
        <v>1324</v>
      </c>
      <c r="F291" s="294"/>
      <c r="G291" s="465"/>
      <c r="H291" s="295"/>
    </row>
    <row r="292" spans="1:8" x14ac:dyDescent="0.35">
      <c r="A292" s="250" t="s">
        <v>1376</v>
      </c>
      <c r="B292" s="61" t="s">
        <v>1377</v>
      </c>
      <c r="C292" s="346" t="s">
        <v>808</v>
      </c>
      <c r="D292" s="347"/>
      <c r="E292" s="62" t="s">
        <v>1324</v>
      </c>
      <c r="F292" s="292" t="s">
        <v>1383</v>
      </c>
      <c r="G292" s="464"/>
      <c r="H292" s="293"/>
    </row>
    <row r="293" spans="1:8" ht="39" x14ac:dyDescent="0.35">
      <c r="A293" s="269"/>
      <c r="B293" s="19" t="s">
        <v>1378</v>
      </c>
      <c r="C293" s="350" t="s">
        <v>1510</v>
      </c>
      <c r="D293" s="351"/>
      <c r="E293" s="20" t="s">
        <v>1480</v>
      </c>
      <c r="F293" s="298"/>
      <c r="G293" s="472"/>
      <c r="H293" s="299"/>
    </row>
    <row r="294" spans="1:8" ht="39" x14ac:dyDescent="0.35">
      <c r="A294" s="269"/>
      <c r="B294" s="32"/>
      <c r="C294" s="352"/>
      <c r="D294" s="353"/>
      <c r="E294" s="20" t="s">
        <v>1481</v>
      </c>
      <c r="F294" s="298"/>
      <c r="G294" s="472"/>
      <c r="H294" s="299"/>
    </row>
    <row r="295" spans="1:8" ht="39.5" thickBot="1" x14ac:dyDescent="0.4">
      <c r="A295" s="251"/>
      <c r="B295" s="32"/>
      <c r="C295" s="354"/>
      <c r="D295" s="355"/>
      <c r="E295" s="20" t="s">
        <v>1482</v>
      </c>
      <c r="F295" s="294"/>
      <c r="G295" s="465"/>
      <c r="H295" s="295"/>
    </row>
    <row r="296" spans="1:8" x14ac:dyDescent="0.35">
      <c r="A296" s="250" t="s">
        <v>1384</v>
      </c>
      <c r="B296" s="270" t="s">
        <v>1335</v>
      </c>
      <c r="C296" s="334" t="s">
        <v>1385</v>
      </c>
      <c r="D296" s="335"/>
      <c r="E296" s="77" t="s">
        <v>1338</v>
      </c>
      <c r="F296" s="260" t="s">
        <v>1390</v>
      </c>
      <c r="G296" s="468"/>
      <c r="H296" s="261"/>
    </row>
    <row r="297" spans="1:8" ht="93" x14ac:dyDescent="0.35">
      <c r="A297" s="269"/>
      <c r="B297" s="271"/>
      <c r="C297" s="326"/>
      <c r="D297" s="327"/>
      <c r="E297" s="51" t="s">
        <v>1511</v>
      </c>
      <c r="F297" s="273"/>
      <c r="G297" s="469"/>
      <c r="H297" s="274"/>
    </row>
    <row r="298" spans="1:8" x14ac:dyDescent="0.35">
      <c r="A298" s="269"/>
      <c r="B298" s="271"/>
      <c r="C298" s="326"/>
      <c r="D298" s="327"/>
      <c r="E298" s="54"/>
      <c r="F298" s="273"/>
      <c r="G298" s="469"/>
      <c r="H298" s="274"/>
    </row>
    <row r="299" spans="1:8" ht="52" x14ac:dyDescent="0.35">
      <c r="A299" s="269"/>
      <c r="B299" s="271"/>
      <c r="C299" s="326"/>
      <c r="D299" s="327"/>
      <c r="E299" s="51" t="s">
        <v>1387</v>
      </c>
      <c r="F299" s="273"/>
      <c r="G299" s="469"/>
      <c r="H299" s="274"/>
    </row>
    <row r="300" spans="1:8" x14ac:dyDescent="0.35">
      <c r="A300" s="269"/>
      <c r="B300" s="271"/>
      <c r="C300" s="326"/>
      <c r="D300" s="327"/>
      <c r="E300" s="51"/>
      <c r="F300" s="273"/>
      <c r="G300" s="469"/>
      <c r="H300" s="274"/>
    </row>
    <row r="301" spans="1:8" ht="52.5" thickBot="1" x14ac:dyDescent="0.4">
      <c r="A301" s="269"/>
      <c r="B301" s="271"/>
      <c r="C301" s="328"/>
      <c r="D301" s="329"/>
      <c r="E301" s="51" t="s">
        <v>1388</v>
      </c>
      <c r="F301" s="273"/>
      <c r="G301" s="469"/>
      <c r="H301" s="274"/>
    </row>
    <row r="302" spans="1:8" ht="38.25" customHeight="1" thickBot="1" x14ac:dyDescent="0.4">
      <c r="A302" s="269"/>
      <c r="B302" s="271"/>
      <c r="C302" s="446" t="s">
        <v>1391</v>
      </c>
      <c r="D302" s="447"/>
      <c r="E302" s="54"/>
      <c r="F302" s="273"/>
      <c r="G302" s="469"/>
      <c r="H302" s="274"/>
    </row>
    <row r="303" spans="1:8" ht="56.5" thickBot="1" x14ac:dyDescent="0.4">
      <c r="A303" s="251"/>
      <c r="B303" s="272"/>
      <c r="C303" s="446" t="s">
        <v>1392</v>
      </c>
      <c r="D303" s="447"/>
      <c r="E303" s="56" t="s">
        <v>1389</v>
      </c>
      <c r="F303" s="262"/>
      <c r="G303" s="470"/>
      <c r="H303" s="263"/>
    </row>
    <row r="304" spans="1:8" ht="15" thickBot="1" x14ac:dyDescent="0.4">
      <c r="A304" s="264" t="s">
        <v>1269</v>
      </c>
      <c r="B304" s="265"/>
      <c r="C304" s="265"/>
      <c r="D304" s="266"/>
      <c r="E304" s="48" t="s">
        <v>1393</v>
      </c>
      <c r="F304" s="283" t="s">
        <v>1394</v>
      </c>
      <c r="G304" s="284"/>
      <c r="H304" s="285"/>
    </row>
    <row r="305" spans="1:8" ht="15" thickBot="1" x14ac:dyDescent="0.4">
      <c r="A305" s="433" t="s">
        <v>1395</v>
      </c>
      <c r="B305" s="434"/>
      <c r="C305" s="434"/>
      <c r="D305" s="434"/>
      <c r="E305" s="434"/>
      <c r="F305" s="434"/>
      <c r="G305" s="434"/>
      <c r="H305" s="435"/>
    </row>
    <row r="306" spans="1:8" x14ac:dyDescent="0.35">
      <c r="A306" s="250" t="s">
        <v>1396</v>
      </c>
      <c r="B306" s="19" t="s">
        <v>1397</v>
      </c>
      <c r="C306" s="346"/>
      <c r="D306" s="347"/>
      <c r="E306" s="57"/>
      <c r="F306" s="292" t="s">
        <v>1402</v>
      </c>
      <c r="G306" s="464"/>
      <c r="H306" s="293"/>
    </row>
    <row r="307" spans="1:8" ht="42" x14ac:dyDescent="0.35">
      <c r="A307" s="269"/>
      <c r="B307" s="19" t="s">
        <v>1512</v>
      </c>
      <c r="C307" s="350" t="s">
        <v>1514</v>
      </c>
      <c r="D307" s="351"/>
      <c r="E307" s="46" t="s">
        <v>1515</v>
      </c>
      <c r="F307" s="298"/>
      <c r="G307" s="473"/>
      <c r="H307" s="299"/>
    </row>
    <row r="308" spans="1:8" ht="56" x14ac:dyDescent="0.35">
      <c r="A308" s="269"/>
      <c r="B308" s="42" t="s">
        <v>1513</v>
      </c>
      <c r="C308" s="352"/>
      <c r="D308" s="353"/>
      <c r="E308" s="46" t="s">
        <v>1516</v>
      </c>
      <c r="F308" s="298"/>
      <c r="G308" s="473"/>
      <c r="H308" s="299"/>
    </row>
    <row r="309" spans="1:8" ht="15" thickBot="1" x14ac:dyDescent="0.4">
      <c r="A309" s="251"/>
      <c r="B309" s="42" t="s">
        <v>1315</v>
      </c>
      <c r="C309" s="354"/>
      <c r="D309" s="355"/>
      <c r="E309" s="32"/>
      <c r="F309" s="294"/>
      <c r="G309" s="465"/>
      <c r="H309" s="295"/>
    </row>
    <row r="310" spans="1:8" ht="42" x14ac:dyDescent="0.35">
      <c r="A310" s="250" t="s">
        <v>1403</v>
      </c>
      <c r="B310" s="61" t="s">
        <v>1404</v>
      </c>
      <c r="C310" s="346" t="s">
        <v>1517</v>
      </c>
      <c r="D310" s="347"/>
      <c r="E310" s="62" t="s">
        <v>1518</v>
      </c>
      <c r="F310" s="292" t="s">
        <v>1409</v>
      </c>
      <c r="G310" s="464"/>
      <c r="H310" s="293"/>
    </row>
    <row r="311" spans="1:8" ht="42" x14ac:dyDescent="0.35">
      <c r="A311" s="269"/>
      <c r="B311" s="42" t="s">
        <v>1405</v>
      </c>
      <c r="C311" s="350"/>
      <c r="D311" s="351"/>
      <c r="E311" s="46" t="s">
        <v>1519</v>
      </c>
      <c r="F311" s="298"/>
      <c r="G311" s="472"/>
      <c r="H311" s="299"/>
    </row>
    <row r="312" spans="1:8" x14ac:dyDescent="0.35">
      <c r="A312" s="269"/>
      <c r="B312" s="42" t="s">
        <v>1513</v>
      </c>
      <c r="C312" s="350"/>
      <c r="D312" s="351"/>
      <c r="E312" s="32"/>
      <c r="F312" s="298"/>
      <c r="G312" s="472"/>
      <c r="H312" s="299"/>
    </row>
    <row r="313" spans="1:8" ht="15" thickBot="1" x14ac:dyDescent="0.4">
      <c r="A313" s="251"/>
      <c r="B313" s="26"/>
      <c r="C313" s="348"/>
      <c r="D313" s="349"/>
      <c r="E313" s="33"/>
      <c r="F313" s="294"/>
      <c r="G313" s="465"/>
      <c r="H313" s="295"/>
    </row>
    <row r="314" spans="1:8" ht="48.75" customHeight="1" x14ac:dyDescent="0.35">
      <c r="A314" s="250" t="s">
        <v>1410</v>
      </c>
      <c r="B314" s="252" t="s">
        <v>1411</v>
      </c>
      <c r="C314" s="346" t="s">
        <v>808</v>
      </c>
      <c r="D314" s="347"/>
      <c r="E314" s="46" t="s">
        <v>1324</v>
      </c>
      <c r="F314" s="292" t="s">
        <v>1413</v>
      </c>
      <c r="G314" s="464"/>
      <c r="H314" s="293"/>
    </row>
    <row r="315" spans="1:8" ht="28" x14ac:dyDescent="0.35">
      <c r="A315" s="269"/>
      <c r="B315" s="281"/>
      <c r="C315" s="350"/>
      <c r="D315" s="351"/>
      <c r="E315" s="46" t="s">
        <v>1412</v>
      </c>
      <c r="F315" s="298"/>
      <c r="G315" s="473"/>
      <c r="H315" s="299"/>
    </row>
    <row r="316" spans="1:8" ht="15" thickBot="1" x14ac:dyDescent="0.4">
      <c r="A316" s="251"/>
      <c r="B316" s="253"/>
      <c r="C316" s="348"/>
      <c r="D316" s="349"/>
      <c r="E316" s="47" t="s">
        <v>1252</v>
      </c>
      <c r="F316" s="294"/>
      <c r="G316" s="465"/>
      <c r="H316" s="295"/>
    </row>
    <row r="317" spans="1:8" x14ac:dyDescent="0.35">
      <c r="A317" s="250" t="s">
        <v>1414</v>
      </c>
      <c r="B317" s="270" t="s">
        <v>1415</v>
      </c>
      <c r="C317" s="334" t="s">
        <v>1416</v>
      </c>
      <c r="D317" s="335"/>
      <c r="E317" s="51" t="s">
        <v>1338</v>
      </c>
      <c r="F317" s="260" t="s">
        <v>1420</v>
      </c>
      <c r="G317" s="468"/>
      <c r="H317" s="261"/>
    </row>
    <row r="318" spans="1:8" ht="52" x14ac:dyDescent="0.35">
      <c r="A318" s="269"/>
      <c r="B318" s="271"/>
      <c r="C318" s="326"/>
      <c r="D318" s="327"/>
      <c r="E318" s="51" t="s">
        <v>1417</v>
      </c>
      <c r="F318" s="273"/>
      <c r="G318" s="481"/>
      <c r="H318" s="274"/>
    </row>
    <row r="319" spans="1:8" x14ac:dyDescent="0.35">
      <c r="A319" s="269"/>
      <c r="B319" s="271"/>
      <c r="C319" s="326"/>
      <c r="D319" s="327"/>
      <c r="E319" s="51"/>
      <c r="F319" s="273"/>
      <c r="G319" s="481"/>
      <c r="H319" s="274"/>
    </row>
    <row r="320" spans="1:8" ht="65" x14ac:dyDescent="0.35">
      <c r="A320" s="269"/>
      <c r="B320" s="271"/>
      <c r="C320" s="326"/>
      <c r="D320" s="327"/>
      <c r="E320" s="51" t="s">
        <v>1418</v>
      </c>
      <c r="F320" s="273"/>
      <c r="G320" s="481"/>
      <c r="H320" s="274"/>
    </row>
    <row r="321" spans="1:8" ht="15" thickBot="1" x14ac:dyDescent="0.4">
      <c r="A321" s="269"/>
      <c r="B321" s="271"/>
      <c r="C321" s="328"/>
      <c r="D321" s="329"/>
      <c r="E321" s="54"/>
      <c r="F321" s="273"/>
      <c r="G321" s="481"/>
      <c r="H321" s="274"/>
    </row>
    <row r="322" spans="1:8" ht="56.5" thickBot="1" x14ac:dyDescent="0.4">
      <c r="A322" s="251"/>
      <c r="B322" s="272"/>
      <c r="C322" s="446" t="s">
        <v>1492</v>
      </c>
      <c r="D322" s="447"/>
      <c r="E322" s="56" t="s">
        <v>1419</v>
      </c>
      <c r="F322" s="262"/>
      <c r="G322" s="470"/>
      <c r="H322" s="263"/>
    </row>
    <row r="323" spans="1:8" ht="15" thickBot="1" x14ac:dyDescent="0.4">
      <c r="A323" s="264" t="s">
        <v>1423</v>
      </c>
      <c r="B323" s="265"/>
      <c r="C323" s="265"/>
      <c r="D323" s="266"/>
      <c r="E323" s="48" t="s">
        <v>1424</v>
      </c>
      <c r="F323" s="283" t="s">
        <v>1425</v>
      </c>
      <c r="G323" s="284"/>
      <c r="H323" s="285"/>
    </row>
    <row r="324" spans="1:8" ht="15" thickBot="1" x14ac:dyDescent="0.4">
      <c r="A324" s="418" t="s">
        <v>1272</v>
      </c>
      <c r="B324" s="419"/>
      <c r="C324" s="419"/>
      <c r="D324" s="419"/>
      <c r="E324" s="419"/>
      <c r="F324" s="419"/>
      <c r="G324" s="419"/>
      <c r="H324" s="420"/>
    </row>
    <row r="325" spans="1:8" ht="32.25" customHeight="1" x14ac:dyDescent="0.35">
      <c r="A325" s="250" t="s">
        <v>1426</v>
      </c>
      <c r="B325" s="252" t="s">
        <v>1427</v>
      </c>
      <c r="C325" s="342" t="s">
        <v>822</v>
      </c>
      <c r="D325" s="343"/>
      <c r="E325" s="46" t="s">
        <v>1429</v>
      </c>
      <c r="F325" s="409" t="s">
        <v>1432</v>
      </c>
      <c r="G325" s="478"/>
      <c r="H325" s="410"/>
    </row>
    <row r="326" spans="1:8" ht="28" x14ac:dyDescent="0.35">
      <c r="A326" s="269"/>
      <c r="B326" s="281"/>
      <c r="C326" s="378" t="s">
        <v>1428</v>
      </c>
      <c r="D326" s="379"/>
      <c r="E326" s="46" t="s">
        <v>1430</v>
      </c>
      <c r="F326" s="413"/>
      <c r="G326" s="480"/>
      <c r="H326" s="414"/>
    </row>
    <row r="327" spans="1:8" ht="28.5" thickBot="1" x14ac:dyDescent="0.4">
      <c r="A327" s="251"/>
      <c r="B327" s="253"/>
      <c r="C327" s="354"/>
      <c r="D327" s="355"/>
      <c r="E327" s="47" t="s">
        <v>1431</v>
      </c>
      <c r="F327" s="411"/>
      <c r="G327" s="479"/>
      <c r="H327" s="412"/>
    </row>
    <row r="328" spans="1:8" ht="114.75" customHeight="1" x14ac:dyDescent="0.35">
      <c r="A328" s="250" t="s">
        <v>1433</v>
      </c>
      <c r="B328" s="252" t="s">
        <v>1434</v>
      </c>
      <c r="C328" s="346" t="s">
        <v>808</v>
      </c>
      <c r="D328" s="347"/>
      <c r="E328" s="46" t="s">
        <v>1324</v>
      </c>
      <c r="F328" s="292" t="s">
        <v>1435</v>
      </c>
      <c r="G328" s="464"/>
      <c r="H328" s="293"/>
    </row>
    <row r="329" spans="1:8" ht="15" thickBot="1" x14ac:dyDescent="0.4">
      <c r="A329" s="251"/>
      <c r="B329" s="253"/>
      <c r="C329" s="348"/>
      <c r="D329" s="349"/>
      <c r="E329" s="47" t="s">
        <v>1252</v>
      </c>
      <c r="F329" s="294"/>
      <c r="G329" s="465"/>
      <c r="H329" s="295"/>
    </row>
    <row r="330" spans="1:8" ht="93" customHeight="1" x14ac:dyDescent="0.35">
      <c r="A330" s="250" t="s">
        <v>1436</v>
      </c>
      <c r="B330" s="252" t="s">
        <v>1437</v>
      </c>
      <c r="C330" s="474" t="s">
        <v>1520</v>
      </c>
      <c r="D330" s="475"/>
      <c r="E330" s="58" t="s">
        <v>1521</v>
      </c>
      <c r="F330" s="409" t="s">
        <v>1441</v>
      </c>
      <c r="G330" s="478"/>
      <c r="H330" s="410"/>
    </row>
    <row r="331" spans="1:8" ht="39.5" thickBot="1" x14ac:dyDescent="0.4">
      <c r="A331" s="251"/>
      <c r="B331" s="253"/>
      <c r="C331" s="476"/>
      <c r="D331" s="477"/>
      <c r="E331" s="59" t="s">
        <v>1522</v>
      </c>
      <c r="F331" s="411"/>
      <c r="G331" s="479"/>
      <c r="H331" s="412"/>
    </row>
    <row r="332" spans="1:8" x14ac:dyDescent="0.35">
      <c r="A332" s="250" t="s">
        <v>1442</v>
      </c>
      <c r="B332" s="270" t="s">
        <v>1443</v>
      </c>
      <c r="C332" s="334"/>
      <c r="D332" s="335"/>
      <c r="E332" s="51" t="s">
        <v>1338</v>
      </c>
      <c r="F332" s="260" t="s">
        <v>1450</v>
      </c>
      <c r="G332" s="468"/>
      <c r="H332" s="261"/>
    </row>
    <row r="333" spans="1:8" ht="78" x14ac:dyDescent="0.35">
      <c r="A333" s="269"/>
      <c r="B333" s="271"/>
      <c r="C333" s="326"/>
      <c r="D333" s="327"/>
      <c r="E333" s="51" t="s">
        <v>1445</v>
      </c>
      <c r="F333" s="273"/>
      <c r="G333" s="481"/>
      <c r="H333" s="274"/>
    </row>
    <row r="334" spans="1:8" ht="38.25" customHeight="1" x14ac:dyDescent="0.35">
      <c r="A334" s="269"/>
      <c r="B334" s="271"/>
      <c r="C334" s="326" t="s">
        <v>1444</v>
      </c>
      <c r="D334" s="327"/>
      <c r="E334" s="51"/>
      <c r="F334" s="273"/>
      <c r="G334" s="481"/>
      <c r="H334" s="274"/>
    </row>
    <row r="335" spans="1:8" ht="78" x14ac:dyDescent="0.35">
      <c r="A335" s="269"/>
      <c r="B335" s="271"/>
      <c r="C335" s="369"/>
      <c r="D335" s="370"/>
      <c r="E335" s="51" t="s">
        <v>1446</v>
      </c>
      <c r="F335" s="273"/>
      <c r="G335" s="481"/>
      <c r="H335" s="274"/>
    </row>
    <row r="336" spans="1:8" x14ac:dyDescent="0.35">
      <c r="A336" s="269"/>
      <c r="B336" s="271"/>
      <c r="C336" s="369"/>
      <c r="D336" s="370"/>
      <c r="E336" s="51"/>
      <c r="F336" s="273"/>
      <c r="G336" s="481"/>
      <c r="H336" s="274"/>
    </row>
    <row r="337" spans="1:8" ht="91" x14ac:dyDescent="0.35">
      <c r="A337" s="269"/>
      <c r="B337" s="271"/>
      <c r="C337" s="369"/>
      <c r="D337" s="370"/>
      <c r="E337" s="51" t="s">
        <v>1447</v>
      </c>
      <c r="F337" s="273"/>
      <c r="G337" s="481"/>
      <c r="H337" s="274"/>
    </row>
    <row r="338" spans="1:8" ht="15" thickBot="1" x14ac:dyDescent="0.4">
      <c r="A338" s="269"/>
      <c r="B338" s="271"/>
      <c r="C338" s="455"/>
      <c r="D338" s="456"/>
      <c r="E338" s="51"/>
      <c r="F338" s="273"/>
      <c r="G338" s="481"/>
      <c r="H338" s="274"/>
    </row>
    <row r="339" spans="1:8" ht="52" x14ac:dyDescent="0.35">
      <c r="A339" s="269"/>
      <c r="B339" s="271"/>
      <c r="C339" s="334"/>
      <c r="D339" s="335"/>
      <c r="E339" s="51" t="s">
        <v>1448</v>
      </c>
      <c r="F339" s="273"/>
      <c r="G339" s="481"/>
      <c r="H339" s="274"/>
    </row>
    <row r="340" spans="1:8" x14ac:dyDescent="0.35">
      <c r="A340" s="269"/>
      <c r="B340" s="271"/>
      <c r="C340" s="326"/>
      <c r="D340" s="327"/>
      <c r="E340" s="51"/>
      <c r="F340" s="273"/>
      <c r="G340" s="481"/>
      <c r="H340" s="274"/>
    </row>
    <row r="341" spans="1:8" ht="39" x14ac:dyDescent="0.35">
      <c r="A341" s="269"/>
      <c r="B341" s="271"/>
      <c r="C341" s="326"/>
      <c r="D341" s="327"/>
      <c r="E341" s="51" t="s">
        <v>1449</v>
      </c>
      <c r="F341" s="273"/>
      <c r="G341" s="481"/>
      <c r="H341" s="274"/>
    </row>
    <row r="342" spans="1:8" ht="38.25" customHeight="1" thickBot="1" x14ac:dyDescent="0.4">
      <c r="A342" s="269"/>
      <c r="B342" s="271"/>
      <c r="C342" s="328" t="s">
        <v>1451</v>
      </c>
      <c r="D342" s="329"/>
      <c r="E342" s="52"/>
      <c r="F342" s="273"/>
      <c r="G342" s="481"/>
      <c r="H342" s="274"/>
    </row>
    <row r="343" spans="1:8" x14ac:dyDescent="0.35">
      <c r="A343" s="269"/>
      <c r="B343" s="271"/>
      <c r="C343" s="482"/>
      <c r="D343" s="483"/>
      <c r="E343" s="52"/>
      <c r="F343" s="273"/>
      <c r="G343" s="481"/>
      <c r="H343" s="274"/>
    </row>
    <row r="344" spans="1:8" x14ac:dyDescent="0.35">
      <c r="A344" s="269"/>
      <c r="B344" s="271"/>
      <c r="C344" s="326"/>
      <c r="D344" s="327"/>
      <c r="E344" s="52"/>
      <c r="F344" s="273"/>
      <c r="G344" s="481"/>
      <c r="H344" s="274"/>
    </row>
    <row r="345" spans="1:8" x14ac:dyDescent="0.35">
      <c r="A345" s="269"/>
      <c r="B345" s="271"/>
      <c r="C345" s="326"/>
      <c r="D345" s="327"/>
      <c r="E345" s="52"/>
      <c r="F345" s="273"/>
      <c r="G345" s="481"/>
      <c r="H345" s="274"/>
    </row>
    <row r="346" spans="1:8" ht="51" customHeight="1" thickBot="1" x14ac:dyDescent="0.4">
      <c r="A346" s="269"/>
      <c r="B346" s="271"/>
      <c r="C346" s="328" t="s">
        <v>1452</v>
      </c>
      <c r="D346" s="329"/>
      <c r="E346" s="52"/>
      <c r="F346" s="273"/>
      <c r="G346" s="481"/>
      <c r="H346" s="274"/>
    </row>
    <row r="347" spans="1:8" ht="25.5" customHeight="1" thickBot="1" x14ac:dyDescent="0.4">
      <c r="A347" s="251"/>
      <c r="B347" s="272"/>
      <c r="C347" s="446" t="s">
        <v>1453</v>
      </c>
      <c r="D347" s="447"/>
      <c r="E347" s="52"/>
      <c r="F347" s="262"/>
      <c r="G347" s="470"/>
      <c r="H347" s="263"/>
    </row>
    <row r="348" spans="1:8" ht="15" thickBot="1" x14ac:dyDescent="0.4">
      <c r="A348" s="264" t="s">
        <v>1269</v>
      </c>
      <c r="B348" s="265"/>
      <c r="C348" s="265"/>
      <c r="D348" s="266"/>
      <c r="E348" s="283" t="s">
        <v>1424</v>
      </c>
      <c r="F348" s="285"/>
      <c r="G348" s="283" t="s">
        <v>1523</v>
      </c>
      <c r="H348" s="285"/>
    </row>
    <row r="349" spans="1:8" x14ac:dyDescent="0.35">
      <c r="A349" s="74"/>
      <c r="B349" s="74"/>
      <c r="C349" s="74"/>
      <c r="D349" s="74"/>
      <c r="E349" s="74"/>
      <c r="F349" s="74"/>
      <c r="G349" s="74"/>
      <c r="H349" s="74"/>
    </row>
    <row r="350" spans="1:8" x14ac:dyDescent="0.35">
      <c r="A350" s="75"/>
    </row>
    <row r="352" spans="1:8" ht="15" thickBot="1" x14ac:dyDescent="0.4">
      <c r="A352" s="75"/>
    </row>
    <row r="353" spans="1:8" ht="15" thickBot="1" x14ac:dyDescent="0.4">
      <c r="A353" s="358" t="s">
        <v>1524</v>
      </c>
      <c r="B353" s="359"/>
      <c r="C353" s="359"/>
      <c r="D353" s="359"/>
      <c r="E353" s="359"/>
      <c r="F353" s="359"/>
      <c r="G353" s="359"/>
      <c r="H353" s="360"/>
    </row>
    <row r="354" spans="1:8" ht="51.75" customHeight="1" x14ac:dyDescent="0.35">
      <c r="A354" s="361" t="s">
        <v>1242</v>
      </c>
      <c r="B354" s="363" t="s">
        <v>1243</v>
      </c>
      <c r="C354" s="363"/>
      <c r="D354" s="365" t="s">
        <v>1244</v>
      </c>
      <c r="E354" s="316" t="s">
        <v>1245</v>
      </c>
      <c r="F354" s="317"/>
      <c r="G354" s="484" t="s">
        <v>1298</v>
      </c>
      <c r="H354" s="485"/>
    </row>
    <row r="355" spans="1:8" x14ac:dyDescent="0.35">
      <c r="A355" s="362"/>
      <c r="B355" s="364"/>
      <c r="C355" s="364"/>
      <c r="D355" s="366"/>
      <c r="E355" s="318" t="s">
        <v>1246</v>
      </c>
      <c r="F355" s="319"/>
      <c r="G355" s="486"/>
      <c r="H355" s="487"/>
    </row>
    <row r="356" spans="1:8" ht="15" thickBot="1" x14ac:dyDescent="0.4">
      <c r="A356" s="382"/>
      <c r="B356" s="383"/>
      <c r="C356" s="383"/>
      <c r="D356" s="384"/>
      <c r="E356" s="320" t="s">
        <v>1247</v>
      </c>
      <c r="F356" s="321"/>
      <c r="G356" s="488"/>
      <c r="H356" s="489"/>
    </row>
    <row r="357" spans="1:8" ht="15" thickBot="1" x14ac:dyDescent="0.4">
      <c r="A357" s="275" t="s">
        <v>1299</v>
      </c>
      <c r="B357" s="277"/>
      <c r="C357" s="275"/>
      <c r="D357" s="276"/>
      <c r="E357" s="276"/>
      <c r="F357" s="276"/>
      <c r="G357" s="276"/>
      <c r="H357" s="277"/>
    </row>
    <row r="358" spans="1:8" ht="16.5" customHeight="1" x14ac:dyDescent="0.35">
      <c r="A358" s="250" t="s">
        <v>1525</v>
      </c>
      <c r="B358" s="336" t="s">
        <v>1526</v>
      </c>
      <c r="C358" s="337"/>
      <c r="D358" s="254" t="s">
        <v>808</v>
      </c>
      <c r="E358" s="342" t="s">
        <v>1324</v>
      </c>
      <c r="F358" s="343"/>
      <c r="G358" s="292" t="s">
        <v>1528</v>
      </c>
      <c r="H358" s="293"/>
    </row>
    <row r="359" spans="1:8" ht="16.5" customHeight="1" x14ac:dyDescent="0.35">
      <c r="A359" s="269"/>
      <c r="B359" s="344"/>
      <c r="C359" s="345"/>
      <c r="D359" s="282"/>
      <c r="E359" s="378" t="s">
        <v>1252</v>
      </c>
      <c r="F359" s="379"/>
      <c r="G359" s="298"/>
      <c r="H359" s="299"/>
    </row>
    <row r="360" spans="1:8" ht="15" thickBot="1" x14ac:dyDescent="0.4">
      <c r="A360" s="251"/>
      <c r="B360" s="338"/>
      <c r="C360" s="339"/>
      <c r="D360" s="255"/>
      <c r="E360" s="332" t="s">
        <v>1527</v>
      </c>
      <c r="F360" s="333"/>
      <c r="G360" s="294"/>
      <c r="H360" s="295"/>
    </row>
    <row r="361" spans="1:8" ht="16.5" customHeight="1" x14ac:dyDescent="0.35">
      <c r="A361" s="250" t="s">
        <v>1326</v>
      </c>
      <c r="B361" s="336" t="s">
        <v>1327</v>
      </c>
      <c r="C361" s="337"/>
      <c r="D361" s="254" t="s">
        <v>808</v>
      </c>
      <c r="E361" s="342" t="s">
        <v>1324</v>
      </c>
      <c r="F361" s="343"/>
      <c r="G361" s="292" t="s">
        <v>1328</v>
      </c>
      <c r="H361" s="293"/>
    </row>
    <row r="362" spans="1:8" ht="15" thickBot="1" x14ac:dyDescent="0.4">
      <c r="A362" s="251"/>
      <c r="B362" s="338"/>
      <c r="C362" s="339"/>
      <c r="D362" s="255"/>
      <c r="E362" s="332" t="s">
        <v>1252</v>
      </c>
      <c r="F362" s="333"/>
      <c r="G362" s="294"/>
      <c r="H362" s="295"/>
    </row>
    <row r="363" spans="1:8" ht="48.75" customHeight="1" x14ac:dyDescent="0.35">
      <c r="A363" s="250" t="s">
        <v>1329</v>
      </c>
      <c r="B363" s="336" t="s">
        <v>1330</v>
      </c>
      <c r="C363" s="337"/>
      <c r="D363" s="254" t="s">
        <v>807</v>
      </c>
      <c r="E363" s="342" t="s">
        <v>1331</v>
      </c>
      <c r="F363" s="343"/>
      <c r="G363" s="292" t="s">
        <v>1333</v>
      </c>
      <c r="H363" s="293"/>
    </row>
    <row r="364" spans="1:8" ht="15" thickBot="1" x14ac:dyDescent="0.4">
      <c r="A364" s="251"/>
      <c r="B364" s="338"/>
      <c r="C364" s="339"/>
      <c r="D364" s="255"/>
      <c r="E364" s="332" t="s">
        <v>1332</v>
      </c>
      <c r="F364" s="333"/>
      <c r="G364" s="294"/>
      <c r="H364" s="295"/>
    </row>
    <row r="365" spans="1:8" ht="29.25" customHeight="1" x14ac:dyDescent="0.35">
      <c r="A365" s="250" t="s">
        <v>1334</v>
      </c>
      <c r="B365" s="371" t="s">
        <v>1335</v>
      </c>
      <c r="C365" s="372"/>
      <c r="D365" s="51" t="s">
        <v>1337</v>
      </c>
      <c r="E365" s="334" t="s">
        <v>1339</v>
      </c>
      <c r="F365" s="335"/>
      <c r="G365" s="260" t="s">
        <v>1342</v>
      </c>
      <c r="H365" s="261"/>
    </row>
    <row r="366" spans="1:8" x14ac:dyDescent="0.35">
      <c r="A366" s="269"/>
      <c r="B366" s="373"/>
      <c r="C366" s="374"/>
      <c r="D366" s="51"/>
      <c r="E366" s="330"/>
      <c r="F366" s="331"/>
      <c r="G366" s="273"/>
      <c r="H366" s="274"/>
    </row>
    <row r="367" spans="1:8" ht="29.25" customHeight="1" x14ac:dyDescent="0.35">
      <c r="A367" s="269"/>
      <c r="B367" s="373"/>
      <c r="C367" s="374"/>
      <c r="D367" s="51"/>
      <c r="E367" s="330" t="s">
        <v>1340</v>
      </c>
      <c r="F367" s="331"/>
      <c r="G367" s="273"/>
      <c r="H367" s="274"/>
    </row>
    <row r="368" spans="1:8" x14ac:dyDescent="0.35">
      <c r="A368" s="269"/>
      <c r="B368" s="373"/>
      <c r="C368" s="374"/>
      <c r="D368" s="51"/>
      <c r="E368" s="326"/>
      <c r="F368" s="327"/>
      <c r="G368" s="273"/>
      <c r="H368" s="274"/>
    </row>
    <row r="369" spans="1:8" ht="26.5" thickBot="1" x14ac:dyDescent="0.4">
      <c r="A369" s="269"/>
      <c r="B369" s="373"/>
      <c r="C369" s="374"/>
      <c r="D369" s="55" t="s">
        <v>1506</v>
      </c>
      <c r="E369" s="326" t="s">
        <v>1341</v>
      </c>
      <c r="F369" s="327"/>
      <c r="G369" s="273"/>
      <c r="H369" s="274"/>
    </row>
    <row r="370" spans="1:8" ht="26.5" thickBot="1" x14ac:dyDescent="0.4">
      <c r="A370" s="251"/>
      <c r="B370" s="375"/>
      <c r="C370" s="376"/>
      <c r="D370" s="55" t="s">
        <v>1343</v>
      </c>
      <c r="E370" s="455"/>
      <c r="F370" s="456"/>
      <c r="G370" s="262"/>
      <c r="H370" s="263"/>
    </row>
    <row r="371" spans="1:8" ht="48.75" customHeight="1" x14ac:dyDescent="0.35">
      <c r="A371" s="250" t="s">
        <v>1344</v>
      </c>
      <c r="B371" s="260" t="s">
        <v>1345</v>
      </c>
      <c r="C371" s="261"/>
      <c r="D371" s="296" t="s">
        <v>921</v>
      </c>
      <c r="E371" s="322" t="s">
        <v>1338</v>
      </c>
      <c r="F371" s="323"/>
      <c r="G371" s="260" t="s">
        <v>1347</v>
      </c>
      <c r="H371" s="261"/>
    </row>
    <row r="372" spans="1:8" ht="33" customHeight="1" thickBot="1" x14ac:dyDescent="0.4">
      <c r="A372" s="251"/>
      <c r="B372" s="262"/>
      <c r="C372" s="263"/>
      <c r="D372" s="297"/>
      <c r="E372" s="324" t="s">
        <v>1471</v>
      </c>
      <c r="F372" s="325"/>
      <c r="G372" s="262"/>
      <c r="H372" s="263"/>
    </row>
    <row r="373" spans="1:8" ht="15" thickBot="1" x14ac:dyDescent="0.4">
      <c r="A373" s="264" t="s">
        <v>1269</v>
      </c>
      <c r="B373" s="265"/>
      <c r="C373" s="265"/>
      <c r="D373" s="266"/>
      <c r="E373" s="267" t="s">
        <v>1424</v>
      </c>
      <c r="F373" s="268"/>
      <c r="G373" s="267" t="s">
        <v>1349</v>
      </c>
      <c r="H373" s="268"/>
    </row>
    <row r="374" spans="1:8" ht="15" thickBot="1" x14ac:dyDescent="0.4">
      <c r="A374" s="391" t="s">
        <v>1350</v>
      </c>
      <c r="B374" s="393"/>
      <c r="C374" s="493"/>
      <c r="D374" s="494"/>
      <c r="E374" s="494"/>
      <c r="F374" s="494"/>
      <c r="G374" s="494"/>
      <c r="H374" s="495"/>
    </row>
    <row r="375" spans="1:8" ht="17.25" customHeight="1" x14ac:dyDescent="0.35">
      <c r="A375" s="250" t="s">
        <v>1351</v>
      </c>
      <c r="B375" s="336" t="s">
        <v>1352</v>
      </c>
      <c r="C375" s="337"/>
      <c r="D375" s="254" t="s">
        <v>808</v>
      </c>
      <c r="E375" s="346" t="s">
        <v>1353</v>
      </c>
      <c r="F375" s="347"/>
      <c r="G375" s="388" t="s">
        <v>1354</v>
      </c>
      <c r="H375" s="490" t="s">
        <v>1357</v>
      </c>
    </row>
    <row r="376" spans="1:8" ht="15" thickBot="1" x14ac:dyDescent="0.4">
      <c r="A376" s="251"/>
      <c r="B376" s="338"/>
      <c r="C376" s="339"/>
      <c r="D376" s="255"/>
      <c r="E376" s="348" t="s">
        <v>1324</v>
      </c>
      <c r="F376" s="349"/>
      <c r="G376" s="389"/>
      <c r="H376" s="491"/>
    </row>
    <row r="377" spans="1:8" ht="33.75" customHeight="1" x14ac:dyDescent="0.35">
      <c r="A377" s="250"/>
      <c r="B377" s="336" t="s">
        <v>1355</v>
      </c>
      <c r="C377" s="337"/>
      <c r="D377" s="254" t="s">
        <v>1359</v>
      </c>
      <c r="E377" s="346" t="s">
        <v>1353</v>
      </c>
      <c r="F377" s="347"/>
      <c r="G377" s="388" t="s">
        <v>1356</v>
      </c>
      <c r="H377" s="491"/>
    </row>
    <row r="378" spans="1:8" ht="15" thickBot="1" x14ac:dyDescent="0.4">
      <c r="A378" s="251"/>
      <c r="B378" s="338"/>
      <c r="C378" s="339"/>
      <c r="D378" s="255"/>
      <c r="E378" s="348" t="s">
        <v>1324</v>
      </c>
      <c r="F378" s="349"/>
      <c r="G378" s="389"/>
      <c r="H378" s="491"/>
    </row>
    <row r="379" spans="1:8" ht="17.25" customHeight="1" x14ac:dyDescent="0.35">
      <c r="A379" s="250"/>
      <c r="B379" s="336" t="s">
        <v>1529</v>
      </c>
      <c r="C379" s="337"/>
      <c r="D379" s="254" t="s">
        <v>1359</v>
      </c>
      <c r="E379" s="346" t="s">
        <v>1353</v>
      </c>
      <c r="F379" s="347"/>
      <c r="G379" s="388" t="s">
        <v>1360</v>
      </c>
      <c r="H379" s="491"/>
    </row>
    <row r="380" spans="1:8" ht="15" thickBot="1" x14ac:dyDescent="0.4">
      <c r="A380" s="251"/>
      <c r="B380" s="338"/>
      <c r="C380" s="339"/>
      <c r="D380" s="255"/>
      <c r="E380" s="348" t="s">
        <v>1324</v>
      </c>
      <c r="F380" s="349"/>
      <c r="G380" s="389"/>
      <c r="H380" s="491"/>
    </row>
    <row r="381" spans="1:8" ht="26" x14ac:dyDescent="0.35">
      <c r="A381" s="250"/>
      <c r="B381" s="336" t="s">
        <v>1361</v>
      </c>
      <c r="C381" s="337"/>
      <c r="D381" s="20" t="s">
        <v>1476</v>
      </c>
      <c r="E381" s="346" t="s">
        <v>1478</v>
      </c>
      <c r="F381" s="347"/>
      <c r="G381" s="388" t="s">
        <v>1366</v>
      </c>
      <c r="H381" s="491"/>
    </row>
    <row r="382" spans="1:8" ht="49.5" customHeight="1" thickBot="1" x14ac:dyDescent="0.4">
      <c r="A382" s="251"/>
      <c r="B382" s="338" t="s">
        <v>1530</v>
      </c>
      <c r="C382" s="339"/>
      <c r="D382" s="27" t="s">
        <v>1477</v>
      </c>
      <c r="E382" s="348" t="s">
        <v>1476</v>
      </c>
      <c r="F382" s="349"/>
      <c r="G382" s="389"/>
      <c r="H382" s="492"/>
    </row>
    <row r="383" spans="1:8" ht="17.25" customHeight="1" x14ac:dyDescent="0.35">
      <c r="A383" s="250" t="s">
        <v>1367</v>
      </c>
      <c r="B383" s="336" t="s">
        <v>1368</v>
      </c>
      <c r="C383" s="337"/>
      <c r="D383" s="254" t="s">
        <v>808</v>
      </c>
      <c r="E383" s="346" t="s">
        <v>1252</v>
      </c>
      <c r="F383" s="347"/>
      <c r="G383" s="292" t="s">
        <v>1369</v>
      </c>
      <c r="H383" s="293"/>
    </row>
    <row r="384" spans="1:8" ht="15" thickBot="1" x14ac:dyDescent="0.4">
      <c r="A384" s="251"/>
      <c r="B384" s="338"/>
      <c r="C384" s="339"/>
      <c r="D384" s="255"/>
      <c r="E384" s="348" t="s">
        <v>1324</v>
      </c>
      <c r="F384" s="349"/>
      <c r="G384" s="294"/>
      <c r="H384" s="295"/>
    </row>
    <row r="385" spans="1:8" ht="33.75" customHeight="1" x14ac:dyDescent="0.35">
      <c r="A385" s="250" t="s">
        <v>1370</v>
      </c>
      <c r="B385" s="336" t="s">
        <v>1371</v>
      </c>
      <c r="C385" s="337"/>
      <c r="D385" s="254" t="s">
        <v>808</v>
      </c>
      <c r="E385" s="346" t="s">
        <v>1252</v>
      </c>
      <c r="F385" s="347"/>
      <c r="G385" s="292" t="s">
        <v>1372</v>
      </c>
      <c r="H385" s="293"/>
    </row>
    <row r="386" spans="1:8" ht="15" thickBot="1" x14ac:dyDescent="0.4">
      <c r="A386" s="251"/>
      <c r="B386" s="338"/>
      <c r="C386" s="339"/>
      <c r="D386" s="255"/>
      <c r="E386" s="348" t="s">
        <v>1324</v>
      </c>
      <c r="F386" s="349"/>
      <c r="G386" s="294"/>
      <c r="H386" s="295"/>
    </row>
    <row r="387" spans="1:8" ht="33" customHeight="1" x14ac:dyDescent="0.35">
      <c r="A387" s="250" t="s">
        <v>1376</v>
      </c>
      <c r="B387" s="336" t="s">
        <v>1377</v>
      </c>
      <c r="C387" s="337"/>
      <c r="D387" s="20" t="s">
        <v>808</v>
      </c>
      <c r="E387" s="342" t="s">
        <v>1324</v>
      </c>
      <c r="F387" s="343"/>
      <c r="G387" s="292" t="s">
        <v>1383</v>
      </c>
      <c r="H387" s="293"/>
    </row>
    <row r="388" spans="1:8" ht="49.5" customHeight="1" x14ac:dyDescent="0.35">
      <c r="A388" s="269"/>
      <c r="B388" s="344" t="s">
        <v>1378</v>
      </c>
      <c r="C388" s="345"/>
      <c r="D388" s="20" t="s">
        <v>1479</v>
      </c>
      <c r="E388" s="350" t="s">
        <v>1480</v>
      </c>
      <c r="F388" s="351"/>
      <c r="G388" s="298"/>
      <c r="H388" s="299"/>
    </row>
    <row r="389" spans="1:8" x14ac:dyDescent="0.35">
      <c r="A389" s="269"/>
      <c r="B389" s="352"/>
      <c r="C389" s="353"/>
      <c r="D389" s="32"/>
      <c r="E389" s="350" t="s">
        <v>1481</v>
      </c>
      <c r="F389" s="351"/>
      <c r="G389" s="298"/>
      <c r="H389" s="299"/>
    </row>
    <row r="390" spans="1:8" ht="15" thickBot="1" x14ac:dyDescent="0.4">
      <c r="A390" s="251"/>
      <c r="B390" s="354"/>
      <c r="C390" s="355"/>
      <c r="D390" s="33"/>
      <c r="E390" s="348" t="s">
        <v>1531</v>
      </c>
      <c r="F390" s="349"/>
      <c r="G390" s="294"/>
      <c r="H390" s="295"/>
    </row>
    <row r="391" spans="1:8" ht="16.5" customHeight="1" x14ac:dyDescent="0.35">
      <c r="A391" s="250" t="s">
        <v>1532</v>
      </c>
      <c r="B391" s="336" t="s">
        <v>1533</v>
      </c>
      <c r="C391" s="337"/>
      <c r="D391" s="254" t="s">
        <v>808</v>
      </c>
      <c r="E391" s="342" t="s">
        <v>1534</v>
      </c>
      <c r="F391" s="343"/>
      <c r="G391" s="292" t="s">
        <v>1535</v>
      </c>
      <c r="H391" s="293"/>
    </row>
    <row r="392" spans="1:8" ht="16.5" customHeight="1" x14ac:dyDescent="0.35">
      <c r="A392" s="269"/>
      <c r="B392" s="344"/>
      <c r="C392" s="345"/>
      <c r="D392" s="282"/>
      <c r="E392" s="378" t="s">
        <v>1412</v>
      </c>
      <c r="F392" s="379"/>
      <c r="G392" s="298"/>
      <c r="H392" s="299"/>
    </row>
    <row r="393" spans="1:8" ht="15" thickBot="1" x14ac:dyDescent="0.4">
      <c r="A393" s="251"/>
      <c r="B393" s="338"/>
      <c r="C393" s="339"/>
      <c r="D393" s="255"/>
      <c r="E393" s="332" t="s">
        <v>1324</v>
      </c>
      <c r="F393" s="333"/>
      <c r="G393" s="294"/>
      <c r="H393" s="295"/>
    </row>
    <row r="394" spans="1:8" ht="16.5" customHeight="1" x14ac:dyDescent="0.35">
      <c r="A394" s="250" t="s">
        <v>1384</v>
      </c>
      <c r="B394" s="371" t="s">
        <v>1335</v>
      </c>
      <c r="C394" s="372"/>
      <c r="D394" s="51"/>
      <c r="E394" s="322" t="s">
        <v>1338</v>
      </c>
      <c r="F394" s="323"/>
      <c r="G394" s="260" t="s">
        <v>1390</v>
      </c>
      <c r="H394" s="261"/>
    </row>
    <row r="395" spans="1:8" ht="42" customHeight="1" x14ac:dyDescent="0.35">
      <c r="A395" s="269"/>
      <c r="B395" s="373"/>
      <c r="C395" s="374"/>
      <c r="D395" s="51"/>
      <c r="E395" s="326" t="s">
        <v>1511</v>
      </c>
      <c r="F395" s="327"/>
      <c r="G395" s="273"/>
      <c r="H395" s="274"/>
    </row>
    <row r="396" spans="1:8" x14ac:dyDescent="0.35">
      <c r="A396" s="269"/>
      <c r="B396" s="373"/>
      <c r="C396" s="374"/>
      <c r="D396" s="51"/>
      <c r="E396" s="330"/>
      <c r="F396" s="331"/>
      <c r="G396" s="273"/>
      <c r="H396" s="274"/>
    </row>
    <row r="397" spans="1:8" ht="39" x14ac:dyDescent="0.35">
      <c r="A397" s="269"/>
      <c r="B397" s="373"/>
      <c r="C397" s="374"/>
      <c r="D397" s="51" t="s">
        <v>1385</v>
      </c>
      <c r="E397" s="326" t="s">
        <v>1387</v>
      </c>
      <c r="F397" s="327"/>
      <c r="G397" s="273"/>
      <c r="H397" s="274"/>
    </row>
    <row r="398" spans="1:8" x14ac:dyDescent="0.35">
      <c r="A398" s="269"/>
      <c r="B398" s="373"/>
      <c r="C398" s="374"/>
      <c r="D398" s="52"/>
      <c r="E398" s="326"/>
      <c r="F398" s="327"/>
      <c r="G398" s="273"/>
      <c r="H398" s="274"/>
    </row>
    <row r="399" spans="1:8" ht="25.5" customHeight="1" thickBot="1" x14ac:dyDescent="0.4">
      <c r="A399" s="269"/>
      <c r="B399" s="373"/>
      <c r="C399" s="374"/>
      <c r="D399" s="53"/>
      <c r="E399" s="326" t="s">
        <v>1388</v>
      </c>
      <c r="F399" s="327"/>
      <c r="G399" s="273"/>
      <c r="H399" s="274"/>
    </row>
    <row r="400" spans="1:8" x14ac:dyDescent="0.35">
      <c r="A400" s="269"/>
      <c r="B400" s="373"/>
      <c r="C400" s="374"/>
      <c r="D400" s="51"/>
      <c r="E400" s="330"/>
      <c r="F400" s="331"/>
      <c r="G400" s="273"/>
      <c r="H400" s="274"/>
    </row>
    <row r="401" spans="1:8" ht="33" customHeight="1" x14ac:dyDescent="0.35">
      <c r="A401" s="269"/>
      <c r="B401" s="373"/>
      <c r="C401" s="374"/>
      <c r="D401" s="51"/>
      <c r="E401" s="330" t="s">
        <v>1389</v>
      </c>
      <c r="F401" s="331"/>
      <c r="G401" s="273"/>
      <c r="H401" s="274"/>
    </row>
    <row r="402" spans="1:8" x14ac:dyDescent="0.35">
      <c r="A402" s="269"/>
      <c r="B402" s="373"/>
      <c r="C402" s="374"/>
      <c r="D402" s="51"/>
      <c r="E402" s="369"/>
      <c r="F402" s="370"/>
      <c r="G402" s="273"/>
      <c r="H402" s="274"/>
    </row>
    <row r="403" spans="1:8" ht="39.5" thickBot="1" x14ac:dyDescent="0.4">
      <c r="A403" s="269"/>
      <c r="B403" s="373"/>
      <c r="C403" s="374"/>
      <c r="D403" s="55" t="s">
        <v>1391</v>
      </c>
      <c r="E403" s="369"/>
      <c r="F403" s="370"/>
      <c r="G403" s="273"/>
      <c r="H403" s="274"/>
    </row>
    <row r="404" spans="1:8" ht="26.5" thickBot="1" x14ac:dyDescent="0.4">
      <c r="A404" s="251"/>
      <c r="B404" s="375"/>
      <c r="C404" s="376"/>
      <c r="D404" s="55" t="s">
        <v>1392</v>
      </c>
      <c r="E404" s="455"/>
      <c r="F404" s="456"/>
      <c r="G404" s="262"/>
      <c r="H404" s="263"/>
    </row>
    <row r="405" spans="1:8" ht="15" thickBot="1" x14ac:dyDescent="0.4">
      <c r="A405" s="264" t="s">
        <v>1269</v>
      </c>
      <c r="B405" s="265"/>
      <c r="C405" s="265"/>
      <c r="D405" s="266"/>
      <c r="E405" s="283" t="s">
        <v>1393</v>
      </c>
      <c r="F405" s="285"/>
      <c r="G405" s="283" t="s">
        <v>1394</v>
      </c>
      <c r="H405" s="285"/>
    </row>
    <row r="406" spans="1:8" ht="15" thickBot="1" x14ac:dyDescent="0.4">
      <c r="A406" s="433" t="s">
        <v>1395</v>
      </c>
      <c r="B406" s="434"/>
      <c r="C406" s="434"/>
      <c r="D406" s="434"/>
      <c r="E406" s="434"/>
      <c r="F406" s="434"/>
      <c r="G406" s="434"/>
      <c r="H406" s="435"/>
    </row>
    <row r="407" spans="1:8" ht="33" customHeight="1" x14ac:dyDescent="0.35">
      <c r="A407" s="250" t="s">
        <v>1396</v>
      </c>
      <c r="B407" s="336" t="s">
        <v>1397</v>
      </c>
      <c r="C407" s="337"/>
      <c r="D407" s="20"/>
      <c r="E407" s="342" t="s">
        <v>1537</v>
      </c>
      <c r="F407" s="343"/>
      <c r="G407" s="292" t="s">
        <v>1402</v>
      </c>
      <c r="H407" s="293"/>
    </row>
    <row r="408" spans="1:8" ht="33" customHeight="1" x14ac:dyDescent="0.35">
      <c r="A408" s="269"/>
      <c r="B408" s="344" t="s">
        <v>1512</v>
      </c>
      <c r="C408" s="345"/>
      <c r="D408" s="20" t="s">
        <v>1536</v>
      </c>
      <c r="E408" s="378" t="s">
        <v>1538</v>
      </c>
      <c r="F408" s="379"/>
      <c r="G408" s="298"/>
      <c r="H408" s="299"/>
    </row>
    <row r="409" spans="1:8" ht="49.5" customHeight="1" x14ac:dyDescent="0.35">
      <c r="A409" s="269"/>
      <c r="B409" s="356" t="s">
        <v>1317</v>
      </c>
      <c r="C409" s="357"/>
      <c r="D409" s="32"/>
      <c r="E409" s="352"/>
      <c r="F409" s="353"/>
      <c r="G409" s="298"/>
      <c r="H409" s="299"/>
    </row>
    <row r="410" spans="1:8" ht="49.5" customHeight="1" thickBot="1" x14ac:dyDescent="0.4">
      <c r="A410" s="251"/>
      <c r="B410" s="496" t="s">
        <v>1315</v>
      </c>
      <c r="C410" s="497"/>
      <c r="D410" s="32"/>
      <c r="E410" s="354"/>
      <c r="F410" s="355"/>
      <c r="G410" s="294"/>
      <c r="H410" s="295"/>
    </row>
    <row r="411" spans="1:8" ht="33" customHeight="1" x14ac:dyDescent="0.35">
      <c r="A411" s="250" t="s">
        <v>1403</v>
      </c>
      <c r="B411" s="336" t="s">
        <v>1404</v>
      </c>
      <c r="C411" s="337"/>
      <c r="D411" s="254" t="s">
        <v>1540</v>
      </c>
      <c r="E411" s="342" t="s">
        <v>1541</v>
      </c>
      <c r="F411" s="343"/>
      <c r="G411" s="292" t="s">
        <v>1409</v>
      </c>
      <c r="H411" s="293"/>
    </row>
    <row r="412" spans="1:8" ht="33" customHeight="1" x14ac:dyDescent="0.35">
      <c r="A412" s="269"/>
      <c r="B412" s="356" t="s">
        <v>1405</v>
      </c>
      <c r="C412" s="357"/>
      <c r="D412" s="282"/>
      <c r="E412" s="378" t="s">
        <v>1542</v>
      </c>
      <c r="F412" s="379"/>
      <c r="G412" s="298"/>
      <c r="H412" s="299"/>
    </row>
    <row r="413" spans="1:8" ht="82.5" customHeight="1" x14ac:dyDescent="0.35">
      <c r="A413" s="269"/>
      <c r="B413" s="356" t="s">
        <v>1539</v>
      </c>
      <c r="C413" s="357"/>
      <c r="D413" s="282"/>
      <c r="E413" s="352"/>
      <c r="F413" s="353"/>
      <c r="G413" s="298"/>
      <c r="H413" s="299"/>
    </row>
    <row r="414" spans="1:8" ht="15" thickBot="1" x14ac:dyDescent="0.4">
      <c r="A414" s="251"/>
      <c r="B414" s="338"/>
      <c r="C414" s="339"/>
      <c r="D414" s="255"/>
      <c r="E414" s="354"/>
      <c r="F414" s="355"/>
      <c r="G414" s="294"/>
      <c r="H414" s="295"/>
    </row>
    <row r="415" spans="1:8" ht="32.25" customHeight="1" x14ac:dyDescent="0.35">
      <c r="A415" s="250" t="s">
        <v>1410</v>
      </c>
      <c r="B415" s="336" t="s">
        <v>1411</v>
      </c>
      <c r="C415" s="337"/>
      <c r="D415" s="254" t="s">
        <v>808</v>
      </c>
      <c r="E415" s="292" t="s">
        <v>1324</v>
      </c>
      <c r="F415" s="293"/>
      <c r="G415" s="292" t="s">
        <v>1413</v>
      </c>
      <c r="H415" s="293"/>
    </row>
    <row r="416" spans="1:8" ht="16.5" customHeight="1" x14ac:dyDescent="0.35">
      <c r="A416" s="269"/>
      <c r="B416" s="344"/>
      <c r="C416" s="345"/>
      <c r="D416" s="282"/>
      <c r="E416" s="298" t="s">
        <v>1412</v>
      </c>
      <c r="F416" s="299"/>
      <c r="G416" s="298"/>
      <c r="H416" s="299"/>
    </row>
    <row r="417" spans="1:8" ht="15" thickBot="1" x14ac:dyDescent="0.4">
      <c r="A417" s="251"/>
      <c r="B417" s="338"/>
      <c r="C417" s="339"/>
      <c r="D417" s="255"/>
      <c r="E417" s="294" t="s">
        <v>1252</v>
      </c>
      <c r="F417" s="295"/>
      <c r="G417" s="294"/>
      <c r="H417" s="295"/>
    </row>
    <row r="418" spans="1:8" x14ac:dyDescent="0.35">
      <c r="A418" s="250" t="s">
        <v>1414</v>
      </c>
      <c r="B418" s="371" t="s">
        <v>1415</v>
      </c>
      <c r="C418" s="372"/>
      <c r="D418" s="296" t="s">
        <v>1416</v>
      </c>
      <c r="E418" s="334" t="s">
        <v>1338</v>
      </c>
      <c r="F418" s="335"/>
      <c r="G418" s="260" t="s">
        <v>1420</v>
      </c>
      <c r="H418" s="261"/>
    </row>
    <row r="419" spans="1:8" ht="25.5" customHeight="1" x14ac:dyDescent="0.35">
      <c r="A419" s="269"/>
      <c r="B419" s="373"/>
      <c r="C419" s="374"/>
      <c r="D419" s="377"/>
      <c r="E419" s="326" t="s">
        <v>1417</v>
      </c>
      <c r="F419" s="327"/>
      <c r="G419" s="273"/>
      <c r="H419" s="274"/>
    </row>
    <row r="420" spans="1:8" x14ac:dyDescent="0.35">
      <c r="A420" s="269"/>
      <c r="B420" s="373"/>
      <c r="C420" s="374"/>
      <c r="D420" s="377"/>
      <c r="E420" s="326"/>
      <c r="F420" s="327"/>
      <c r="G420" s="273"/>
      <c r="H420" s="274"/>
    </row>
    <row r="421" spans="1:8" ht="25.5" customHeight="1" x14ac:dyDescent="0.35">
      <c r="A421" s="269"/>
      <c r="B421" s="373"/>
      <c r="C421" s="374"/>
      <c r="D421" s="377"/>
      <c r="E421" s="326" t="s">
        <v>1418</v>
      </c>
      <c r="F421" s="327"/>
      <c r="G421" s="273"/>
      <c r="H421" s="274"/>
    </row>
    <row r="422" spans="1:8" ht="15" thickBot="1" x14ac:dyDescent="0.4">
      <c r="A422" s="269"/>
      <c r="B422" s="373"/>
      <c r="C422" s="374"/>
      <c r="D422" s="297"/>
      <c r="E422" s="330"/>
      <c r="F422" s="331"/>
      <c r="G422" s="273"/>
      <c r="H422" s="274"/>
    </row>
    <row r="423" spans="1:8" ht="26.5" thickBot="1" x14ac:dyDescent="0.4">
      <c r="A423" s="251"/>
      <c r="B423" s="375"/>
      <c r="C423" s="376"/>
      <c r="D423" s="55" t="s">
        <v>1492</v>
      </c>
      <c r="E423" s="324" t="s">
        <v>1419</v>
      </c>
      <c r="F423" s="325"/>
      <c r="G423" s="262"/>
      <c r="H423" s="263"/>
    </row>
    <row r="424" spans="1:8" ht="15" thickBot="1" x14ac:dyDescent="0.4">
      <c r="A424" s="267" t="s">
        <v>1423</v>
      </c>
      <c r="B424" s="471"/>
      <c r="C424" s="471"/>
      <c r="D424" s="268"/>
      <c r="E424" s="283" t="s">
        <v>1424</v>
      </c>
      <c r="F424" s="285"/>
      <c r="G424" s="283" t="s">
        <v>1425</v>
      </c>
      <c r="H424" s="285"/>
    </row>
    <row r="425" spans="1:8" ht="15" thickBot="1" x14ac:dyDescent="0.4">
      <c r="A425" s="418" t="s">
        <v>1272</v>
      </c>
      <c r="B425" s="419"/>
      <c r="C425" s="419"/>
      <c r="D425" s="419"/>
      <c r="E425" s="419"/>
      <c r="F425" s="419"/>
      <c r="G425" s="419"/>
      <c r="H425" s="420"/>
    </row>
    <row r="426" spans="1:8" ht="16.5" customHeight="1" x14ac:dyDescent="0.35">
      <c r="A426" s="250" t="s">
        <v>1426</v>
      </c>
      <c r="B426" s="336" t="s">
        <v>1427</v>
      </c>
      <c r="C426" s="337"/>
      <c r="D426" s="46" t="s">
        <v>822</v>
      </c>
      <c r="E426" s="342" t="s">
        <v>1429</v>
      </c>
      <c r="F426" s="343"/>
      <c r="G426" s="409" t="s">
        <v>1432</v>
      </c>
      <c r="H426" s="410"/>
    </row>
    <row r="427" spans="1:8" ht="16.5" customHeight="1" x14ac:dyDescent="0.35">
      <c r="A427" s="269"/>
      <c r="B427" s="344"/>
      <c r="C427" s="345"/>
      <c r="D427" s="46" t="s">
        <v>1428</v>
      </c>
      <c r="E427" s="378" t="s">
        <v>1430</v>
      </c>
      <c r="F427" s="379"/>
      <c r="G427" s="413"/>
      <c r="H427" s="414"/>
    </row>
    <row r="428" spans="1:8" ht="15" thickBot="1" x14ac:dyDescent="0.4">
      <c r="A428" s="251"/>
      <c r="B428" s="338"/>
      <c r="C428" s="339"/>
      <c r="D428" s="33"/>
      <c r="E428" s="332" t="s">
        <v>1431</v>
      </c>
      <c r="F428" s="333"/>
      <c r="G428" s="411"/>
      <c r="H428" s="412"/>
    </row>
    <row r="429" spans="1:8" ht="32.25" customHeight="1" x14ac:dyDescent="0.35">
      <c r="A429" s="250" t="s">
        <v>1433</v>
      </c>
      <c r="B429" s="336" t="s">
        <v>1434</v>
      </c>
      <c r="C429" s="337"/>
      <c r="D429" s="254" t="s">
        <v>808</v>
      </c>
      <c r="E429" s="342" t="s">
        <v>1252</v>
      </c>
      <c r="F429" s="343"/>
      <c r="G429" s="292" t="s">
        <v>1435</v>
      </c>
      <c r="H429" s="293"/>
    </row>
    <row r="430" spans="1:8" ht="15" thickBot="1" x14ac:dyDescent="0.4">
      <c r="A430" s="251"/>
      <c r="B430" s="338"/>
      <c r="C430" s="339"/>
      <c r="D430" s="255"/>
      <c r="E430" s="332" t="s">
        <v>1324</v>
      </c>
      <c r="F430" s="333"/>
      <c r="G430" s="294"/>
      <c r="H430" s="295"/>
    </row>
    <row r="431" spans="1:8" ht="50.25" customHeight="1" x14ac:dyDescent="0.35">
      <c r="A431" s="250" t="s">
        <v>1436</v>
      </c>
      <c r="B431" s="336" t="s">
        <v>1543</v>
      </c>
      <c r="C431" s="337"/>
      <c r="D431" s="407" t="s">
        <v>1544</v>
      </c>
      <c r="E431" s="474" t="s">
        <v>1521</v>
      </c>
      <c r="F431" s="475"/>
      <c r="G431" s="292" t="s">
        <v>1441</v>
      </c>
      <c r="H431" s="293"/>
    </row>
    <row r="432" spans="1:8" ht="15" thickBot="1" x14ac:dyDescent="0.4">
      <c r="A432" s="251"/>
      <c r="B432" s="338"/>
      <c r="C432" s="339"/>
      <c r="D432" s="408"/>
      <c r="E432" s="476" t="s">
        <v>1522</v>
      </c>
      <c r="F432" s="477"/>
      <c r="G432" s="294"/>
      <c r="H432" s="295"/>
    </row>
    <row r="433" spans="1:8" x14ac:dyDescent="0.35">
      <c r="A433" s="250" t="s">
        <v>1442</v>
      </c>
      <c r="B433" s="371" t="s">
        <v>1443</v>
      </c>
      <c r="C433" s="372"/>
      <c r="D433" s="296" t="s">
        <v>1444</v>
      </c>
      <c r="E433" s="334" t="s">
        <v>1338</v>
      </c>
      <c r="F433" s="335"/>
      <c r="G433" s="260" t="s">
        <v>1450</v>
      </c>
      <c r="H433" s="261"/>
    </row>
    <row r="434" spans="1:8" ht="38.25" customHeight="1" x14ac:dyDescent="0.35">
      <c r="A434" s="269"/>
      <c r="B434" s="373"/>
      <c r="C434" s="374"/>
      <c r="D434" s="377"/>
      <c r="E434" s="326" t="s">
        <v>1445</v>
      </c>
      <c r="F434" s="327"/>
      <c r="G434" s="273"/>
      <c r="H434" s="274"/>
    </row>
    <row r="435" spans="1:8" x14ac:dyDescent="0.35">
      <c r="A435" s="269"/>
      <c r="B435" s="373"/>
      <c r="C435" s="374"/>
      <c r="D435" s="377"/>
      <c r="E435" s="326"/>
      <c r="F435" s="327"/>
      <c r="G435" s="273"/>
      <c r="H435" s="274"/>
    </row>
    <row r="436" spans="1:8" ht="38.25" customHeight="1" x14ac:dyDescent="0.35">
      <c r="A436" s="269"/>
      <c r="B436" s="373"/>
      <c r="C436" s="374"/>
      <c r="D436" s="377"/>
      <c r="E436" s="326" t="s">
        <v>1446</v>
      </c>
      <c r="F436" s="327"/>
      <c r="G436" s="273"/>
      <c r="H436" s="274"/>
    </row>
    <row r="437" spans="1:8" x14ac:dyDescent="0.35">
      <c r="A437" s="269"/>
      <c r="B437" s="373"/>
      <c r="C437" s="374"/>
      <c r="D437" s="377"/>
      <c r="E437" s="326"/>
      <c r="F437" s="327"/>
      <c r="G437" s="273"/>
      <c r="H437" s="274"/>
    </row>
    <row r="438" spans="1:8" ht="38.25" customHeight="1" x14ac:dyDescent="0.35">
      <c r="A438" s="269"/>
      <c r="B438" s="373"/>
      <c r="C438" s="374"/>
      <c r="D438" s="377"/>
      <c r="E438" s="326" t="s">
        <v>1447</v>
      </c>
      <c r="F438" s="327"/>
      <c r="G438" s="273"/>
      <c r="H438" s="274"/>
    </row>
    <row r="439" spans="1:8" ht="15" thickBot="1" x14ac:dyDescent="0.4">
      <c r="A439" s="269"/>
      <c r="B439" s="373"/>
      <c r="C439" s="374"/>
      <c r="D439" s="297"/>
      <c r="E439" s="326"/>
      <c r="F439" s="327"/>
      <c r="G439" s="273"/>
      <c r="H439" s="274"/>
    </row>
    <row r="440" spans="1:8" ht="39.5" thickBot="1" x14ac:dyDescent="0.4">
      <c r="A440" s="269"/>
      <c r="B440" s="373"/>
      <c r="C440" s="374"/>
      <c r="D440" s="55" t="s">
        <v>1451</v>
      </c>
      <c r="E440" s="326" t="s">
        <v>1448</v>
      </c>
      <c r="F440" s="327"/>
      <c r="G440" s="273"/>
      <c r="H440" s="274"/>
    </row>
    <row r="441" spans="1:8" ht="52.5" thickBot="1" x14ac:dyDescent="0.4">
      <c r="A441" s="269"/>
      <c r="B441" s="373"/>
      <c r="C441" s="374"/>
      <c r="D441" s="55" t="s">
        <v>1452</v>
      </c>
      <c r="E441" s="326"/>
      <c r="F441" s="327"/>
      <c r="G441" s="273"/>
      <c r="H441" s="274"/>
    </row>
    <row r="442" spans="1:8" ht="26.5" thickBot="1" x14ac:dyDescent="0.4">
      <c r="A442" s="251"/>
      <c r="B442" s="375"/>
      <c r="C442" s="376"/>
      <c r="D442" s="55" t="s">
        <v>1453</v>
      </c>
      <c r="E442" s="328" t="s">
        <v>1449</v>
      </c>
      <c r="F442" s="329"/>
      <c r="G442" s="262"/>
      <c r="H442" s="263"/>
    </row>
    <row r="443" spans="1:8" ht="15" thickBot="1" x14ac:dyDescent="0.4">
      <c r="A443" s="264" t="s">
        <v>1269</v>
      </c>
      <c r="B443" s="265"/>
      <c r="C443" s="265"/>
      <c r="D443" s="266"/>
      <c r="E443" s="48" t="s">
        <v>1424</v>
      </c>
      <c r="F443" s="283"/>
      <c r="G443" s="284"/>
      <c r="H443" s="285"/>
    </row>
    <row r="444" spans="1:8" ht="20" x14ac:dyDescent="0.35">
      <c r="A444" s="79" t="s">
        <v>1545</v>
      </c>
    </row>
    <row r="445" spans="1:8" ht="15" thickBot="1" x14ac:dyDescent="0.4">
      <c r="A445" s="75"/>
    </row>
    <row r="446" spans="1:8" ht="15" thickBot="1" x14ac:dyDescent="0.4">
      <c r="A446" s="358" t="s">
        <v>1546</v>
      </c>
      <c r="B446" s="359"/>
      <c r="C446" s="359"/>
      <c r="D446" s="360"/>
      <c r="E446" s="14"/>
    </row>
    <row r="447" spans="1:8" x14ac:dyDescent="0.35">
      <c r="A447" s="361" t="s">
        <v>1242</v>
      </c>
      <c r="B447" s="363" t="s">
        <v>1243</v>
      </c>
      <c r="C447" s="365" t="s">
        <v>1244</v>
      </c>
      <c r="D447" s="15" t="s">
        <v>1245</v>
      </c>
      <c r="E447" s="367" t="s">
        <v>1547</v>
      </c>
    </row>
    <row r="448" spans="1:8" x14ac:dyDescent="0.35">
      <c r="A448" s="362"/>
      <c r="B448" s="364"/>
      <c r="C448" s="366"/>
      <c r="D448" s="16" t="s">
        <v>1246</v>
      </c>
      <c r="E448" s="368"/>
    </row>
    <row r="449" spans="1:5" ht="15" thickBot="1" x14ac:dyDescent="0.4">
      <c r="A449" s="382"/>
      <c r="B449" s="383"/>
      <c r="C449" s="384"/>
      <c r="D449" s="37" t="s">
        <v>1247</v>
      </c>
      <c r="E449" s="498"/>
    </row>
    <row r="450" spans="1:5" ht="15" thickBot="1" x14ac:dyDescent="0.4">
      <c r="A450" s="275" t="s">
        <v>1299</v>
      </c>
      <c r="B450" s="276"/>
      <c r="C450" s="276"/>
      <c r="D450" s="277"/>
      <c r="E450" s="18"/>
    </row>
    <row r="451" spans="1:5" ht="26.5" thickBot="1" x14ac:dyDescent="0.4">
      <c r="A451" s="250" t="s">
        <v>1548</v>
      </c>
      <c r="B451" s="19" t="s">
        <v>1549</v>
      </c>
      <c r="C451" s="27" t="s">
        <v>1550</v>
      </c>
      <c r="D451" s="27" t="s">
        <v>1551</v>
      </c>
      <c r="E451" s="28" t="s">
        <v>1552</v>
      </c>
    </row>
    <row r="452" spans="1:5" ht="26.5" thickBot="1" x14ac:dyDescent="0.4">
      <c r="A452" s="269"/>
      <c r="B452" s="80" t="s">
        <v>1553</v>
      </c>
      <c r="C452" s="27" t="s">
        <v>1550</v>
      </c>
      <c r="D452" s="20" t="s">
        <v>1554</v>
      </c>
      <c r="E452" s="23" t="s">
        <v>1555</v>
      </c>
    </row>
    <row r="453" spans="1:5" ht="28.5" thickBot="1" x14ac:dyDescent="0.4">
      <c r="A453" s="269"/>
      <c r="B453" s="26" t="s">
        <v>1556</v>
      </c>
      <c r="C453" s="27" t="s">
        <v>1550</v>
      </c>
      <c r="D453" s="81" t="s">
        <v>1557</v>
      </c>
      <c r="E453" s="66" t="s">
        <v>1558</v>
      </c>
    </row>
    <row r="454" spans="1:5" ht="28.5" thickBot="1" x14ac:dyDescent="0.4">
      <c r="A454" s="269"/>
      <c r="B454" s="26" t="s">
        <v>1559</v>
      </c>
      <c r="C454" s="27" t="s">
        <v>1550</v>
      </c>
      <c r="D454" s="27" t="s">
        <v>1560</v>
      </c>
      <c r="E454" s="28" t="s">
        <v>1561</v>
      </c>
    </row>
    <row r="455" spans="1:5" ht="66.75" customHeight="1" x14ac:dyDescent="0.35">
      <c r="A455" s="269"/>
      <c r="B455" s="252" t="s">
        <v>1562</v>
      </c>
      <c r="C455" s="254" t="s">
        <v>808</v>
      </c>
      <c r="D455" s="20" t="s">
        <v>1563</v>
      </c>
      <c r="E455" s="278" t="s">
        <v>1565</v>
      </c>
    </row>
    <row r="456" spans="1:5" ht="15" thickBot="1" x14ac:dyDescent="0.4">
      <c r="A456" s="269"/>
      <c r="B456" s="253"/>
      <c r="C456" s="255"/>
      <c r="D456" s="27" t="s">
        <v>1564</v>
      </c>
      <c r="E456" s="280"/>
    </row>
    <row r="457" spans="1:5" ht="28.5" thickBot="1" x14ac:dyDescent="0.4">
      <c r="A457" s="269"/>
      <c r="B457" s="26" t="s">
        <v>1566</v>
      </c>
      <c r="C457" s="27" t="s">
        <v>1550</v>
      </c>
      <c r="D457" s="27" t="s">
        <v>1567</v>
      </c>
      <c r="E457" s="28" t="s">
        <v>1568</v>
      </c>
    </row>
    <row r="458" spans="1:5" ht="66.75" customHeight="1" x14ac:dyDescent="0.35">
      <c r="A458" s="269"/>
      <c r="B458" s="252" t="s">
        <v>1569</v>
      </c>
      <c r="C458" s="254" t="s">
        <v>808</v>
      </c>
      <c r="D458" s="20" t="s">
        <v>1563</v>
      </c>
      <c r="E458" s="278" t="s">
        <v>1570</v>
      </c>
    </row>
    <row r="459" spans="1:5" ht="15" thickBot="1" x14ac:dyDescent="0.4">
      <c r="A459" s="269"/>
      <c r="B459" s="253"/>
      <c r="C459" s="255"/>
      <c r="D459" s="27" t="s">
        <v>1564</v>
      </c>
      <c r="E459" s="280"/>
    </row>
    <row r="460" spans="1:5" ht="50.25" customHeight="1" x14ac:dyDescent="0.35">
      <c r="A460" s="269"/>
      <c r="B460" s="252" t="s">
        <v>1571</v>
      </c>
      <c r="C460" s="254" t="s">
        <v>1550</v>
      </c>
      <c r="D460" s="254" t="s">
        <v>1572</v>
      </c>
      <c r="E460" s="278" t="s">
        <v>1573</v>
      </c>
    </row>
    <row r="461" spans="1:5" ht="15" thickBot="1" x14ac:dyDescent="0.4">
      <c r="A461" s="251"/>
      <c r="B461" s="253"/>
      <c r="C461" s="255"/>
      <c r="D461" s="255"/>
      <c r="E461" s="280"/>
    </row>
    <row r="462" spans="1:5" ht="39.5" thickBot="1" x14ac:dyDescent="0.4">
      <c r="A462" s="25" t="s">
        <v>1574</v>
      </c>
      <c r="B462" s="26" t="s">
        <v>1575</v>
      </c>
      <c r="C462" s="27" t="s">
        <v>1576</v>
      </c>
      <c r="D462" s="82" t="s">
        <v>1577</v>
      </c>
      <c r="E462" s="28" t="s">
        <v>1578</v>
      </c>
    </row>
    <row r="463" spans="1:5" ht="15" thickBot="1" x14ac:dyDescent="0.4">
      <c r="A463" s="499"/>
      <c r="B463" s="500"/>
      <c r="C463" s="500"/>
      <c r="D463" s="41"/>
      <c r="E463" s="68"/>
    </row>
    <row r="464" spans="1:5" ht="15" thickBot="1" x14ac:dyDescent="0.4">
      <c r="A464" s="286" t="s">
        <v>1269</v>
      </c>
      <c r="B464" s="287"/>
      <c r="C464" s="288"/>
      <c r="D464" s="29" t="s">
        <v>1579</v>
      </c>
      <c r="E464" s="29" t="s">
        <v>1580</v>
      </c>
    </row>
    <row r="465" spans="1:5" ht="15" thickBot="1" x14ac:dyDescent="0.4">
      <c r="A465" s="501" t="s">
        <v>1581</v>
      </c>
      <c r="B465" s="502"/>
      <c r="C465" s="502"/>
      <c r="D465" s="503"/>
      <c r="E465" s="31"/>
    </row>
    <row r="466" spans="1:5" ht="15" thickBot="1" x14ac:dyDescent="0.4">
      <c r="A466" s="504"/>
      <c r="B466" s="505"/>
      <c r="C466" s="505"/>
      <c r="D466" s="505"/>
      <c r="E466" s="83"/>
    </row>
    <row r="467" spans="1:5" ht="66.75" customHeight="1" x14ac:dyDescent="0.35">
      <c r="A467" s="250" t="s">
        <v>1351</v>
      </c>
      <c r="B467" s="252" t="s">
        <v>1352</v>
      </c>
      <c r="C467" s="254" t="s">
        <v>808</v>
      </c>
      <c r="D467" s="254" t="s">
        <v>1582</v>
      </c>
      <c r="E467" s="388" t="s">
        <v>1583</v>
      </c>
    </row>
    <row r="468" spans="1:5" ht="15" thickBot="1" x14ac:dyDescent="0.4">
      <c r="A468" s="269"/>
      <c r="B468" s="253"/>
      <c r="C468" s="255"/>
      <c r="D468" s="255"/>
      <c r="E468" s="389"/>
    </row>
    <row r="469" spans="1:5" ht="15" thickBot="1" x14ac:dyDescent="0.4">
      <c r="A469" s="269"/>
      <c r="B469" s="26" t="s">
        <v>1584</v>
      </c>
      <c r="C469" s="27" t="s">
        <v>808</v>
      </c>
      <c r="D469" s="27" t="s">
        <v>1582</v>
      </c>
      <c r="E469" s="48" t="s">
        <v>1585</v>
      </c>
    </row>
    <row r="470" spans="1:5" ht="15" thickBot="1" x14ac:dyDescent="0.4">
      <c r="A470" s="269"/>
      <c r="B470" s="26" t="s">
        <v>1474</v>
      </c>
      <c r="C470" s="27" t="s">
        <v>808</v>
      </c>
      <c r="D470" s="27" t="s">
        <v>1582</v>
      </c>
      <c r="E470" s="48" t="s">
        <v>1586</v>
      </c>
    </row>
    <row r="471" spans="1:5" ht="15" thickBot="1" x14ac:dyDescent="0.4">
      <c r="A471" s="269"/>
      <c r="B471" s="26" t="s">
        <v>1587</v>
      </c>
      <c r="C471" s="27" t="s">
        <v>808</v>
      </c>
      <c r="D471" s="27" t="s">
        <v>1582</v>
      </c>
      <c r="E471" s="48" t="s">
        <v>1588</v>
      </c>
    </row>
    <row r="472" spans="1:5" ht="15" thickBot="1" x14ac:dyDescent="0.4">
      <c r="A472" s="251"/>
      <c r="B472" s="26" t="s">
        <v>1589</v>
      </c>
      <c r="C472" s="27" t="s">
        <v>1590</v>
      </c>
      <c r="D472" s="48" t="s">
        <v>1591</v>
      </c>
      <c r="E472" s="28" t="s">
        <v>1592</v>
      </c>
    </row>
    <row r="473" spans="1:5" ht="66.75" customHeight="1" x14ac:dyDescent="0.35">
      <c r="A473" s="250" t="s">
        <v>1367</v>
      </c>
      <c r="B473" s="252" t="s">
        <v>1368</v>
      </c>
      <c r="C473" s="254" t="s">
        <v>808</v>
      </c>
      <c r="D473" s="20" t="s">
        <v>1593</v>
      </c>
      <c r="E473" s="278" t="s">
        <v>1594</v>
      </c>
    </row>
    <row r="474" spans="1:5" ht="15" thickBot="1" x14ac:dyDescent="0.4">
      <c r="A474" s="251"/>
      <c r="B474" s="253"/>
      <c r="C474" s="255"/>
      <c r="D474" s="27" t="s">
        <v>1252</v>
      </c>
      <c r="E474" s="280"/>
    </row>
    <row r="475" spans="1:5" ht="50.25" customHeight="1" x14ac:dyDescent="0.35">
      <c r="A475" s="250" t="s">
        <v>1370</v>
      </c>
      <c r="B475" s="252" t="s">
        <v>1371</v>
      </c>
      <c r="C475" s="254" t="s">
        <v>808</v>
      </c>
      <c r="D475" s="20" t="s">
        <v>1593</v>
      </c>
      <c r="E475" s="278" t="s">
        <v>1595</v>
      </c>
    </row>
    <row r="476" spans="1:5" ht="15" thickBot="1" x14ac:dyDescent="0.4">
      <c r="A476" s="251"/>
      <c r="B476" s="253"/>
      <c r="C476" s="255"/>
      <c r="D476" s="27" t="s">
        <v>1252</v>
      </c>
      <c r="E476" s="280"/>
    </row>
    <row r="477" spans="1:5" ht="26.5" thickBot="1" x14ac:dyDescent="0.4">
      <c r="A477" s="250" t="s">
        <v>1596</v>
      </c>
      <c r="B477" s="19" t="s">
        <v>1597</v>
      </c>
      <c r="C477" s="254" t="s">
        <v>808</v>
      </c>
      <c r="D477" s="20" t="s">
        <v>1598</v>
      </c>
      <c r="E477" s="278" t="s">
        <v>1599</v>
      </c>
    </row>
    <row r="478" spans="1:5" ht="15" thickBot="1" x14ac:dyDescent="0.4">
      <c r="A478" s="251"/>
      <c r="B478" s="80" t="s">
        <v>1600</v>
      </c>
      <c r="C478" s="255"/>
      <c r="D478" s="27" t="s">
        <v>1252</v>
      </c>
      <c r="E478" s="280"/>
    </row>
    <row r="479" spans="1:5" ht="15" thickBot="1" x14ac:dyDescent="0.4">
      <c r="A479" s="84"/>
      <c r="B479" s="85"/>
      <c r="C479" s="70"/>
      <c r="D479" s="40"/>
      <c r="E479" s="67"/>
    </row>
    <row r="480" spans="1:5" ht="15" thickBot="1" x14ac:dyDescent="0.4">
      <c r="A480" s="286" t="s">
        <v>1269</v>
      </c>
      <c r="B480" s="287"/>
      <c r="C480" s="288"/>
      <c r="D480" s="86" t="s">
        <v>1270</v>
      </c>
      <c r="E480" s="86" t="s">
        <v>1296</v>
      </c>
    </row>
    <row r="481" spans="1:5" ht="15" thickBot="1" x14ac:dyDescent="0.4">
      <c r="A481" s="506"/>
      <c r="B481" s="507"/>
      <c r="C481" s="507"/>
      <c r="D481" s="507"/>
      <c r="E481" s="83"/>
    </row>
    <row r="482" spans="1:5" ht="20.5" thickBot="1" x14ac:dyDescent="0.4">
      <c r="A482" s="508" t="s">
        <v>1601</v>
      </c>
      <c r="B482" s="509"/>
      <c r="C482" s="509"/>
      <c r="D482" s="510"/>
      <c r="E482" s="31"/>
    </row>
    <row r="483" spans="1:5" x14ac:dyDescent="0.35">
      <c r="A483" s="250"/>
      <c r="B483" s="252"/>
      <c r="C483" s="20" t="s">
        <v>1602</v>
      </c>
      <c r="D483" s="20" t="s">
        <v>1603</v>
      </c>
      <c r="E483" s="278" t="s">
        <v>1604</v>
      </c>
    </row>
    <row r="484" spans="1:5" x14ac:dyDescent="0.35">
      <c r="A484" s="269"/>
      <c r="B484" s="281"/>
      <c r="C484" s="20" t="s">
        <v>1337</v>
      </c>
      <c r="D484" s="20" t="s">
        <v>1252</v>
      </c>
      <c r="E484" s="279"/>
    </row>
    <row r="485" spans="1:5" ht="15" thickBot="1" x14ac:dyDescent="0.4">
      <c r="A485" s="269"/>
      <c r="B485" s="281"/>
      <c r="C485" s="33"/>
      <c r="D485" s="27" t="s">
        <v>1593</v>
      </c>
      <c r="E485" s="280"/>
    </row>
    <row r="486" spans="1:5" x14ac:dyDescent="0.35">
      <c r="A486" s="269"/>
      <c r="B486" s="281"/>
      <c r="C486" s="254" t="s">
        <v>1605</v>
      </c>
      <c r="D486" s="20" t="s">
        <v>1606</v>
      </c>
      <c r="E486" s="278" t="s">
        <v>1608</v>
      </c>
    </row>
    <row r="487" spans="1:5" x14ac:dyDescent="0.35">
      <c r="A487" s="269"/>
      <c r="B487" s="281"/>
      <c r="C487" s="282"/>
      <c r="D487" s="20" t="s">
        <v>1252</v>
      </c>
      <c r="E487" s="279"/>
    </row>
    <row r="488" spans="1:5" x14ac:dyDescent="0.35">
      <c r="A488" s="269"/>
      <c r="B488" s="281"/>
      <c r="C488" s="282"/>
      <c r="D488" s="20" t="s">
        <v>1607</v>
      </c>
      <c r="E488" s="279"/>
    </row>
    <row r="489" spans="1:5" ht="15" thickBot="1" x14ac:dyDescent="0.4">
      <c r="A489" s="269"/>
      <c r="B489" s="281"/>
      <c r="C489" s="255"/>
      <c r="D489" s="27" t="s">
        <v>1324</v>
      </c>
      <c r="E489" s="280"/>
    </row>
    <row r="490" spans="1:5" x14ac:dyDescent="0.35">
      <c r="A490" s="269"/>
      <c r="B490" s="281"/>
      <c r="C490" s="254" t="s">
        <v>1609</v>
      </c>
      <c r="D490" s="20" t="s">
        <v>1610</v>
      </c>
      <c r="E490" s="278" t="s">
        <v>1612</v>
      </c>
    </row>
    <row r="491" spans="1:5" x14ac:dyDescent="0.35">
      <c r="A491" s="269"/>
      <c r="B491" s="281"/>
      <c r="C491" s="282"/>
      <c r="D491" s="20" t="s">
        <v>1252</v>
      </c>
      <c r="E491" s="279"/>
    </row>
    <row r="492" spans="1:5" x14ac:dyDescent="0.35">
      <c r="A492" s="269"/>
      <c r="B492" s="281"/>
      <c r="C492" s="282"/>
      <c r="D492" s="20" t="s">
        <v>1611</v>
      </c>
      <c r="E492" s="279"/>
    </row>
    <row r="493" spans="1:5" ht="15" thickBot="1" x14ac:dyDescent="0.4">
      <c r="A493" s="269"/>
      <c r="B493" s="281"/>
      <c r="C493" s="255"/>
      <c r="D493" s="27" t="s">
        <v>1324</v>
      </c>
      <c r="E493" s="280"/>
    </row>
    <row r="494" spans="1:5" x14ac:dyDescent="0.35">
      <c r="A494" s="269"/>
      <c r="B494" s="281"/>
      <c r="C494" s="254" t="s">
        <v>1613</v>
      </c>
      <c r="D494" s="20" t="s">
        <v>1614</v>
      </c>
      <c r="E494" s="278" t="s">
        <v>1616</v>
      </c>
    </row>
    <row r="495" spans="1:5" x14ac:dyDescent="0.35">
      <c r="A495" s="269"/>
      <c r="B495" s="281"/>
      <c r="C495" s="282"/>
      <c r="D495" s="20" t="s">
        <v>1252</v>
      </c>
      <c r="E495" s="279"/>
    </row>
    <row r="496" spans="1:5" x14ac:dyDescent="0.35">
      <c r="A496" s="269"/>
      <c r="B496" s="281"/>
      <c r="C496" s="282"/>
      <c r="D496" s="20" t="s">
        <v>1615</v>
      </c>
      <c r="E496" s="279"/>
    </row>
    <row r="497" spans="1:5" ht="15" thickBot="1" x14ac:dyDescent="0.4">
      <c r="A497" s="269"/>
      <c r="B497" s="281"/>
      <c r="C497" s="255"/>
      <c r="D497" s="27" t="s">
        <v>1324</v>
      </c>
      <c r="E497" s="280"/>
    </row>
    <row r="498" spans="1:5" x14ac:dyDescent="0.35">
      <c r="A498" s="269" t="s">
        <v>1617</v>
      </c>
      <c r="B498" s="281" t="s">
        <v>1618</v>
      </c>
      <c r="C498" s="254" t="s">
        <v>1619</v>
      </c>
      <c r="D498" s="20" t="s">
        <v>1620</v>
      </c>
      <c r="E498" s="278" t="s">
        <v>1622</v>
      </c>
    </row>
    <row r="499" spans="1:5" x14ac:dyDescent="0.35">
      <c r="A499" s="269"/>
      <c r="B499" s="281"/>
      <c r="C499" s="282"/>
      <c r="D499" s="20" t="s">
        <v>1621</v>
      </c>
      <c r="E499" s="279"/>
    </row>
    <row r="500" spans="1:5" ht="15" thickBot="1" x14ac:dyDescent="0.4">
      <c r="A500" s="269"/>
      <c r="B500" s="281"/>
      <c r="C500" s="255"/>
      <c r="D500" s="27" t="s">
        <v>1324</v>
      </c>
      <c r="E500" s="280"/>
    </row>
    <row r="501" spans="1:5" ht="26" x14ac:dyDescent="0.35">
      <c r="A501" s="269"/>
      <c r="B501" s="281"/>
      <c r="C501" s="254" t="s">
        <v>1623</v>
      </c>
      <c r="D501" s="20" t="s">
        <v>1624</v>
      </c>
      <c r="E501" s="278" t="s">
        <v>1625</v>
      </c>
    </row>
    <row r="502" spans="1:5" x14ac:dyDescent="0.35">
      <c r="A502" s="269"/>
      <c r="B502" s="281"/>
      <c r="C502" s="282"/>
      <c r="D502" s="20" t="s">
        <v>1621</v>
      </c>
      <c r="E502" s="279"/>
    </row>
    <row r="503" spans="1:5" ht="15" thickBot="1" x14ac:dyDescent="0.4">
      <c r="A503" s="269"/>
      <c r="B503" s="281"/>
      <c r="C503" s="255"/>
      <c r="D503" s="27" t="s">
        <v>1324</v>
      </c>
      <c r="E503" s="280"/>
    </row>
    <row r="504" spans="1:5" ht="26" x14ac:dyDescent="0.35">
      <c r="A504" s="269"/>
      <c r="B504" s="281"/>
      <c r="C504" s="254" t="s">
        <v>1626</v>
      </c>
      <c r="D504" s="20" t="s">
        <v>1627</v>
      </c>
      <c r="E504" s="278" t="s">
        <v>1628</v>
      </c>
    </row>
    <row r="505" spans="1:5" x14ac:dyDescent="0.35">
      <c r="A505" s="269"/>
      <c r="B505" s="281"/>
      <c r="C505" s="282"/>
      <c r="D505" s="20" t="s">
        <v>1621</v>
      </c>
      <c r="E505" s="279"/>
    </row>
    <row r="506" spans="1:5" ht="15" thickBot="1" x14ac:dyDescent="0.4">
      <c r="A506" s="269"/>
      <c r="B506" s="281"/>
      <c r="C506" s="255"/>
      <c r="D506" s="27" t="s">
        <v>1324</v>
      </c>
      <c r="E506" s="280"/>
    </row>
    <row r="507" spans="1:5" x14ac:dyDescent="0.35">
      <c r="A507" s="269"/>
      <c r="B507" s="281"/>
      <c r="C507" s="254" t="s">
        <v>1629</v>
      </c>
      <c r="D507" s="20" t="s">
        <v>1630</v>
      </c>
      <c r="E507" s="278" t="s">
        <v>1632</v>
      </c>
    </row>
    <row r="508" spans="1:5" x14ac:dyDescent="0.35">
      <c r="A508" s="269"/>
      <c r="B508" s="281"/>
      <c r="C508" s="282"/>
      <c r="D508" s="20" t="s">
        <v>1631</v>
      </c>
      <c r="E508" s="279"/>
    </row>
    <row r="509" spans="1:5" ht="15" thickBot="1" x14ac:dyDescent="0.4">
      <c r="A509" s="269"/>
      <c r="B509" s="281"/>
      <c r="C509" s="255"/>
      <c r="D509" s="27" t="s">
        <v>1324</v>
      </c>
      <c r="E509" s="280"/>
    </row>
    <row r="510" spans="1:5" x14ac:dyDescent="0.35">
      <c r="A510" s="269"/>
      <c r="B510" s="281"/>
      <c r="C510" s="254" t="s">
        <v>1633</v>
      </c>
      <c r="D510" s="20" t="s">
        <v>1634</v>
      </c>
      <c r="E510" s="278" t="s">
        <v>1635</v>
      </c>
    </row>
    <row r="511" spans="1:5" x14ac:dyDescent="0.35">
      <c r="A511" s="269"/>
      <c r="B511" s="281"/>
      <c r="C511" s="282"/>
      <c r="D511" s="20" t="s">
        <v>1631</v>
      </c>
      <c r="E511" s="279"/>
    </row>
    <row r="512" spans="1:5" ht="15" thickBot="1" x14ac:dyDescent="0.4">
      <c r="A512" s="269"/>
      <c r="B512" s="253"/>
      <c r="C512" s="255"/>
      <c r="D512" s="27" t="s">
        <v>1324</v>
      </c>
      <c r="E512" s="280"/>
    </row>
    <row r="513" spans="1:5" x14ac:dyDescent="0.35">
      <c r="A513" s="269"/>
      <c r="B513" s="252" t="s">
        <v>1636</v>
      </c>
      <c r="C513" s="518" t="s">
        <v>1637</v>
      </c>
      <c r="D513" s="65" t="s">
        <v>1638</v>
      </c>
      <c r="E513" s="278" t="s">
        <v>1640</v>
      </c>
    </row>
    <row r="514" spans="1:5" ht="26" x14ac:dyDescent="0.35">
      <c r="A514" s="269"/>
      <c r="B514" s="281"/>
      <c r="C514" s="519"/>
      <c r="D514" s="20" t="s">
        <v>1639</v>
      </c>
      <c r="E514" s="279"/>
    </row>
    <row r="515" spans="1:5" ht="15" thickBot="1" x14ac:dyDescent="0.4">
      <c r="A515" s="251"/>
      <c r="B515" s="253"/>
      <c r="C515" s="520"/>
      <c r="D515" s="48"/>
      <c r="E515" s="280"/>
    </row>
    <row r="516" spans="1:5" ht="91.5" customHeight="1" x14ac:dyDescent="0.35">
      <c r="A516" s="250" t="s">
        <v>1641</v>
      </c>
      <c r="B516" s="252" t="s">
        <v>1642</v>
      </c>
      <c r="C516" s="518" t="s">
        <v>1643</v>
      </c>
      <c r="D516" s="87" t="s">
        <v>1644</v>
      </c>
      <c r="E516" s="278" t="s">
        <v>1647</v>
      </c>
    </row>
    <row r="517" spans="1:5" ht="27" x14ac:dyDescent="0.35">
      <c r="A517" s="269"/>
      <c r="B517" s="281"/>
      <c r="C517" s="519"/>
      <c r="D517" s="87" t="s">
        <v>1645</v>
      </c>
      <c r="E517" s="279"/>
    </row>
    <row r="518" spans="1:5" ht="26.5" thickBot="1" x14ac:dyDescent="0.4">
      <c r="A518" s="251"/>
      <c r="B518" s="253"/>
      <c r="C518" s="520"/>
      <c r="D518" s="82" t="s">
        <v>1646</v>
      </c>
      <c r="E518" s="280"/>
    </row>
    <row r="519" spans="1:5" ht="45.75" customHeight="1" x14ac:dyDescent="0.35">
      <c r="A519" s="250" t="s">
        <v>1648</v>
      </c>
      <c r="B519" s="252" t="s">
        <v>1649</v>
      </c>
      <c r="C519" s="254" t="s">
        <v>1650</v>
      </c>
      <c r="D519" s="87" t="s">
        <v>1651</v>
      </c>
      <c r="E519" s="278" t="s">
        <v>1653</v>
      </c>
    </row>
    <row r="520" spans="1:5" ht="52" x14ac:dyDescent="0.35">
      <c r="A520" s="269"/>
      <c r="B520" s="281"/>
      <c r="C520" s="282"/>
      <c r="D520" s="88" t="s">
        <v>1652</v>
      </c>
      <c r="E520" s="279"/>
    </row>
    <row r="521" spans="1:5" ht="15" thickBot="1" x14ac:dyDescent="0.4">
      <c r="A521" s="251"/>
      <c r="B521" s="253"/>
      <c r="C521" s="255"/>
      <c r="D521" s="89"/>
      <c r="E521" s="280"/>
    </row>
    <row r="522" spans="1:5" ht="15" thickBot="1" x14ac:dyDescent="0.4">
      <c r="A522" s="511"/>
      <c r="B522" s="512"/>
      <c r="C522" s="512"/>
      <c r="D522" s="90"/>
      <c r="E522" s="91"/>
    </row>
    <row r="523" spans="1:5" ht="15" thickBot="1" x14ac:dyDescent="0.4">
      <c r="A523" s="286" t="s">
        <v>1269</v>
      </c>
      <c r="B523" s="287"/>
      <c r="C523" s="288"/>
      <c r="D523" s="29" t="s">
        <v>1654</v>
      </c>
      <c r="E523" s="29" t="s">
        <v>1655</v>
      </c>
    </row>
    <row r="524" spans="1:5" ht="15" thickBot="1" x14ac:dyDescent="0.4">
      <c r="A524" s="513"/>
      <c r="B524" s="514"/>
      <c r="C524" s="514"/>
      <c r="D524" s="514"/>
      <c r="E524" s="92"/>
    </row>
    <row r="525" spans="1:5" ht="20.5" thickBot="1" x14ac:dyDescent="0.4">
      <c r="A525" s="508" t="s">
        <v>1656</v>
      </c>
      <c r="B525" s="509"/>
      <c r="C525" s="509"/>
      <c r="D525" s="510"/>
      <c r="E525" s="18"/>
    </row>
    <row r="526" spans="1:5" ht="28.5" thickBot="1" x14ac:dyDescent="0.4">
      <c r="A526" s="278" t="s">
        <v>1657</v>
      </c>
      <c r="B526" s="67" t="s">
        <v>1658</v>
      </c>
      <c r="C526" s="78" t="s">
        <v>1659</v>
      </c>
      <c r="D526" s="48" t="s">
        <v>1591</v>
      </c>
      <c r="E526" s="28" t="s">
        <v>1660</v>
      </c>
    </row>
    <row r="527" spans="1:5" ht="28.5" thickBot="1" x14ac:dyDescent="0.4">
      <c r="A527" s="279"/>
      <c r="B527" s="93" t="s">
        <v>1661</v>
      </c>
      <c r="C527" s="78" t="s">
        <v>1662</v>
      </c>
      <c r="D527" s="48" t="s">
        <v>1591</v>
      </c>
      <c r="E527" s="28" t="s">
        <v>1663</v>
      </c>
    </row>
    <row r="528" spans="1:5" ht="28.5" thickBot="1" x14ac:dyDescent="0.4">
      <c r="A528" s="279"/>
      <c r="B528" s="68" t="s">
        <v>1664</v>
      </c>
      <c r="C528" s="78" t="s">
        <v>1665</v>
      </c>
      <c r="D528" s="48" t="s">
        <v>1591</v>
      </c>
      <c r="E528" s="28" t="s">
        <v>1666</v>
      </c>
    </row>
    <row r="529" spans="1:5" ht="28.5" thickBot="1" x14ac:dyDescent="0.4">
      <c r="A529" s="279"/>
      <c r="B529" s="68" t="s">
        <v>1667</v>
      </c>
      <c r="C529" s="78" t="s">
        <v>1668</v>
      </c>
      <c r="D529" s="48" t="s">
        <v>1591</v>
      </c>
      <c r="E529" s="28" t="s">
        <v>1669</v>
      </c>
    </row>
    <row r="530" spans="1:5" ht="28.5" thickBot="1" x14ac:dyDescent="0.4">
      <c r="A530" s="279"/>
      <c r="B530" s="68" t="s">
        <v>1670</v>
      </c>
      <c r="C530" s="78" t="s">
        <v>1671</v>
      </c>
      <c r="D530" s="48" t="s">
        <v>1591</v>
      </c>
      <c r="E530" s="28" t="s">
        <v>1672</v>
      </c>
    </row>
    <row r="531" spans="1:5" ht="28.5" thickBot="1" x14ac:dyDescent="0.4">
      <c r="A531" s="280"/>
      <c r="B531" s="68" t="s">
        <v>1673</v>
      </c>
      <c r="C531" s="78" t="s">
        <v>1674</v>
      </c>
      <c r="D531" s="48" t="s">
        <v>1591</v>
      </c>
      <c r="E531" s="28" t="s">
        <v>1675</v>
      </c>
    </row>
    <row r="532" spans="1:5" x14ac:dyDescent="0.35">
      <c r="A532" s="278" t="s">
        <v>1676</v>
      </c>
      <c r="B532" s="515" t="s">
        <v>1677</v>
      </c>
      <c r="C532" s="518" t="s">
        <v>1678</v>
      </c>
      <c r="D532" s="87" t="s">
        <v>1679</v>
      </c>
      <c r="E532" s="278" t="s">
        <v>1681</v>
      </c>
    </row>
    <row r="533" spans="1:5" ht="117" x14ac:dyDescent="0.35">
      <c r="A533" s="279"/>
      <c r="B533" s="516"/>
      <c r="C533" s="519"/>
      <c r="D533" s="88" t="s">
        <v>1680</v>
      </c>
      <c r="E533" s="279"/>
    </row>
    <row r="534" spans="1:5" ht="15" thickBot="1" x14ac:dyDescent="0.4">
      <c r="A534" s="280"/>
      <c r="B534" s="517"/>
      <c r="C534" s="520"/>
      <c r="D534" s="89"/>
      <c r="E534" s="280"/>
    </row>
    <row r="535" spans="1:5" x14ac:dyDescent="0.35">
      <c r="A535" s="278" t="s">
        <v>1682</v>
      </c>
      <c r="B535" s="515" t="s">
        <v>1683</v>
      </c>
      <c r="C535" s="518" t="s">
        <v>1684</v>
      </c>
      <c r="D535" s="87" t="s">
        <v>1679</v>
      </c>
      <c r="E535" s="278" t="s">
        <v>1686</v>
      </c>
    </row>
    <row r="536" spans="1:5" ht="78.5" thickBot="1" x14ac:dyDescent="0.4">
      <c r="A536" s="280"/>
      <c r="B536" s="517"/>
      <c r="C536" s="520"/>
      <c r="D536" s="82" t="s">
        <v>1685</v>
      </c>
      <c r="E536" s="280"/>
    </row>
    <row r="537" spans="1:5" ht="15" thickBot="1" x14ac:dyDescent="0.4">
      <c r="A537" s="526"/>
      <c r="B537" s="526"/>
      <c r="C537" s="526"/>
      <c r="D537" s="49"/>
      <c r="E537" s="49"/>
    </row>
    <row r="538" spans="1:5" x14ac:dyDescent="0.35">
      <c r="A538" s="385" t="s">
        <v>1269</v>
      </c>
      <c r="B538" s="386"/>
      <c r="C538" s="387"/>
      <c r="D538" s="94" t="s">
        <v>1687</v>
      </c>
      <c r="E538" s="94" t="s">
        <v>1688</v>
      </c>
    </row>
    <row r="539" spans="1:5" x14ac:dyDescent="0.35">
      <c r="A539" s="521"/>
      <c r="B539" s="522"/>
      <c r="C539" s="522"/>
      <c r="D539" s="522"/>
      <c r="E539" s="95"/>
    </row>
    <row r="540" spans="1:5" ht="15" thickBot="1" x14ac:dyDescent="0.4">
      <c r="A540" s="523" t="s">
        <v>1272</v>
      </c>
      <c r="B540" s="524"/>
      <c r="C540" s="524"/>
      <c r="D540" s="525"/>
      <c r="E540" s="18"/>
    </row>
    <row r="541" spans="1:5" ht="153.75" customHeight="1" x14ac:dyDescent="0.35">
      <c r="A541" s="278" t="s">
        <v>1689</v>
      </c>
      <c r="B541" s="388" t="s">
        <v>1690</v>
      </c>
      <c r="C541" s="421" t="s">
        <v>1689</v>
      </c>
      <c r="D541" s="20" t="s">
        <v>1691</v>
      </c>
      <c r="E541" s="278" t="s">
        <v>1693</v>
      </c>
    </row>
    <row r="542" spans="1:5" ht="26.5" thickBot="1" x14ac:dyDescent="0.4">
      <c r="A542" s="280"/>
      <c r="B542" s="389"/>
      <c r="C542" s="423"/>
      <c r="D542" s="27" t="s">
        <v>1692</v>
      </c>
      <c r="E542" s="280"/>
    </row>
    <row r="543" spans="1:5" ht="105.75" customHeight="1" x14ac:dyDescent="0.35">
      <c r="A543" s="278" t="s">
        <v>1694</v>
      </c>
      <c r="B543" s="388" t="s">
        <v>1695</v>
      </c>
      <c r="C543" s="254" t="s">
        <v>808</v>
      </c>
      <c r="D543" s="20" t="s">
        <v>1324</v>
      </c>
      <c r="E543" s="278" t="s">
        <v>1697</v>
      </c>
    </row>
    <row r="544" spans="1:5" ht="15" thickBot="1" x14ac:dyDescent="0.4">
      <c r="A544" s="280"/>
      <c r="B544" s="389"/>
      <c r="C544" s="255"/>
      <c r="D544" s="27" t="s">
        <v>1696</v>
      </c>
      <c r="E544" s="280"/>
    </row>
    <row r="545" spans="1:6" ht="63.75" customHeight="1" x14ac:dyDescent="0.35">
      <c r="A545" s="278" t="s">
        <v>1698</v>
      </c>
      <c r="B545" s="388" t="s">
        <v>1699</v>
      </c>
      <c r="C545" s="407" t="s">
        <v>1494</v>
      </c>
      <c r="D545" s="58" t="s">
        <v>1700</v>
      </c>
      <c r="E545" s="278" t="s">
        <v>1702</v>
      </c>
    </row>
    <row r="546" spans="1:6" ht="26.5" thickBot="1" x14ac:dyDescent="0.4">
      <c r="A546" s="280"/>
      <c r="B546" s="389"/>
      <c r="C546" s="408"/>
      <c r="D546" s="59" t="s">
        <v>1701</v>
      </c>
      <c r="E546" s="280"/>
    </row>
    <row r="547" spans="1:6" x14ac:dyDescent="0.35">
      <c r="A547" s="278" t="s">
        <v>1703</v>
      </c>
      <c r="B547" s="388" t="s">
        <v>1704</v>
      </c>
      <c r="C547" s="254" t="s">
        <v>1705</v>
      </c>
      <c r="D547" s="88" t="s">
        <v>1706</v>
      </c>
      <c r="E547" s="278" t="s">
        <v>1709</v>
      </c>
    </row>
    <row r="548" spans="1:6" ht="39" x14ac:dyDescent="0.35">
      <c r="A548" s="279"/>
      <c r="B548" s="390"/>
      <c r="C548" s="282"/>
      <c r="D548" s="88" t="s">
        <v>1707</v>
      </c>
      <c r="E548" s="279"/>
    </row>
    <row r="549" spans="1:6" ht="52.5" thickBot="1" x14ac:dyDescent="0.4">
      <c r="A549" s="280"/>
      <c r="B549" s="389"/>
      <c r="C549" s="255"/>
      <c r="D549" s="88" t="s">
        <v>1708</v>
      </c>
      <c r="E549" s="280"/>
    </row>
    <row r="550" spans="1:6" ht="15" thickBot="1" x14ac:dyDescent="0.4">
      <c r="A550" s="528"/>
      <c r="B550" s="529"/>
      <c r="C550" s="529"/>
      <c r="D550" s="529"/>
      <c r="E550" s="530"/>
    </row>
    <row r="551" spans="1:6" ht="15" thickBot="1" x14ac:dyDescent="0.4">
      <c r="A551" s="531" t="s">
        <v>1269</v>
      </c>
      <c r="B551" s="532"/>
      <c r="C551" s="533"/>
      <c r="D551" s="96" t="s">
        <v>1424</v>
      </c>
      <c r="E551" s="96" t="s">
        <v>1688</v>
      </c>
    </row>
    <row r="552" spans="1:6" x14ac:dyDescent="0.35">
      <c r="A552" s="75"/>
    </row>
    <row r="553" spans="1:6" ht="15" thickBot="1" x14ac:dyDescent="0.4">
      <c r="A553" s="75"/>
    </row>
    <row r="554" spans="1:6" ht="15" thickBot="1" x14ac:dyDescent="0.4">
      <c r="A554" s="358" t="s">
        <v>1710</v>
      </c>
      <c r="B554" s="359"/>
      <c r="C554" s="359"/>
      <c r="D554" s="360"/>
      <c r="E554" s="14"/>
      <c r="F554" s="24"/>
    </row>
    <row r="555" spans="1:6" x14ac:dyDescent="0.35">
      <c r="A555" s="361" t="s">
        <v>1242</v>
      </c>
      <c r="B555" s="363" t="s">
        <v>1243</v>
      </c>
      <c r="C555" s="365" t="s">
        <v>1244</v>
      </c>
      <c r="D555" s="15" t="s">
        <v>1245</v>
      </c>
      <c r="E555" s="367" t="s">
        <v>1547</v>
      </c>
      <c r="F555" s="527"/>
    </row>
    <row r="556" spans="1:6" x14ac:dyDescent="0.35">
      <c r="A556" s="362"/>
      <c r="B556" s="364"/>
      <c r="C556" s="366"/>
      <c r="D556" s="16" t="s">
        <v>1246</v>
      </c>
      <c r="E556" s="368"/>
      <c r="F556" s="527"/>
    </row>
    <row r="557" spans="1:6" ht="15" thickBot="1" x14ac:dyDescent="0.4">
      <c r="A557" s="382"/>
      <c r="B557" s="383"/>
      <c r="C557" s="384"/>
      <c r="D557" s="37" t="s">
        <v>1247</v>
      </c>
      <c r="E557" s="498"/>
      <c r="F557" s="527"/>
    </row>
    <row r="558" spans="1:6" ht="18.5" thickBot="1" x14ac:dyDescent="0.4">
      <c r="A558" s="289" t="s">
        <v>1299</v>
      </c>
      <c r="B558" s="290"/>
      <c r="C558" s="290"/>
      <c r="D558" s="291"/>
      <c r="E558" s="18"/>
      <c r="F558" s="24"/>
    </row>
    <row r="559" spans="1:6" ht="99.75" customHeight="1" x14ac:dyDescent="0.35">
      <c r="A559" s="250" t="s">
        <v>1548</v>
      </c>
      <c r="B559" s="252" t="s">
        <v>1711</v>
      </c>
      <c r="C559" s="254" t="s">
        <v>1550</v>
      </c>
      <c r="D559" s="518" t="s">
        <v>1712</v>
      </c>
      <c r="E559" s="278" t="s">
        <v>1552</v>
      </c>
      <c r="F559" s="527"/>
    </row>
    <row r="560" spans="1:6" ht="15" thickBot="1" x14ac:dyDescent="0.4">
      <c r="A560" s="269"/>
      <c r="B560" s="253"/>
      <c r="C560" s="255"/>
      <c r="D560" s="520"/>
      <c r="E560" s="280"/>
      <c r="F560" s="527"/>
    </row>
    <row r="561" spans="1:6" ht="99.75" customHeight="1" x14ac:dyDescent="0.35">
      <c r="A561" s="269"/>
      <c r="B561" s="252" t="s">
        <v>1713</v>
      </c>
      <c r="C561" s="254" t="s">
        <v>1550</v>
      </c>
      <c r="D561" s="518" t="s">
        <v>1714</v>
      </c>
      <c r="E561" s="278" t="s">
        <v>1555</v>
      </c>
      <c r="F561" s="527"/>
    </row>
    <row r="562" spans="1:6" ht="15" thickBot="1" x14ac:dyDescent="0.4">
      <c r="A562" s="269"/>
      <c r="B562" s="253"/>
      <c r="C562" s="255"/>
      <c r="D562" s="520"/>
      <c r="E562" s="280"/>
      <c r="F562" s="527"/>
    </row>
    <row r="563" spans="1:6" ht="50.25" customHeight="1" x14ac:dyDescent="0.35">
      <c r="A563" s="269"/>
      <c r="B563" s="252" t="s">
        <v>1715</v>
      </c>
      <c r="C563" s="254" t="s">
        <v>1550</v>
      </c>
      <c r="D563" s="518" t="s">
        <v>1712</v>
      </c>
      <c r="E563" s="278" t="s">
        <v>1573</v>
      </c>
      <c r="F563" s="527"/>
    </row>
    <row r="564" spans="1:6" ht="15" thickBot="1" x14ac:dyDescent="0.4">
      <c r="A564" s="251"/>
      <c r="B564" s="253"/>
      <c r="C564" s="255"/>
      <c r="D564" s="520"/>
      <c r="E564" s="280"/>
      <c r="F564" s="527"/>
    </row>
    <row r="565" spans="1:6" ht="117" customHeight="1" x14ac:dyDescent="0.35">
      <c r="A565" s="250" t="s">
        <v>1574</v>
      </c>
      <c r="B565" s="252" t="s">
        <v>1575</v>
      </c>
      <c r="C565" s="254" t="s">
        <v>1716</v>
      </c>
      <c r="D565" s="87" t="s">
        <v>1679</v>
      </c>
      <c r="E565" s="278" t="s">
        <v>1578</v>
      </c>
      <c r="F565" s="527"/>
    </row>
    <row r="566" spans="1:6" ht="39" x14ac:dyDescent="0.35">
      <c r="A566" s="269"/>
      <c r="B566" s="281"/>
      <c r="C566" s="282"/>
      <c r="D566" s="88" t="s">
        <v>1717</v>
      </c>
      <c r="E566" s="279"/>
      <c r="F566" s="527"/>
    </row>
    <row r="567" spans="1:6" ht="15" thickBot="1" x14ac:dyDescent="0.4">
      <c r="A567" s="251"/>
      <c r="B567" s="253"/>
      <c r="C567" s="255"/>
      <c r="D567" s="89"/>
      <c r="E567" s="280"/>
      <c r="F567" s="527"/>
    </row>
    <row r="568" spans="1:6" ht="15" thickBot="1" x14ac:dyDescent="0.4">
      <c r="A568" s="294"/>
      <c r="B568" s="465"/>
      <c r="C568" s="465"/>
      <c r="D568" s="465"/>
      <c r="E568" s="465"/>
      <c r="F568" s="295"/>
    </row>
    <row r="569" spans="1:6" ht="15" thickBot="1" x14ac:dyDescent="0.4">
      <c r="A569" s="286" t="s">
        <v>1269</v>
      </c>
      <c r="B569" s="287"/>
      <c r="C569" s="288"/>
      <c r="D569" s="29" t="s">
        <v>1718</v>
      </c>
      <c r="E569" s="29"/>
      <c r="F569" s="97"/>
    </row>
    <row r="570" spans="1:6" ht="15" thickBot="1" x14ac:dyDescent="0.4">
      <c r="A570" s="248"/>
      <c r="B570" s="249"/>
      <c r="C570" s="249"/>
      <c r="D570" s="249"/>
      <c r="E570" s="249"/>
      <c r="F570" s="534"/>
    </row>
    <row r="571" spans="1:6" ht="18.5" thickBot="1" x14ac:dyDescent="0.4">
      <c r="A571" s="289" t="s">
        <v>1581</v>
      </c>
      <c r="B571" s="290"/>
      <c r="C571" s="290"/>
      <c r="D571" s="291"/>
      <c r="E571" s="31"/>
      <c r="F571" s="24"/>
    </row>
    <row r="572" spans="1:6" ht="66.75" customHeight="1" x14ac:dyDescent="0.35">
      <c r="A572" s="250" t="s">
        <v>1351</v>
      </c>
      <c r="B572" s="252" t="s">
        <v>1352</v>
      </c>
      <c r="C572" s="254" t="s">
        <v>808</v>
      </c>
      <c r="D572" s="254" t="s">
        <v>1582</v>
      </c>
      <c r="E572" s="515" t="s">
        <v>1583</v>
      </c>
      <c r="F572" s="527"/>
    </row>
    <row r="573" spans="1:6" ht="15" thickBot="1" x14ac:dyDescent="0.4">
      <c r="A573" s="269"/>
      <c r="B573" s="253"/>
      <c r="C573" s="255"/>
      <c r="D573" s="255"/>
      <c r="E573" s="517"/>
      <c r="F573" s="527"/>
    </row>
    <row r="574" spans="1:6" ht="15" thickBot="1" x14ac:dyDescent="0.4">
      <c r="A574" s="269"/>
      <c r="B574" s="26" t="s">
        <v>1584</v>
      </c>
      <c r="C574" s="27" t="s">
        <v>808</v>
      </c>
      <c r="D574" s="27" t="s">
        <v>1582</v>
      </c>
      <c r="E574" s="68" t="s">
        <v>1585</v>
      </c>
      <c r="F574" s="24"/>
    </row>
    <row r="575" spans="1:6" ht="15" thickBot="1" x14ac:dyDescent="0.4">
      <c r="A575" s="269"/>
      <c r="B575" s="26" t="s">
        <v>1474</v>
      </c>
      <c r="C575" s="27" t="s">
        <v>808</v>
      </c>
      <c r="D575" s="27" t="s">
        <v>1582</v>
      </c>
      <c r="E575" s="68" t="s">
        <v>1586</v>
      </c>
      <c r="F575" s="24"/>
    </row>
    <row r="576" spans="1:6" ht="15" thickBot="1" x14ac:dyDescent="0.4">
      <c r="A576" s="269"/>
      <c r="B576" s="26" t="s">
        <v>1587</v>
      </c>
      <c r="C576" s="27" t="s">
        <v>808</v>
      </c>
      <c r="D576" s="27" t="s">
        <v>1582</v>
      </c>
      <c r="E576" s="68" t="s">
        <v>1588</v>
      </c>
      <c r="F576" s="24"/>
    </row>
    <row r="577" spans="1:6" ht="15" thickBot="1" x14ac:dyDescent="0.4">
      <c r="A577" s="251"/>
      <c r="B577" s="26" t="s">
        <v>1589</v>
      </c>
      <c r="C577" s="27" t="s">
        <v>1590</v>
      </c>
      <c r="D577" s="48" t="s">
        <v>1591</v>
      </c>
      <c r="E577" s="28" t="s">
        <v>1592</v>
      </c>
      <c r="F577" s="24"/>
    </row>
    <row r="578" spans="1:6" ht="66.75" customHeight="1" x14ac:dyDescent="0.35">
      <c r="A578" s="250" t="s">
        <v>1367</v>
      </c>
      <c r="B578" s="252" t="s">
        <v>1368</v>
      </c>
      <c r="C578" s="254" t="s">
        <v>808</v>
      </c>
      <c r="D578" s="20" t="s">
        <v>1593</v>
      </c>
      <c r="E578" s="278" t="s">
        <v>1594</v>
      </c>
      <c r="F578" s="527"/>
    </row>
    <row r="579" spans="1:6" ht="15" thickBot="1" x14ac:dyDescent="0.4">
      <c r="A579" s="251"/>
      <c r="B579" s="253"/>
      <c r="C579" s="255"/>
      <c r="D579" s="27" t="s">
        <v>1252</v>
      </c>
      <c r="E579" s="280"/>
      <c r="F579" s="527"/>
    </row>
    <row r="580" spans="1:6" ht="50.25" customHeight="1" x14ac:dyDescent="0.35">
      <c r="A580" s="250" t="s">
        <v>1370</v>
      </c>
      <c r="B580" s="252" t="s">
        <v>1371</v>
      </c>
      <c r="C580" s="254" t="s">
        <v>808</v>
      </c>
      <c r="D580" s="20" t="s">
        <v>1593</v>
      </c>
      <c r="E580" s="278" t="s">
        <v>1595</v>
      </c>
      <c r="F580" s="527"/>
    </row>
    <row r="581" spans="1:6" ht="15" thickBot="1" x14ac:dyDescent="0.4">
      <c r="A581" s="251"/>
      <c r="B581" s="253"/>
      <c r="C581" s="255"/>
      <c r="D581" s="27" t="s">
        <v>1252</v>
      </c>
      <c r="E581" s="280"/>
      <c r="F581" s="527"/>
    </row>
    <row r="582" spans="1:6" ht="26.5" thickBot="1" x14ac:dyDescent="0.4">
      <c r="A582" s="250" t="s">
        <v>1596</v>
      </c>
      <c r="B582" s="26" t="s">
        <v>1597</v>
      </c>
      <c r="C582" s="254" t="s">
        <v>1719</v>
      </c>
      <c r="D582" s="20" t="s">
        <v>1598</v>
      </c>
      <c r="E582" s="278" t="s">
        <v>1599</v>
      </c>
      <c r="F582" s="24"/>
    </row>
    <row r="583" spans="1:6" ht="15" thickBot="1" x14ac:dyDescent="0.4">
      <c r="A583" s="251"/>
      <c r="B583" s="26" t="s">
        <v>1600</v>
      </c>
      <c r="C583" s="255"/>
      <c r="D583" s="27" t="s">
        <v>1252</v>
      </c>
      <c r="E583" s="280"/>
      <c r="F583" s="24"/>
    </row>
    <row r="584" spans="1:6" ht="15" thickBot="1" x14ac:dyDescent="0.4">
      <c r="A584" s="302"/>
      <c r="B584" s="463"/>
      <c r="C584" s="463"/>
      <c r="D584" s="463"/>
      <c r="E584" s="463"/>
      <c r="F584" s="303"/>
    </row>
    <row r="585" spans="1:6" ht="15" thickBot="1" x14ac:dyDescent="0.4">
      <c r="A585" s="286" t="s">
        <v>1269</v>
      </c>
      <c r="B585" s="287"/>
      <c r="C585" s="288"/>
      <c r="D585" s="29" t="s">
        <v>1270</v>
      </c>
      <c r="E585" s="98"/>
      <c r="F585" s="24"/>
    </row>
    <row r="586" spans="1:6" ht="15" thickBot="1" x14ac:dyDescent="0.4">
      <c r="A586" s="302"/>
      <c r="B586" s="463"/>
      <c r="C586" s="463"/>
      <c r="D586" s="463"/>
      <c r="E586" s="463"/>
      <c r="F586" s="303"/>
    </row>
    <row r="587" spans="1:6" ht="15" thickBot="1" x14ac:dyDescent="0.4">
      <c r="A587" s="501" t="s">
        <v>1601</v>
      </c>
      <c r="B587" s="502"/>
      <c r="C587" s="502"/>
      <c r="D587" s="503"/>
      <c r="E587" s="31"/>
      <c r="F587" s="24"/>
    </row>
    <row r="588" spans="1:6" ht="26" x14ac:dyDescent="0.35">
      <c r="A588" s="250" t="s">
        <v>1617</v>
      </c>
      <c r="B588" s="252" t="s">
        <v>1618</v>
      </c>
      <c r="C588" s="254" t="s">
        <v>1605</v>
      </c>
      <c r="D588" s="20" t="s">
        <v>1720</v>
      </c>
      <c r="E588" s="278" t="s">
        <v>1608</v>
      </c>
      <c r="F588" s="527"/>
    </row>
    <row r="589" spans="1:6" x14ac:dyDescent="0.35">
      <c r="A589" s="269"/>
      <c r="B589" s="281"/>
      <c r="C589" s="282"/>
      <c r="D589" s="20" t="s">
        <v>1607</v>
      </c>
      <c r="E589" s="279"/>
      <c r="F589" s="527"/>
    </row>
    <row r="590" spans="1:6" ht="15" thickBot="1" x14ac:dyDescent="0.4">
      <c r="A590" s="269"/>
      <c r="B590" s="281"/>
      <c r="C590" s="255"/>
      <c r="D590" s="27" t="s">
        <v>1593</v>
      </c>
      <c r="E590" s="280"/>
      <c r="F590" s="527"/>
    </row>
    <row r="591" spans="1:6" x14ac:dyDescent="0.35">
      <c r="A591" s="269"/>
      <c r="B591" s="281"/>
      <c r="C591" s="254" t="s">
        <v>1721</v>
      </c>
      <c r="D591" s="20" t="s">
        <v>1610</v>
      </c>
      <c r="E591" s="278" t="s">
        <v>1612</v>
      </c>
      <c r="F591" s="527"/>
    </row>
    <row r="592" spans="1:6" x14ac:dyDescent="0.35">
      <c r="A592" s="269"/>
      <c r="B592" s="281"/>
      <c r="C592" s="282"/>
      <c r="D592" s="20" t="s">
        <v>1252</v>
      </c>
      <c r="E592" s="279"/>
      <c r="F592" s="527"/>
    </row>
    <row r="593" spans="1:6" x14ac:dyDescent="0.35">
      <c r="A593" s="269"/>
      <c r="B593" s="281"/>
      <c r="C593" s="282"/>
      <c r="D593" s="20" t="s">
        <v>1607</v>
      </c>
      <c r="E593" s="279"/>
      <c r="F593" s="527"/>
    </row>
    <row r="594" spans="1:6" ht="15" thickBot="1" x14ac:dyDescent="0.4">
      <c r="A594" s="269"/>
      <c r="B594" s="281"/>
      <c r="C594" s="255"/>
      <c r="D594" s="27" t="s">
        <v>1324</v>
      </c>
      <c r="E594" s="280"/>
      <c r="F594" s="527"/>
    </row>
    <row r="595" spans="1:6" ht="26" x14ac:dyDescent="0.35">
      <c r="A595" s="269"/>
      <c r="B595" s="281"/>
      <c r="C595" s="254" t="s">
        <v>1722</v>
      </c>
      <c r="D595" s="20" t="s">
        <v>1723</v>
      </c>
      <c r="E595" s="278" t="s">
        <v>1628</v>
      </c>
      <c r="F595" s="527"/>
    </row>
    <row r="596" spans="1:6" x14ac:dyDescent="0.35">
      <c r="A596" s="269"/>
      <c r="B596" s="281"/>
      <c r="C596" s="282"/>
      <c r="D596" s="20" t="s">
        <v>1724</v>
      </c>
      <c r="E596" s="279"/>
      <c r="F596" s="527"/>
    </row>
    <row r="597" spans="1:6" ht="15" thickBot="1" x14ac:dyDescent="0.4">
      <c r="A597" s="269"/>
      <c r="B597" s="281"/>
      <c r="C597" s="255"/>
      <c r="D597" s="27" t="s">
        <v>1563</v>
      </c>
      <c r="E597" s="280"/>
      <c r="F597" s="527"/>
    </row>
    <row r="598" spans="1:6" x14ac:dyDescent="0.35">
      <c r="A598" s="269"/>
      <c r="B598" s="281"/>
      <c r="C598" s="254" t="s">
        <v>1629</v>
      </c>
      <c r="D598" s="20" t="s">
        <v>1630</v>
      </c>
      <c r="E598" s="278" t="s">
        <v>1632</v>
      </c>
      <c r="F598" s="527"/>
    </row>
    <row r="599" spans="1:6" x14ac:dyDescent="0.35">
      <c r="A599" s="269"/>
      <c r="B599" s="281"/>
      <c r="C599" s="282"/>
      <c r="D599" s="20" t="s">
        <v>1353</v>
      </c>
      <c r="E599" s="279"/>
      <c r="F599" s="527"/>
    </row>
    <row r="600" spans="1:6" ht="15" thickBot="1" x14ac:dyDescent="0.4">
      <c r="A600" s="269"/>
      <c r="B600" s="281"/>
      <c r="C600" s="255"/>
      <c r="D600" s="20" t="s">
        <v>1324</v>
      </c>
      <c r="E600" s="280"/>
      <c r="F600" s="527"/>
    </row>
    <row r="601" spans="1:6" x14ac:dyDescent="0.35">
      <c r="A601" s="269"/>
      <c r="B601" s="281"/>
      <c r="C601" s="254" t="s">
        <v>1633</v>
      </c>
      <c r="D601" s="69" t="s">
        <v>1634</v>
      </c>
      <c r="E601" s="278" t="s">
        <v>1635</v>
      </c>
      <c r="F601" s="527"/>
    </row>
    <row r="602" spans="1:6" x14ac:dyDescent="0.35">
      <c r="A602" s="269"/>
      <c r="B602" s="281"/>
      <c r="C602" s="282"/>
      <c r="D602" s="20" t="s">
        <v>1725</v>
      </c>
      <c r="E602" s="279"/>
      <c r="F602" s="527"/>
    </row>
    <row r="603" spans="1:6" ht="15" thickBot="1" x14ac:dyDescent="0.4">
      <c r="A603" s="269"/>
      <c r="B603" s="253"/>
      <c r="C603" s="255"/>
      <c r="D603" s="20" t="s">
        <v>1324</v>
      </c>
      <c r="E603" s="280"/>
      <c r="F603" s="527"/>
    </row>
    <row r="604" spans="1:6" x14ac:dyDescent="0.35">
      <c r="A604" s="269"/>
      <c r="B604" s="252" t="s">
        <v>1636</v>
      </c>
      <c r="C604" s="254" t="s">
        <v>1637</v>
      </c>
      <c r="D604" s="64" t="s">
        <v>1638</v>
      </c>
      <c r="E604" s="278" t="s">
        <v>1640</v>
      </c>
      <c r="F604" s="527"/>
    </row>
    <row r="605" spans="1:6" ht="26" x14ac:dyDescent="0.35">
      <c r="A605" s="269"/>
      <c r="B605" s="281"/>
      <c r="C605" s="282"/>
      <c r="D605" s="20" t="s">
        <v>1639</v>
      </c>
      <c r="E605" s="279"/>
      <c r="F605" s="527"/>
    </row>
    <row r="606" spans="1:6" ht="15" thickBot="1" x14ac:dyDescent="0.4">
      <c r="A606" s="251"/>
      <c r="B606" s="253"/>
      <c r="C606" s="255"/>
      <c r="D606" s="27"/>
      <c r="E606" s="280"/>
      <c r="F606" s="527"/>
    </row>
    <row r="607" spans="1:6" ht="91.5" customHeight="1" x14ac:dyDescent="0.35">
      <c r="A607" s="250" t="s">
        <v>1641</v>
      </c>
      <c r="B607" s="252" t="s">
        <v>1575</v>
      </c>
      <c r="C607" s="254" t="s">
        <v>1726</v>
      </c>
      <c r="D607" s="87" t="s">
        <v>1679</v>
      </c>
      <c r="E607" s="278" t="s">
        <v>1647</v>
      </c>
      <c r="F607" s="527"/>
    </row>
    <row r="608" spans="1:6" ht="39" x14ac:dyDescent="0.35">
      <c r="A608" s="269"/>
      <c r="B608" s="281"/>
      <c r="C608" s="282"/>
      <c r="D608" s="88" t="s">
        <v>1727</v>
      </c>
      <c r="E608" s="279"/>
      <c r="F608" s="527"/>
    </row>
    <row r="609" spans="1:6" ht="15" thickBot="1" x14ac:dyDescent="0.4">
      <c r="A609" s="251"/>
      <c r="B609" s="253"/>
      <c r="C609" s="255"/>
      <c r="D609" s="89"/>
      <c r="E609" s="280"/>
      <c r="F609" s="527"/>
    </row>
    <row r="610" spans="1:6" ht="62.25" customHeight="1" x14ac:dyDescent="0.35">
      <c r="A610" s="250" t="s">
        <v>1648</v>
      </c>
      <c r="B610" s="252" t="s">
        <v>1728</v>
      </c>
      <c r="C610" s="254" t="s">
        <v>1729</v>
      </c>
      <c r="D610" s="88" t="s">
        <v>1679</v>
      </c>
      <c r="E610" s="278" t="s">
        <v>1653</v>
      </c>
      <c r="F610" s="527"/>
    </row>
    <row r="611" spans="1:6" ht="39.5" thickBot="1" x14ac:dyDescent="0.4">
      <c r="A611" s="251"/>
      <c r="B611" s="253"/>
      <c r="C611" s="255"/>
      <c r="D611" s="82" t="s">
        <v>1730</v>
      </c>
      <c r="E611" s="280"/>
      <c r="F611" s="535"/>
    </row>
    <row r="612" spans="1:6" ht="15" thickBot="1" x14ac:dyDescent="0.4">
      <c r="A612" s="283"/>
      <c r="B612" s="284"/>
      <c r="C612" s="284"/>
      <c r="D612" s="284"/>
      <c r="E612" s="284"/>
      <c r="F612" s="285"/>
    </row>
    <row r="613" spans="1:6" ht="15" thickBot="1" x14ac:dyDescent="0.4">
      <c r="A613" s="286" t="s">
        <v>1269</v>
      </c>
      <c r="B613" s="287"/>
      <c r="C613" s="288"/>
      <c r="D613" s="29" t="s">
        <v>1270</v>
      </c>
      <c r="E613" s="29" t="s">
        <v>1655</v>
      </c>
      <c r="F613" s="97"/>
    </row>
    <row r="614" spans="1:6" ht="15" thickBot="1" x14ac:dyDescent="0.4">
      <c r="A614" s="283"/>
      <c r="B614" s="284"/>
      <c r="C614" s="284"/>
      <c r="D614" s="284"/>
      <c r="E614" s="284"/>
      <c r="F614" s="285"/>
    </row>
    <row r="615" spans="1:6" ht="15" thickBot="1" x14ac:dyDescent="0.4">
      <c r="A615" s="275" t="s">
        <v>1656</v>
      </c>
      <c r="B615" s="276"/>
      <c r="C615" s="276"/>
      <c r="D615" s="277"/>
      <c r="E615" s="18"/>
      <c r="F615" s="24"/>
    </row>
    <row r="616" spans="1:6" ht="198.75" customHeight="1" x14ac:dyDescent="0.35">
      <c r="A616" s="278" t="s">
        <v>1657</v>
      </c>
      <c r="B616" s="388" t="s">
        <v>1658</v>
      </c>
      <c r="C616" s="254" t="s">
        <v>1772</v>
      </c>
      <c r="D616" s="388" t="s">
        <v>1591</v>
      </c>
      <c r="E616" s="278" t="s">
        <v>1660</v>
      </c>
      <c r="F616" s="527"/>
    </row>
    <row r="617" spans="1:6" ht="15" thickBot="1" x14ac:dyDescent="0.4">
      <c r="A617" s="279"/>
      <c r="B617" s="389"/>
      <c r="C617" s="255"/>
      <c r="D617" s="389"/>
      <c r="E617" s="280"/>
      <c r="F617" s="527"/>
    </row>
    <row r="618" spans="1:6" ht="215.25" customHeight="1" x14ac:dyDescent="0.35">
      <c r="A618" s="279"/>
      <c r="B618" s="388" t="s">
        <v>1731</v>
      </c>
      <c r="C618" s="254" t="s">
        <v>3829</v>
      </c>
      <c r="D618" s="388" t="s">
        <v>1591</v>
      </c>
      <c r="E618" s="278" t="s">
        <v>1669</v>
      </c>
      <c r="F618" s="527"/>
    </row>
    <row r="619" spans="1:6" ht="15" thickBot="1" x14ac:dyDescent="0.4">
      <c r="A619" s="279"/>
      <c r="B619" s="389"/>
      <c r="C619" s="255"/>
      <c r="D619" s="389"/>
      <c r="E619" s="280"/>
      <c r="F619" s="527"/>
    </row>
    <row r="620" spans="1:6" ht="198.75" customHeight="1" x14ac:dyDescent="0.35">
      <c r="A620" s="279"/>
      <c r="B620" s="388" t="s">
        <v>1661</v>
      </c>
      <c r="C620" s="254" t="s">
        <v>3830</v>
      </c>
      <c r="D620" s="388" t="s">
        <v>1591</v>
      </c>
      <c r="E620" s="278" t="s">
        <v>1663</v>
      </c>
      <c r="F620" s="527"/>
    </row>
    <row r="621" spans="1:6" ht="15" thickBot="1" x14ac:dyDescent="0.4">
      <c r="A621" s="279"/>
      <c r="B621" s="389"/>
      <c r="C621" s="255"/>
      <c r="D621" s="389"/>
      <c r="E621" s="280"/>
      <c r="F621" s="527"/>
    </row>
    <row r="622" spans="1:6" ht="28.5" thickBot="1" x14ac:dyDescent="0.4">
      <c r="A622" s="279"/>
      <c r="B622" s="48" t="s">
        <v>1673</v>
      </c>
      <c r="C622" s="27" t="s">
        <v>3831</v>
      </c>
      <c r="D622" s="48" t="s">
        <v>1591</v>
      </c>
      <c r="E622" s="28" t="s">
        <v>1675</v>
      </c>
      <c r="F622" s="24"/>
    </row>
    <row r="623" spans="1:6" ht="215.25" customHeight="1" x14ac:dyDescent="0.35">
      <c r="A623" s="279"/>
      <c r="B623" s="388" t="s">
        <v>1670</v>
      </c>
      <c r="C623" s="254" t="s">
        <v>3832</v>
      </c>
      <c r="D623" s="388" t="s">
        <v>1591</v>
      </c>
      <c r="E623" s="278" t="s">
        <v>1672</v>
      </c>
      <c r="F623" s="527"/>
    </row>
    <row r="624" spans="1:6" ht="15" thickBot="1" x14ac:dyDescent="0.4">
      <c r="A624" s="280"/>
      <c r="B624" s="389"/>
      <c r="C624" s="255"/>
      <c r="D624" s="389"/>
      <c r="E624" s="280"/>
      <c r="F624" s="527"/>
    </row>
    <row r="625" spans="1:6" x14ac:dyDescent="0.35">
      <c r="A625" s="278" t="s">
        <v>1676</v>
      </c>
      <c r="B625" s="388" t="s">
        <v>1677</v>
      </c>
      <c r="C625" s="254" t="s">
        <v>1678</v>
      </c>
      <c r="D625" s="88" t="s">
        <v>1679</v>
      </c>
      <c r="E625" s="278" t="s">
        <v>1681</v>
      </c>
      <c r="F625" s="527"/>
    </row>
    <row r="626" spans="1:6" ht="117" x14ac:dyDescent="0.35">
      <c r="A626" s="279"/>
      <c r="B626" s="390"/>
      <c r="C626" s="282"/>
      <c r="D626" s="88" t="s">
        <v>1680</v>
      </c>
      <c r="E626" s="279"/>
      <c r="F626" s="527"/>
    </row>
    <row r="627" spans="1:6" ht="15" thickBot="1" x14ac:dyDescent="0.4">
      <c r="A627" s="280"/>
      <c r="B627" s="389"/>
      <c r="C627" s="255"/>
      <c r="D627" s="89"/>
      <c r="E627" s="280"/>
      <c r="F627" s="527"/>
    </row>
    <row r="628" spans="1:6" x14ac:dyDescent="0.35">
      <c r="A628" s="278" t="s">
        <v>1682</v>
      </c>
      <c r="B628" s="388" t="s">
        <v>3833</v>
      </c>
      <c r="C628" s="254"/>
      <c r="D628" s="87" t="s">
        <v>1732</v>
      </c>
      <c r="E628" s="278" t="s">
        <v>1686</v>
      </c>
      <c r="F628" s="527"/>
    </row>
    <row r="629" spans="1:6" ht="78.5" thickBot="1" x14ac:dyDescent="0.4">
      <c r="A629" s="280"/>
      <c r="B629" s="389"/>
      <c r="C629" s="255"/>
      <c r="D629" s="82" t="s">
        <v>1733</v>
      </c>
      <c r="E629" s="280"/>
      <c r="F629" s="535"/>
    </row>
    <row r="630" spans="1:6" ht="15" thickBot="1" x14ac:dyDescent="0.4">
      <c r="A630" s="283"/>
      <c r="B630" s="284"/>
      <c r="C630" s="284"/>
      <c r="D630" s="284"/>
      <c r="E630" s="284"/>
      <c r="F630" s="285"/>
    </row>
    <row r="631" spans="1:6" ht="15" thickBot="1" x14ac:dyDescent="0.4">
      <c r="A631" s="286" t="s">
        <v>1269</v>
      </c>
      <c r="B631" s="287"/>
      <c r="C631" s="288"/>
      <c r="D631" s="29" t="s">
        <v>1734</v>
      </c>
      <c r="E631" s="29" t="s">
        <v>1688</v>
      </c>
      <c r="F631" s="97"/>
    </row>
    <row r="632" spans="1:6" ht="15" thickBot="1" x14ac:dyDescent="0.4">
      <c r="A632" s="536"/>
      <c r="B632" s="537"/>
      <c r="C632" s="537"/>
      <c r="D632" s="537"/>
      <c r="E632" s="537"/>
      <c r="F632" s="538"/>
    </row>
    <row r="633" spans="1:6" ht="15" thickBot="1" x14ac:dyDescent="0.4">
      <c r="A633" s="275" t="s">
        <v>1272</v>
      </c>
      <c r="B633" s="276"/>
      <c r="C633" s="276"/>
      <c r="D633" s="277"/>
      <c r="E633" s="18"/>
      <c r="F633" s="24"/>
    </row>
    <row r="634" spans="1:6" ht="153.75" customHeight="1" x14ac:dyDescent="0.35">
      <c r="A634" s="278" t="s">
        <v>1689</v>
      </c>
      <c r="B634" s="388" t="s">
        <v>1690</v>
      </c>
      <c r="C634" s="254" t="s">
        <v>1689</v>
      </c>
      <c r="D634" s="20" t="s">
        <v>1735</v>
      </c>
      <c r="E634" s="278" t="s">
        <v>1693</v>
      </c>
      <c r="F634" s="527"/>
    </row>
    <row r="635" spans="1:6" ht="26.5" thickBot="1" x14ac:dyDescent="0.4">
      <c r="A635" s="280"/>
      <c r="B635" s="389"/>
      <c r="C635" s="255"/>
      <c r="D635" s="27" t="s">
        <v>1692</v>
      </c>
      <c r="E635" s="280"/>
      <c r="F635" s="527"/>
    </row>
    <row r="636" spans="1:6" ht="101.25" customHeight="1" x14ac:dyDescent="0.35">
      <c r="A636" s="278" t="s">
        <v>1694</v>
      </c>
      <c r="B636" s="388" t="s">
        <v>1695</v>
      </c>
      <c r="C636" s="254" t="s">
        <v>808</v>
      </c>
      <c r="D636" s="20" t="s">
        <v>1324</v>
      </c>
      <c r="E636" s="278" t="s">
        <v>1697</v>
      </c>
      <c r="F636" s="527"/>
    </row>
    <row r="637" spans="1:6" x14ac:dyDescent="0.35">
      <c r="A637" s="279"/>
      <c r="B637" s="390"/>
      <c r="C637" s="282"/>
      <c r="D637" s="20" t="s">
        <v>1412</v>
      </c>
      <c r="E637" s="279"/>
      <c r="F637" s="527"/>
    </row>
    <row r="638" spans="1:6" ht="15" thickBot="1" x14ac:dyDescent="0.4">
      <c r="A638" s="280"/>
      <c r="B638" s="389"/>
      <c r="C638" s="255"/>
      <c r="D638" s="27" t="s">
        <v>1252</v>
      </c>
      <c r="E638" s="280"/>
      <c r="F638" s="527"/>
    </row>
    <row r="639" spans="1:6" ht="76.5" customHeight="1" x14ac:dyDescent="0.35">
      <c r="A639" s="278" t="s">
        <v>1698</v>
      </c>
      <c r="B639" s="388" t="s">
        <v>1699</v>
      </c>
      <c r="C639" s="407" t="s">
        <v>1736</v>
      </c>
      <c r="D639" s="58" t="s">
        <v>1700</v>
      </c>
      <c r="E639" s="278" t="s">
        <v>1702</v>
      </c>
      <c r="F639" s="527"/>
    </row>
    <row r="640" spans="1:6" ht="15" thickBot="1" x14ac:dyDescent="0.4">
      <c r="A640" s="280"/>
      <c r="B640" s="389"/>
      <c r="C640" s="408"/>
      <c r="D640" s="59" t="s">
        <v>1496</v>
      </c>
      <c r="E640" s="280"/>
      <c r="F640" s="527"/>
    </row>
    <row r="641" spans="1:6" x14ac:dyDescent="0.35">
      <c r="A641" s="539" t="s">
        <v>1703</v>
      </c>
      <c r="B641" s="539" t="s">
        <v>1704</v>
      </c>
      <c r="C641" s="542"/>
      <c r="D641" s="233" t="s">
        <v>1679</v>
      </c>
      <c r="E641" s="539" t="s">
        <v>1709</v>
      </c>
      <c r="F641" s="527"/>
    </row>
    <row r="642" spans="1:6" ht="39" x14ac:dyDescent="0.35">
      <c r="A642" s="540"/>
      <c r="B642" s="540"/>
      <c r="C642" s="543"/>
      <c r="D642" s="233" t="s">
        <v>1737</v>
      </c>
      <c r="E642" s="540"/>
      <c r="F642" s="527"/>
    </row>
    <row r="643" spans="1:6" ht="52.5" thickBot="1" x14ac:dyDescent="0.4">
      <c r="A643" s="541"/>
      <c r="B643" s="541"/>
      <c r="C643" s="544"/>
      <c r="D643" s="233" t="s">
        <v>1738</v>
      </c>
      <c r="E643" s="541"/>
      <c r="F643" s="535"/>
    </row>
    <row r="644" spans="1:6" ht="15" thickBot="1" x14ac:dyDescent="0.4">
      <c r="A644" s="283"/>
      <c r="B644" s="284"/>
      <c r="C644" s="284"/>
      <c r="D644" s="284"/>
      <c r="E644" s="284"/>
      <c r="F644" s="285"/>
    </row>
    <row r="645" spans="1:6" ht="15" thickBot="1" x14ac:dyDescent="0.4">
      <c r="A645" s="286" t="s">
        <v>1269</v>
      </c>
      <c r="B645" s="287"/>
      <c r="C645" s="288"/>
      <c r="D645" s="29" t="s">
        <v>1424</v>
      </c>
      <c r="E645" s="29" t="s">
        <v>1739</v>
      </c>
      <c r="F645" s="24"/>
    </row>
    <row r="646" spans="1:6" ht="15" thickBot="1" x14ac:dyDescent="0.4">
      <c r="A646" s="75"/>
    </row>
    <row r="647" spans="1:6" ht="15" thickBot="1" x14ac:dyDescent="0.4">
      <c r="A647" s="358" t="s">
        <v>1740</v>
      </c>
      <c r="B647" s="359"/>
      <c r="C647" s="359"/>
      <c r="D647" s="360"/>
      <c r="E647" s="14"/>
    </row>
    <row r="648" spans="1:6" x14ac:dyDescent="0.35">
      <c r="A648" s="361" t="s">
        <v>1242</v>
      </c>
      <c r="B648" s="363" t="s">
        <v>1243</v>
      </c>
      <c r="C648" s="365" t="s">
        <v>1244</v>
      </c>
      <c r="D648" s="15" t="s">
        <v>1245</v>
      </c>
      <c r="E648" s="367"/>
    </row>
    <row r="649" spans="1:6" x14ac:dyDescent="0.35">
      <c r="A649" s="362"/>
      <c r="B649" s="364"/>
      <c r="C649" s="366"/>
      <c r="D649" s="16" t="s">
        <v>1246</v>
      </c>
      <c r="E649" s="368"/>
    </row>
    <row r="650" spans="1:6" ht="15" thickBot="1" x14ac:dyDescent="0.4">
      <c r="A650" s="382"/>
      <c r="B650" s="383"/>
      <c r="C650" s="384"/>
      <c r="D650" s="37" t="s">
        <v>1247</v>
      </c>
      <c r="E650" s="498"/>
    </row>
    <row r="651" spans="1:6" ht="15" thickBot="1" x14ac:dyDescent="0.4">
      <c r="A651" s="275" t="s">
        <v>1299</v>
      </c>
      <c r="B651" s="276"/>
      <c r="C651" s="276"/>
      <c r="D651" s="277"/>
      <c r="E651" s="18"/>
    </row>
    <row r="652" spans="1:6" ht="22.5" customHeight="1" x14ac:dyDescent="0.35">
      <c r="A652" s="250" t="s">
        <v>1548</v>
      </c>
      <c r="B652" s="252" t="s">
        <v>1741</v>
      </c>
      <c r="C652" s="254" t="s">
        <v>1742</v>
      </c>
      <c r="D652" s="43" t="s">
        <v>1252</v>
      </c>
      <c r="E652" s="278" t="s">
        <v>1743</v>
      </c>
    </row>
    <row r="653" spans="1:6" ht="15" thickBot="1" x14ac:dyDescent="0.4">
      <c r="A653" s="269"/>
      <c r="B653" s="281"/>
      <c r="C653" s="255"/>
      <c r="D653" s="78" t="s">
        <v>1324</v>
      </c>
      <c r="E653" s="280"/>
    </row>
    <row r="654" spans="1:6" x14ac:dyDescent="0.35">
      <c r="A654" s="269"/>
      <c r="B654" s="281"/>
      <c r="C654" s="254" t="s">
        <v>1744</v>
      </c>
      <c r="D654" s="43" t="s">
        <v>1252</v>
      </c>
      <c r="E654" s="278" t="s">
        <v>1745</v>
      </c>
    </row>
    <row r="655" spans="1:6" ht="15" thickBot="1" x14ac:dyDescent="0.4">
      <c r="A655" s="269"/>
      <c r="B655" s="281"/>
      <c r="C655" s="255"/>
      <c r="D655" s="78" t="s">
        <v>1324</v>
      </c>
      <c r="E655" s="280"/>
    </row>
    <row r="656" spans="1:6" ht="22.5" customHeight="1" x14ac:dyDescent="0.35">
      <c r="A656" s="269"/>
      <c r="B656" s="281"/>
      <c r="C656" s="254" t="s">
        <v>1746</v>
      </c>
      <c r="D656" s="43" t="s">
        <v>1252</v>
      </c>
      <c r="E656" s="278" t="s">
        <v>1747</v>
      </c>
    </row>
    <row r="657" spans="1:5" ht="15" thickBot="1" x14ac:dyDescent="0.4">
      <c r="A657" s="269"/>
      <c r="B657" s="281"/>
      <c r="C657" s="255"/>
      <c r="D657" s="78" t="s">
        <v>1324</v>
      </c>
      <c r="E657" s="280"/>
    </row>
    <row r="658" spans="1:5" x14ac:dyDescent="0.35">
      <c r="A658" s="269"/>
      <c r="B658" s="281"/>
      <c r="C658" s="254" t="s">
        <v>1748</v>
      </c>
      <c r="D658" s="43" t="s">
        <v>1252</v>
      </c>
      <c r="E658" s="278" t="s">
        <v>1749</v>
      </c>
    </row>
    <row r="659" spans="1:5" ht="15" thickBot="1" x14ac:dyDescent="0.4">
      <c r="A659" s="269"/>
      <c r="B659" s="281"/>
      <c r="C659" s="255"/>
      <c r="D659" s="78" t="s">
        <v>1324</v>
      </c>
      <c r="E659" s="280"/>
    </row>
    <row r="660" spans="1:5" ht="35.25" customHeight="1" x14ac:dyDescent="0.35">
      <c r="A660" s="269"/>
      <c r="B660" s="281"/>
      <c r="C660" s="254" t="s">
        <v>1750</v>
      </c>
      <c r="D660" s="43" t="s">
        <v>1252</v>
      </c>
      <c r="E660" s="278" t="s">
        <v>1751</v>
      </c>
    </row>
    <row r="661" spans="1:5" ht="15" thickBot="1" x14ac:dyDescent="0.4">
      <c r="A661" s="251"/>
      <c r="B661" s="253"/>
      <c r="C661" s="255"/>
      <c r="D661" s="78" t="s">
        <v>1324</v>
      </c>
      <c r="E661" s="280"/>
    </row>
    <row r="662" spans="1:5" ht="66.75" customHeight="1" x14ac:dyDescent="0.35">
      <c r="A662" s="250" t="s">
        <v>1752</v>
      </c>
      <c r="B662" s="252" t="s">
        <v>1753</v>
      </c>
      <c r="C662" s="254" t="s">
        <v>1754</v>
      </c>
      <c r="D662" s="43" t="s">
        <v>1252</v>
      </c>
      <c r="E662" s="278" t="s">
        <v>1755</v>
      </c>
    </row>
    <row r="663" spans="1:5" ht="15" thickBot="1" x14ac:dyDescent="0.4">
      <c r="A663" s="251"/>
      <c r="B663" s="253"/>
      <c r="C663" s="255"/>
      <c r="D663" s="78" t="s">
        <v>1324</v>
      </c>
      <c r="E663" s="280"/>
    </row>
    <row r="664" spans="1:5" ht="116.25" customHeight="1" x14ac:dyDescent="0.35">
      <c r="A664" s="250" t="s">
        <v>1756</v>
      </c>
      <c r="B664" s="252" t="s">
        <v>1330</v>
      </c>
      <c r="C664" s="254" t="s">
        <v>807</v>
      </c>
      <c r="D664" s="43" t="s">
        <v>1332</v>
      </c>
      <c r="E664" s="278" t="s">
        <v>1757</v>
      </c>
    </row>
    <row r="665" spans="1:5" ht="15" thickBot="1" x14ac:dyDescent="0.4">
      <c r="A665" s="251"/>
      <c r="B665" s="253"/>
      <c r="C665" s="255"/>
      <c r="D665" s="78" t="s">
        <v>1331</v>
      </c>
      <c r="E665" s="280"/>
    </row>
    <row r="666" spans="1:5" ht="120.75" customHeight="1" x14ac:dyDescent="0.35">
      <c r="A666" s="250" t="s">
        <v>1574</v>
      </c>
      <c r="B666" s="252" t="s">
        <v>1575</v>
      </c>
      <c r="C666" s="254"/>
      <c r="D666" s="87" t="s">
        <v>1732</v>
      </c>
      <c r="E666" s="278" t="s">
        <v>1578</v>
      </c>
    </row>
    <row r="667" spans="1:5" ht="39.5" thickBot="1" x14ac:dyDescent="0.4">
      <c r="A667" s="251"/>
      <c r="B667" s="253"/>
      <c r="C667" s="255"/>
      <c r="D667" s="82" t="s">
        <v>1758</v>
      </c>
      <c r="E667" s="280"/>
    </row>
    <row r="668" spans="1:5" ht="15" thickBot="1" x14ac:dyDescent="0.4">
      <c r="A668" s="283"/>
      <c r="B668" s="284"/>
      <c r="C668" s="284"/>
      <c r="D668" s="284"/>
      <c r="E668" s="285"/>
    </row>
    <row r="669" spans="1:5" ht="15" thickBot="1" x14ac:dyDescent="0.4">
      <c r="A669" s="286" t="s">
        <v>1269</v>
      </c>
      <c r="B669" s="287"/>
      <c r="C669" s="288"/>
      <c r="D669" s="29" t="s">
        <v>1654</v>
      </c>
      <c r="E669" s="29"/>
    </row>
    <row r="670" spans="1:5" ht="15" thickBot="1" x14ac:dyDescent="0.4">
      <c r="A670" s="283"/>
      <c r="B670" s="284"/>
      <c r="C670" s="284"/>
      <c r="D670" s="284"/>
      <c r="E670" s="285"/>
    </row>
    <row r="671" spans="1:5" ht="18.5" thickBot="1" x14ac:dyDescent="0.4">
      <c r="A671" s="289" t="s">
        <v>1581</v>
      </c>
      <c r="B671" s="290"/>
      <c r="C671" s="290"/>
      <c r="D671" s="291"/>
      <c r="E671" s="31"/>
    </row>
    <row r="672" spans="1:5" ht="15" thickBot="1" x14ac:dyDescent="0.4">
      <c r="A672" s="250" t="s">
        <v>1351</v>
      </c>
      <c r="B672" s="26" t="s">
        <v>1352</v>
      </c>
      <c r="C672" s="27" t="s">
        <v>808</v>
      </c>
      <c r="D672" s="27" t="s">
        <v>1582</v>
      </c>
      <c r="E672" s="28" t="s">
        <v>1583</v>
      </c>
    </row>
    <row r="673" spans="1:5" ht="15" thickBot="1" x14ac:dyDescent="0.4">
      <c r="A673" s="269"/>
      <c r="B673" s="26" t="s">
        <v>1584</v>
      </c>
      <c r="C673" s="27" t="s">
        <v>808</v>
      </c>
      <c r="D673" s="27" t="s">
        <v>1582</v>
      </c>
      <c r="E673" s="28" t="s">
        <v>1585</v>
      </c>
    </row>
    <row r="674" spans="1:5" ht="15" thickBot="1" x14ac:dyDescent="0.4">
      <c r="A674" s="251"/>
      <c r="B674" s="26" t="s">
        <v>1474</v>
      </c>
      <c r="C674" s="27" t="s">
        <v>808</v>
      </c>
      <c r="D674" s="27" t="s">
        <v>1582</v>
      </c>
      <c r="E674" s="28" t="s">
        <v>1586</v>
      </c>
    </row>
    <row r="675" spans="1:5" x14ac:dyDescent="0.35">
      <c r="A675" s="250"/>
      <c r="B675" s="19"/>
      <c r="C675" s="254" t="s">
        <v>808</v>
      </c>
      <c r="D675" s="254" t="s">
        <v>1582</v>
      </c>
      <c r="E675" s="278" t="s">
        <v>1588</v>
      </c>
    </row>
    <row r="676" spans="1:5" ht="15" thickBot="1" x14ac:dyDescent="0.4">
      <c r="A676" s="251"/>
      <c r="B676" s="26" t="s">
        <v>1587</v>
      </c>
      <c r="C676" s="255"/>
      <c r="D676" s="255"/>
      <c r="E676" s="280"/>
    </row>
    <row r="677" spans="1:5" ht="15" thickBot="1" x14ac:dyDescent="0.4">
      <c r="A677" s="25"/>
      <c r="B677" s="26" t="s">
        <v>1589</v>
      </c>
      <c r="C677" s="27" t="s">
        <v>1590</v>
      </c>
      <c r="D677" s="48" t="s">
        <v>1591</v>
      </c>
      <c r="E677" s="28" t="s">
        <v>1592</v>
      </c>
    </row>
    <row r="678" spans="1:5" ht="66.75" customHeight="1" x14ac:dyDescent="0.35">
      <c r="A678" s="250" t="s">
        <v>1367</v>
      </c>
      <c r="B678" s="252" t="s">
        <v>1368</v>
      </c>
      <c r="C678" s="254" t="s">
        <v>808</v>
      </c>
      <c r="D678" s="20" t="s">
        <v>1252</v>
      </c>
      <c r="E678" s="278" t="s">
        <v>1594</v>
      </c>
    </row>
    <row r="679" spans="1:5" ht="15" thickBot="1" x14ac:dyDescent="0.4">
      <c r="A679" s="251"/>
      <c r="B679" s="253"/>
      <c r="C679" s="255"/>
      <c r="D679" s="27" t="s">
        <v>1324</v>
      </c>
      <c r="E679" s="280"/>
    </row>
    <row r="680" spans="1:5" ht="50.25" customHeight="1" x14ac:dyDescent="0.35">
      <c r="A680" s="250" t="s">
        <v>1370</v>
      </c>
      <c r="B680" s="252" t="s">
        <v>1371</v>
      </c>
      <c r="C680" s="254" t="s">
        <v>808</v>
      </c>
      <c r="D680" s="20" t="s">
        <v>1252</v>
      </c>
      <c r="E680" s="278" t="s">
        <v>1595</v>
      </c>
    </row>
    <row r="681" spans="1:5" ht="15" thickBot="1" x14ac:dyDescent="0.4">
      <c r="A681" s="251"/>
      <c r="B681" s="253"/>
      <c r="C681" s="255"/>
      <c r="D681" s="27" t="s">
        <v>1324</v>
      </c>
      <c r="E681" s="280"/>
    </row>
    <row r="682" spans="1:5" ht="83.25" customHeight="1" x14ac:dyDescent="0.35">
      <c r="A682" s="250" t="s">
        <v>1596</v>
      </c>
      <c r="B682" s="252" t="s">
        <v>1597</v>
      </c>
      <c r="C682" s="254" t="s">
        <v>1719</v>
      </c>
      <c r="D682" s="20" t="s">
        <v>1598</v>
      </c>
      <c r="E682" s="278" t="s">
        <v>1599</v>
      </c>
    </row>
    <row r="683" spans="1:5" x14ac:dyDescent="0.35">
      <c r="A683" s="269"/>
      <c r="B683" s="281"/>
      <c r="C683" s="282"/>
      <c r="D683" s="20" t="s">
        <v>1252</v>
      </c>
      <c r="E683" s="279"/>
    </row>
    <row r="684" spans="1:5" ht="15" thickBot="1" x14ac:dyDescent="0.4">
      <c r="A684" s="269"/>
      <c r="B684" s="253"/>
      <c r="C684" s="282"/>
      <c r="D684" s="57"/>
      <c r="E684" s="279"/>
    </row>
    <row r="685" spans="1:5" ht="15" thickBot="1" x14ac:dyDescent="0.4">
      <c r="A685" s="251"/>
      <c r="B685" s="80" t="s">
        <v>1600</v>
      </c>
      <c r="C685" s="255"/>
      <c r="D685" s="32"/>
      <c r="E685" s="279"/>
    </row>
    <row r="686" spans="1:5" ht="15" thickBot="1" x14ac:dyDescent="0.4">
      <c r="A686" s="294"/>
      <c r="B686" s="465"/>
      <c r="C686" s="465"/>
      <c r="D686" s="465"/>
      <c r="E686" s="295"/>
    </row>
    <row r="687" spans="1:5" ht="15" thickBot="1" x14ac:dyDescent="0.4">
      <c r="A687" s="286" t="s">
        <v>1269</v>
      </c>
      <c r="B687" s="287"/>
      <c r="C687" s="288"/>
      <c r="D687" s="29" t="s">
        <v>1270</v>
      </c>
      <c r="E687" s="29" t="s">
        <v>1296</v>
      </c>
    </row>
    <row r="688" spans="1:5" ht="15" thickBot="1" x14ac:dyDescent="0.4">
      <c r="A688" s="283"/>
      <c r="B688" s="284"/>
      <c r="C688" s="284"/>
      <c r="D688" s="284"/>
      <c r="E688" s="285"/>
    </row>
    <row r="689" spans="1:5" ht="18.5" thickBot="1" x14ac:dyDescent="0.4">
      <c r="A689" s="289" t="s">
        <v>1601</v>
      </c>
      <c r="B689" s="290"/>
      <c r="C689" s="290"/>
      <c r="D689" s="291"/>
      <c r="E689" s="31"/>
    </row>
    <row r="690" spans="1:5" ht="48" customHeight="1" x14ac:dyDescent="0.35">
      <c r="A690" s="250" t="s">
        <v>1617</v>
      </c>
      <c r="B690" s="252" t="s">
        <v>1759</v>
      </c>
      <c r="C690" s="254" t="s">
        <v>1760</v>
      </c>
      <c r="D690" s="20" t="s">
        <v>1761</v>
      </c>
      <c r="E690" s="278" t="s">
        <v>1608</v>
      </c>
    </row>
    <row r="691" spans="1:5" ht="15" thickBot="1" x14ac:dyDescent="0.4">
      <c r="A691" s="269"/>
      <c r="B691" s="281"/>
      <c r="C691" s="255"/>
      <c r="D691" s="27" t="s">
        <v>1593</v>
      </c>
      <c r="E691" s="280"/>
    </row>
    <row r="692" spans="1:5" ht="35.25" customHeight="1" x14ac:dyDescent="0.35">
      <c r="A692" s="269"/>
      <c r="B692" s="281"/>
      <c r="C692" s="254" t="s">
        <v>1762</v>
      </c>
      <c r="D692" s="20" t="s">
        <v>1252</v>
      </c>
      <c r="E692" s="278" t="s">
        <v>1763</v>
      </c>
    </row>
    <row r="693" spans="1:5" ht="15" thickBot="1" x14ac:dyDescent="0.4">
      <c r="A693" s="269"/>
      <c r="B693" s="281"/>
      <c r="C693" s="255"/>
      <c r="D693" s="27" t="s">
        <v>1324</v>
      </c>
      <c r="E693" s="280"/>
    </row>
    <row r="694" spans="1:5" x14ac:dyDescent="0.35">
      <c r="A694" s="269"/>
      <c r="B694" s="281"/>
      <c r="C694" s="254" t="s">
        <v>1764</v>
      </c>
      <c r="D694" s="20" t="s">
        <v>1252</v>
      </c>
      <c r="E694" s="278" t="s">
        <v>1766</v>
      </c>
    </row>
    <row r="695" spans="1:5" x14ac:dyDescent="0.35">
      <c r="A695" s="269"/>
      <c r="B695" s="281"/>
      <c r="C695" s="282"/>
      <c r="D695" s="20" t="s">
        <v>1765</v>
      </c>
      <c r="E695" s="279"/>
    </row>
    <row r="696" spans="1:5" ht="15" thickBot="1" x14ac:dyDescent="0.4">
      <c r="A696" s="269"/>
      <c r="B696" s="281"/>
      <c r="C696" s="255"/>
      <c r="D696" s="27" t="s">
        <v>1324</v>
      </c>
      <c r="E696" s="280"/>
    </row>
    <row r="697" spans="1:5" x14ac:dyDescent="0.35">
      <c r="A697" s="269"/>
      <c r="B697" s="281"/>
      <c r="C697" s="254" t="s">
        <v>1767</v>
      </c>
      <c r="D697" s="20" t="s">
        <v>1252</v>
      </c>
      <c r="E697" s="278" t="s">
        <v>1632</v>
      </c>
    </row>
    <row r="698" spans="1:5" ht="15" thickBot="1" x14ac:dyDescent="0.4">
      <c r="A698" s="269"/>
      <c r="B698" s="253"/>
      <c r="C698" s="255"/>
      <c r="D698" s="20" t="s">
        <v>1324</v>
      </c>
      <c r="E698" s="280"/>
    </row>
    <row r="699" spans="1:5" x14ac:dyDescent="0.35">
      <c r="A699" s="269"/>
      <c r="B699" s="252" t="s">
        <v>1636</v>
      </c>
      <c r="C699" s="254" t="s">
        <v>1768</v>
      </c>
      <c r="D699" s="64" t="s">
        <v>1638</v>
      </c>
      <c r="E699" s="278" t="s">
        <v>1640</v>
      </c>
    </row>
    <row r="700" spans="1:5" ht="26" x14ac:dyDescent="0.35">
      <c r="A700" s="269"/>
      <c r="B700" s="281"/>
      <c r="C700" s="282"/>
      <c r="D700" s="20" t="s">
        <v>1639</v>
      </c>
      <c r="E700" s="279"/>
    </row>
    <row r="701" spans="1:5" ht="15" thickBot="1" x14ac:dyDescent="0.4">
      <c r="A701" s="251"/>
      <c r="B701" s="253"/>
      <c r="C701" s="255"/>
      <c r="D701" s="48"/>
      <c r="E701" s="280"/>
    </row>
    <row r="702" spans="1:5" ht="108" customHeight="1" x14ac:dyDescent="0.35">
      <c r="A702" s="250" t="s">
        <v>1641</v>
      </c>
      <c r="B702" s="252" t="s">
        <v>1575</v>
      </c>
      <c r="C702" s="254" t="s">
        <v>1726</v>
      </c>
      <c r="D702" s="87" t="s">
        <v>1679</v>
      </c>
      <c r="E702" s="278" t="s">
        <v>1647</v>
      </c>
    </row>
    <row r="703" spans="1:5" ht="39.5" thickBot="1" x14ac:dyDescent="0.4">
      <c r="A703" s="251"/>
      <c r="B703" s="253"/>
      <c r="C703" s="255"/>
      <c r="D703" s="82" t="s">
        <v>1727</v>
      </c>
      <c r="E703" s="280"/>
    </row>
    <row r="704" spans="1:5" ht="53.5" thickBot="1" x14ac:dyDescent="0.4">
      <c r="A704" s="25" t="s">
        <v>1648</v>
      </c>
      <c r="B704" s="26" t="s">
        <v>1769</v>
      </c>
      <c r="C704" s="27"/>
      <c r="D704" s="89" t="s">
        <v>1770</v>
      </c>
      <c r="E704" s="28" t="s">
        <v>1653</v>
      </c>
    </row>
    <row r="705" spans="1:5" ht="15" thickBot="1" x14ac:dyDescent="0.4">
      <c r="A705" s="283"/>
      <c r="B705" s="284"/>
      <c r="C705" s="284"/>
      <c r="D705" s="284"/>
      <c r="E705" s="285"/>
    </row>
    <row r="706" spans="1:5" ht="15" thickBot="1" x14ac:dyDescent="0.4">
      <c r="A706" s="286" t="s">
        <v>1269</v>
      </c>
      <c r="B706" s="287"/>
      <c r="C706" s="288"/>
      <c r="D706" s="29" t="s">
        <v>1393</v>
      </c>
      <c r="E706" s="29"/>
    </row>
    <row r="707" spans="1:5" ht="15" thickBot="1" x14ac:dyDescent="0.4">
      <c r="A707" s="283"/>
      <c r="B707" s="284"/>
      <c r="C707" s="284"/>
      <c r="D707" s="284"/>
      <c r="E707" s="285"/>
    </row>
    <row r="708" spans="1:5" ht="18.5" thickBot="1" x14ac:dyDescent="0.4">
      <c r="A708" s="289" t="s">
        <v>1656</v>
      </c>
      <c r="B708" s="290"/>
      <c r="C708" s="290"/>
      <c r="D708" s="291"/>
      <c r="E708" s="18"/>
    </row>
    <row r="709" spans="1:5" ht="28.5" thickBot="1" x14ac:dyDescent="0.4">
      <c r="A709" s="278" t="s">
        <v>1771</v>
      </c>
      <c r="B709" s="23" t="s">
        <v>1658</v>
      </c>
      <c r="C709" s="99" t="s">
        <v>1772</v>
      </c>
      <c r="D709" s="48" t="s">
        <v>1773</v>
      </c>
      <c r="E709" s="28" t="s">
        <v>1660</v>
      </c>
    </row>
    <row r="710" spans="1:5" ht="28.5" thickBot="1" x14ac:dyDescent="0.4">
      <c r="A710" s="279"/>
      <c r="B710" s="66" t="s">
        <v>1731</v>
      </c>
      <c r="C710" s="99" t="s">
        <v>1774</v>
      </c>
      <c r="D710" s="48" t="s">
        <v>1773</v>
      </c>
      <c r="E710" s="28" t="s">
        <v>1669</v>
      </c>
    </row>
    <row r="711" spans="1:5" ht="28.5" thickBot="1" x14ac:dyDescent="0.4">
      <c r="A711" s="279"/>
      <c r="B711" s="28" t="s">
        <v>1775</v>
      </c>
      <c r="C711" s="99" t="s">
        <v>1776</v>
      </c>
      <c r="D711" s="48" t="s">
        <v>1773</v>
      </c>
      <c r="E711" s="28" t="s">
        <v>1777</v>
      </c>
    </row>
    <row r="712" spans="1:5" ht="28.5" thickBot="1" x14ac:dyDescent="0.4">
      <c r="A712" s="280"/>
      <c r="B712" s="28" t="s">
        <v>1778</v>
      </c>
      <c r="C712" s="99" t="s">
        <v>1774</v>
      </c>
      <c r="D712" s="48" t="s">
        <v>1773</v>
      </c>
      <c r="E712" s="28" t="s">
        <v>1675</v>
      </c>
    </row>
    <row r="713" spans="1:5" x14ac:dyDescent="0.35">
      <c r="A713" s="278" t="s">
        <v>1676</v>
      </c>
      <c r="B713" s="278" t="s">
        <v>1779</v>
      </c>
      <c r="C713" s="545" t="s">
        <v>1780</v>
      </c>
      <c r="D713" s="88" t="s">
        <v>1679</v>
      </c>
      <c r="E713" s="278" t="s">
        <v>1681</v>
      </c>
    </row>
    <row r="714" spans="1:5" ht="117" x14ac:dyDescent="0.35">
      <c r="A714" s="279"/>
      <c r="B714" s="279"/>
      <c r="C714" s="550"/>
      <c r="D714" s="88" t="s">
        <v>1680</v>
      </c>
      <c r="E714" s="279"/>
    </row>
    <row r="715" spans="1:5" ht="15" thickBot="1" x14ac:dyDescent="0.4">
      <c r="A715" s="280"/>
      <c r="B715" s="280"/>
      <c r="C715" s="546"/>
      <c r="D715" s="89"/>
      <c r="E715" s="280"/>
    </row>
    <row r="716" spans="1:5" x14ac:dyDescent="0.35">
      <c r="A716" s="278" t="s">
        <v>1682</v>
      </c>
      <c r="B716" s="278" t="s">
        <v>1704</v>
      </c>
      <c r="C716" s="545"/>
      <c r="D716" s="87" t="s">
        <v>1679</v>
      </c>
      <c r="E716" s="278" t="s">
        <v>1686</v>
      </c>
    </row>
    <row r="717" spans="1:5" ht="78.5" thickBot="1" x14ac:dyDescent="0.4">
      <c r="A717" s="280"/>
      <c r="B717" s="280"/>
      <c r="C717" s="546"/>
      <c r="D717" s="82" t="s">
        <v>1733</v>
      </c>
      <c r="E717" s="280"/>
    </row>
    <row r="718" spans="1:5" ht="15" thickBot="1" x14ac:dyDescent="0.4">
      <c r="A718" s="547"/>
      <c r="B718" s="548"/>
      <c r="C718" s="548"/>
      <c r="D718" s="548"/>
      <c r="E718" s="549"/>
    </row>
    <row r="719" spans="1:5" ht="15" thickBot="1" x14ac:dyDescent="0.4">
      <c r="A719" s="286" t="s">
        <v>1269</v>
      </c>
      <c r="B719" s="287"/>
      <c r="C719" s="288"/>
      <c r="D719" s="29" t="s">
        <v>1270</v>
      </c>
      <c r="E719" s="29"/>
    </row>
    <row r="720" spans="1:5" ht="15" thickBot="1" x14ac:dyDescent="0.4">
      <c r="A720" s="547"/>
      <c r="B720" s="548"/>
      <c r="C720" s="548"/>
      <c r="D720" s="548"/>
      <c r="E720" s="549"/>
    </row>
    <row r="721" spans="1:5" ht="15" thickBot="1" x14ac:dyDescent="0.4">
      <c r="A721" s="275" t="s">
        <v>1272</v>
      </c>
      <c r="B721" s="276"/>
      <c r="C721" s="276"/>
      <c r="D721" s="277"/>
      <c r="E721" s="18"/>
    </row>
    <row r="722" spans="1:5" ht="115.5" customHeight="1" x14ac:dyDescent="0.35">
      <c r="A722" s="278" t="s">
        <v>1689</v>
      </c>
      <c r="B722" s="278" t="s">
        <v>1690</v>
      </c>
      <c r="C722" s="545" t="s">
        <v>1781</v>
      </c>
      <c r="D722" s="20" t="s">
        <v>1782</v>
      </c>
      <c r="E722" s="278" t="s">
        <v>1693</v>
      </c>
    </row>
    <row r="723" spans="1:5" ht="26" x14ac:dyDescent="0.35">
      <c r="A723" s="279"/>
      <c r="B723" s="279"/>
      <c r="C723" s="550"/>
      <c r="D723" s="20" t="s">
        <v>1783</v>
      </c>
      <c r="E723" s="279"/>
    </row>
    <row r="724" spans="1:5" ht="26.5" thickBot="1" x14ac:dyDescent="0.4">
      <c r="A724" s="280"/>
      <c r="B724" s="280"/>
      <c r="C724" s="546"/>
      <c r="D724" s="27" t="s">
        <v>1784</v>
      </c>
      <c r="E724" s="280"/>
    </row>
    <row r="725" spans="1:5" ht="101.25" customHeight="1" x14ac:dyDescent="0.35">
      <c r="A725" s="278" t="s">
        <v>1694</v>
      </c>
      <c r="B725" s="278" t="s">
        <v>1695</v>
      </c>
      <c r="C725" s="545" t="s">
        <v>808</v>
      </c>
      <c r="D725" s="20" t="s">
        <v>1324</v>
      </c>
      <c r="E725" s="278" t="s">
        <v>1697</v>
      </c>
    </row>
    <row r="726" spans="1:5" x14ac:dyDescent="0.35">
      <c r="A726" s="279"/>
      <c r="B726" s="279"/>
      <c r="C726" s="550"/>
      <c r="D726" s="20" t="s">
        <v>1785</v>
      </c>
      <c r="E726" s="279"/>
    </row>
    <row r="727" spans="1:5" ht="15" thickBot="1" x14ac:dyDescent="0.4">
      <c r="A727" s="280"/>
      <c r="B727" s="280"/>
      <c r="C727" s="546"/>
      <c r="D727" s="27" t="s">
        <v>1252</v>
      </c>
      <c r="E727" s="280"/>
    </row>
    <row r="728" spans="1:5" ht="76.5" customHeight="1" x14ac:dyDescent="0.35">
      <c r="A728" s="278" t="s">
        <v>1698</v>
      </c>
      <c r="B728" s="278" t="s">
        <v>1699</v>
      </c>
      <c r="C728" s="545" t="s">
        <v>1736</v>
      </c>
      <c r="D728" s="58" t="s">
        <v>1700</v>
      </c>
      <c r="E728" s="278" t="s">
        <v>1702</v>
      </c>
    </row>
    <row r="729" spans="1:5" ht="15" thickBot="1" x14ac:dyDescent="0.4">
      <c r="A729" s="280"/>
      <c r="B729" s="280"/>
      <c r="C729" s="546"/>
      <c r="D729" s="59" t="s">
        <v>1496</v>
      </c>
      <c r="E729" s="280"/>
    </row>
    <row r="730" spans="1:5" x14ac:dyDescent="0.35">
      <c r="A730" s="278" t="s">
        <v>1703</v>
      </c>
      <c r="B730" s="278" t="s">
        <v>1704</v>
      </c>
      <c r="C730" s="545"/>
      <c r="D730" s="87" t="s">
        <v>1679</v>
      </c>
      <c r="E730" s="278" t="s">
        <v>1709</v>
      </c>
    </row>
    <row r="731" spans="1:5" ht="52" x14ac:dyDescent="0.35">
      <c r="A731" s="279"/>
      <c r="B731" s="279"/>
      <c r="C731" s="550"/>
      <c r="D731" s="88" t="s">
        <v>1786</v>
      </c>
      <c r="E731" s="279"/>
    </row>
    <row r="732" spans="1:5" ht="65.5" thickBot="1" x14ac:dyDescent="0.4">
      <c r="A732" s="280"/>
      <c r="B732" s="280"/>
      <c r="C732" s="546"/>
      <c r="D732" s="82" t="s">
        <v>1787</v>
      </c>
      <c r="E732" s="280"/>
    </row>
    <row r="733" spans="1:5" ht="15" thickBot="1" x14ac:dyDescent="0.4">
      <c r="A733" s="551"/>
      <c r="B733" s="526"/>
      <c r="C733" s="526"/>
      <c r="D733" s="49"/>
      <c r="E733" s="48"/>
    </row>
    <row r="734" spans="1:5" ht="15" thickBot="1" x14ac:dyDescent="0.4">
      <c r="A734" s="286" t="s">
        <v>1269</v>
      </c>
      <c r="B734" s="287"/>
      <c r="C734" s="288"/>
      <c r="D734" s="29" t="s">
        <v>1424</v>
      </c>
      <c r="E734" s="29" t="s">
        <v>1739</v>
      </c>
    </row>
    <row r="735" spans="1:5" x14ac:dyDescent="0.35">
      <c r="A735" s="75"/>
    </row>
  </sheetData>
  <mergeCells count="1106">
    <mergeCell ref="A730:A732"/>
    <mergeCell ref="B730:B732"/>
    <mergeCell ref="C730:C732"/>
    <mergeCell ref="E730:E732"/>
    <mergeCell ref="A733:C733"/>
    <mergeCell ref="A734:C734"/>
    <mergeCell ref="A725:A727"/>
    <mergeCell ref="B725:B727"/>
    <mergeCell ref="C725:C727"/>
    <mergeCell ref="E725:E727"/>
    <mergeCell ref="A728:A729"/>
    <mergeCell ref="B728:B729"/>
    <mergeCell ref="C728:C729"/>
    <mergeCell ref="E728:E729"/>
    <mergeCell ref="A720:E720"/>
    <mergeCell ref="A721:D721"/>
    <mergeCell ref="A722:A724"/>
    <mergeCell ref="B722:B724"/>
    <mergeCell ref="C722:C724"/>
    <mergeCell ref="E722:E724"/>
    <mergeCell ref="A716:A717"/>
    <mergeCell ref="B716:B717"/>
    <mergeCell ref="C716:C717"/>
    <mergeCell ref="E716:E717"/>
    <mergeCell ref="A718:E718"/>
    <mergeCell ref="A719:C719"/>
    <mergeCell ref="A705:E705"/>
    <mergeCell ref="A706:C706"/>
    <mergeCell ref="A707:E707"/>
    <mergeCell ref="A708:D708"/>
    <mergeCell ref="A709:A712"/>
    <mergeCell ref="A713:A715"/>
    <mergeCell ref="B713:B715"/>
    <mergeCell ref="C713:C715"/>
    <mergeCell ref="E713:E715"/>
    <mergeCell ref="C697:C698"/>
    <mergeCell ref="E697:E698"/>
    <mergeCell ref="B699:B701"/>
    <mergeCell ref="C699:C701"/>
    <mergeCell ref="E699:E701"/>
    <mergeCell ref="A702:A703"/>
    <mergeCell ref="B702:B703"/>
    <mergeCell ref="C702:C703"/>
    <mergeCell ref="E702:E703"/>
    <mergeCell ref="A688:E688"/>
    <mergeCell ref="A689:D689"/>
    <mergeCell ref="A690:A701"/>
    <mergeCell ref="B690:B698"/>
    <mergeCell ref="C690:C691"/>
    <mergeCell ref="E690:E691"/>
    <mergeCell ref="C692:C693"/>
    <mergeCell ref="E692:E693"/>
    <mergeCell ref="C694:C696"/>
    <mergeCell ref="E694:E696"/>
    <mergeCell ref="A682:A685"/>
    <mergeCell ref="B682:B684"/>
    <mergeCell ref="C682:C685"/>
    <mergeCell ref="E682:E685"/>
    <mergeCell ref="A686:E686"/>
    <mergeCell ref="A687:C687"/>
    <mergeCell ref="A678:A679"/>
    <mergeCell ref="B678:B679"/>
    <mergeCell ref="C678:C679"/>
    <mergeCell ref="E678:E679"/>
    <mergeCell ref="A680:A681"/>
    <mergeCell ref="B680:B681"/>
    <mergeCell ref="C680:C681"/>
    <mergeCell ref="E680:E681"/>
    <mergeCell ref="A668:E668"/>
    <mergeCell ref="A669:C669"/>
    <mergeCell ref="A670:E670"/>
    <mergeCell ref="A671:D671"/>
    <mergeCell ref="A672:A674"/>
    <mergeCell ref="A675:A676"/>
    <mergeCell ref="C675:C676"/>
    <mergeCell ref="D675:D676"/>
    <mergeCell ref="E675:E676"/>
    <mergeCell ref="A664:A665"/>
    <mergeCell ref="B664:B665"/>
    <mergeCell ref="C664:C665"/>
    <mergeCell ref="E664:E665"/>
    <mergeCell ref="A666:A667"/>
    <mergeCell ref="B666:B667"/>
    <mergeCell ref="C666:C667"/>
    <mergeCell ref="E666:E667"/>
    <mergeCell ref="E658:E659"/>
    <mergeCell ref="C660:C661"/>
    <mergeCell ref="E660:E661"/>
    <mergeCell ref="A662:A663"/>
    <mergeCell ref="B662:B663"/>
    <mergeCell ref="C662:C663"/>
    <mergeCell ref="E662:E663"/>
    <mergeCell ref="A651:D651"/>
    <mergeCell ref="A652:A661"/>
    <mergeCell ref="B652:B661"/>
    <mergeCell ref="C652:C653"/>
    <mergeCell ref="E652:E653"/>
    <mergeCell ref="C654:C655"/>
    <mergeCell ref="E654:E655"/>
    <mergeCell ref="C656:C657"/>
    <mergeCell ref="E656:E657"/>
    <mergeCell ref="C658:C659"/>
    <mergeCell ref="A645:C645"/>
    <mergeCell ref="A647:D647"/>
    <mergeCell ref="A648:A650"/>
    <mergeCell ref="B648:B650"/>
    <mergeCell ref="C648:C650"/>
    <mergeCell ref="E648:E650"/>
    <mergeCell ref="A641:A643"/>
    <mergeCell ref="B641:B643"/>
    <mergeCell ref="C641:C643"/>
    <mergeCell ref="E641:E643"/>
    <mergeCell ref="F641:F643"/>
    <mergeCell ref="A644:F644"/>
    <mergeCell ref="A636:A638"/>
    <mergeCell ref="B636:B638"/>
    <mergeCell ref="C636:C638"/>
    <mergeCell ref="E636:E638"/>
    <mergeCell ref="F636:F638"/>
    <mergeCell ref="A639:A640"/>
    <mergeCell ref="B639:B640"/>
    <mergeCell ref="C639:C640"/>
    <mergeCell ref="E639:E640"/>
    <mergeCell ref="F639:F640"/>
    <mergeCell ref="A631:C631"/>
    <mergeCell ref="A632:F632"/>
    <mergeCell ref="A633:D633"/>
    <mergeCell ref="A634:A635"/>
    <mergeCell ref="B634:B635"/>
    <mergeCell ref="C634:C635"/>
    <mergeCell ref="E634:E635"/>
    <mergeCell ref="F634:F635"/>
    <mergeCell ref="A628:A629"/>
    <mergeCell ref="B628:B629"/>
    <mergeCell ref="C628:C629"/>
    <mergeCell ref="E628:E629"/>
    <mergeCell ref="F628:F629"/>
    <mergeCell ref="A630:F630"/>
    <mergeCell ref="B623:B624"/>
    <mergeCell ref="C623:C624"/>
    <mergeCell ref="D623:D624"/>
    <mergeCell ref="E623:E624"/>
    <mergeCell ref="F623:F624"/>
    <mergeCell ref="A625:A627"/>
    <mergeCell ref="B625:B627"/>
    <mergeCell ref="C625:C627"/>
    <mergeCell ref="E625:E627"/>
    <mergeCell ref="F625:F627"/>
    <mergeCell ref="C618:C619"/>
    <mergeCell ref="D618:D619"/>
    <mergeCell ref="E618:E619"/>
    <mergeCell ref="F618:F619"/>
    <mergeCell ref="B620:B621"/>
    <mergeCell ref="C620:C621"/>
    <mergeCell ref="D620:D621"/>
    <mergeCell ref="E620:E621"/>
    <mergeCell ref="F620:F621"/>
    <mergeCell ref="A613:C613"/>
    <mergeCell ref="A614:F614"/>
    <mergeCell ref="A615:D615"/>
    <mergeCell ref="A616:A624"/>
    <mergeCell ref="B616:B617"/>
    <mergeCell ref="C616:C617"/>
    <mergeCell ref="D616:D617"/>
    <mergeCell ref="E616:E617"/>
    <mergeCell ref="F616:F617"/>
    <mergeCell ref="B618:B619"/>
    <mergeCell ref="A610:A611"/>
    <mergeCell ref="B610:B611"/>
    <mergeCell ref="C610:C611"/>
    <mergeCell ref="E610:E611"/>
    <mergeCell ref="F610:F611"/>
    <mergeCell ref="A612:F612"/>
    <mergeCell ref="B604:B606"/>
    <mergeCell ref="C604:C606"/>
    <mergeCell ref="E604:E606"/>
    <mergeCell ref="F604:F606"/>
    <mergeCell ref="A607:A609"/>
    <mergeCell ref="B607:B609"/>
    <mergeCell ref="C607:C609"/>
    <mergeCell ref="E607:E609"/>
    <mergeCell ref="F607:F609"/>
    <mergeCell ref="E595:E597"/>
    <mergeCell ref="F595:F597"/>
    <mergeCell ref="C598:C600"/>
    <mergeCell ref="E598:E600"/>
    <mergeCell ref="F598:F600"/>
    <mergeCell ref="B601:B603"/>
    <mergeCell ref="C601:C603"/>
    <mergeCell ref="E601:E603"/>
    <mergeCell ref="F601:F603"/>
    <mergeCell ref="A587:D587"/>
    <mergeCell ref="A588:A606"/>
    <mergeCell ref="B588:B600"/>
    <mergeCell ref="C588:C590"/>
    <mergeCell ref="E588:E590"/>
    <mergeCell ref="F588:F590"/>
    <mergeCell ref="C591:C594"/>
    <mergeCell ref="E591:E594"/>
    <mergeCell ref="F591:F594"/>
    <mergeCell ref="C595:C597"/>
    <mergeCell ref="A582:A583"/>
    <mergeCell ref="C582:C583"/>
    <mergeCell ref="E582:E583"/>
    <mergeCell ref="A584:F584"/>
    <mergeCell ref="A585:C585"/>
    <mergeCell ref="A586:F586"/>
    <mergeCell ref="A578:A579"/>
    <mergeCell ref="B578:B579"/>
    <mergeCell ref="C578:C579"/>
    <mergeCell ref="E578:E579"/>
    <mergeCell ref="F578:F579"/>
    <mergeCell ref="A580:A581"/>
    <mergeCell ref="B580:B581"/>
    <mergeCell ref="C580:C581"/>
    <mergeCell ref="E580:E581"/>
    <mergeCell ref="F580:F581"/>
    <mergeCell ref="A568:F568"/>
    <mergeCell ref="A569:C569"/>
    <mergeCell ref="A570:F570"/>
    <mergeCell ref="A571:D571"/>
    <mergeCell ref="A572:A577"/>
    <mergeCell ref="B572:B573"/>
    <mergeCell ref="C572:C573"/>
    <mergeCell ref="D572:D573"/>
    <mergeCell ref="E572:E573"/>
    <mergeCell ref="F572:F573"/>
    <mergeCell ref="F563:F564"/>
    <mergeCell ref="A565:A567"/>
    <mergeCell ref="B565:B567"/>
    <mergeCell ref="C565:C567"/>
    <mergeCell ref="E565:E567"/>
    <mergeCell ref="F565:F567"/>
    <mergeCell ref="F559:F560"/>
    <mergeCell ref="B561:B562"/>
    <mergeCell ref="C561:C562"/>
    <mergeCell ref="D561:D562"/>
    <mergeCell ref="E561:E562"/>
    <mergeCell ref="F561:F562"/>
    <mergeCell ref="A558:D558"/>
    <mergeCell ref="A559:A564"/>
    <mergeCell ref="B559:B560"/>
    <mergeCell ref="C559:C560"/>
    <mergeCell ref="D559:D560"/>
    <mergeCell ref="E559:E560"/>
    <mergeCell ref="B563:B564"/>
    <mergeCell ref="C563:C564"/>
    <mergeCell ref="D563:D564"/>
    <mergeCell ref="E563:E564"/>
    <mergeCell ref="A554:D554"/>
    <mergeCell ref="A555:A557"/>
    <mergeCell ref="B555:B557"/>
    <mergeCell ref="C555:C557"/>
    <mergeCell ref="E555:E557"/>
    <mergeCell ref="F555:F557"/>
    <mergeCell ref="A547:A549"/>
    <mergeCell ref="B547:B549"/>
    <mergeCell ref="C547:C549"/>
    <mergeCell ref="E547:E549"/>
    <mergeCell ref="A550:E550"/>
    <mergeCell ref="A551:C551"/>
    <mergeCell ref="E541:E542"/>
    <mergeCell ref="A543:A544"/>
    <mergeCell ref="B543:B544"/>
    <mergeCell ref="C543:C544"/>
    <mergeCell ref="E543:E544"/>
    <mergeCell ref="A545:A546"/>
    <mergeCell ref="B545:B546"/>
    <mergeCell ref="C545:C546"/>
    <mergeCell ref="E545:E546"/>
    <mergeCell ref="A538:C538"/>
    <mergeCell ref="A539:D539"/>
    <mergeCell ref="A540:D540"/>
    <mergeCell ref="A541:A542"/>
    <mergeCell ref="B541:B542"/>
    <mergeCell ref="C541:C542"/>
    <mergeCell ref="E532:E534"/>
    <mergeCell ref="A535:A536"/>
    <mergeCell ref="B535:B536"/>
    <mergeCell ref="C535:C536"/>
    <mergeCell ref="E535:E536"/>
    <mergeCell ref="A537:C537"/>
    <mergeCell ref="A522:C522"/>
    <mergeCell ref="A523:C523"/>
    <mergeCell ref="A524:D524"/>
    <mergeCell ref="A525:D525"/>
    <mergeCell ref="A526:A531"/>
    <mergeCell ref="A532:A534"/>
    <mergeCell ref="B532:B534"/>
    <mergeCell ref="C532:C534"/>
    <mergeCell ref="A516:A518"/>
    <mergeCell ref="B516:B518"/>
    <mergeCell ref="C516:C518"/>
    <mergeCell ref="E516:E518"/>
    <mergeCell ref="A519:A521"/>
    <mergeCell ref="B519:B521"/>
    <mergeCell ref="C519:C521"/>
    <mergeCell ref="E519:E521"/>
    <mergeCell ref="B510:B512"/>
    <mergeCell ref="C510:C512"/>
    <mergeCell ref="E510:E512"/>
    <mergeCell ref="B513:B515"/>
    <mergeCell ref="C513:C515"/>
    <mergeCell ref="E513:E515"/>
    <mergeCell ref="A498:A515"/>
    <mergeCell ref="B498:B509"/>
    <mergeCell ref="C498:C500"/>
    <mergeCell ref="E498:E500"/>
    <mergeCell ref="C501:C503"/>
    <mergeCell ref="E501:E503"/>
    <mergeCell ref="C504:C506"/>
    <mergeCell ref="E504:E506"/>
    <mergeCell ref="C507:C509"/>
    <mergeCell ref="E507:E509"/>
    <mergeCell ref="A490:A493"/>
    <mergeCell ref="B490:B493"/>
    <mergeCell ref="C490:C493"/>
    <mergeCell ref="E490:E493"/>
    <mergeCell ref="A494:A497"/>
    <mergeCell ref="B494:B497"/>
    <mergeCell ref="C494:C497"/>
    <mergeCell ref="E494:E497"/>
    <mergeCell ref="A483:A485"/>
    <mergeCell ref="B483:B485"/>
    <mergeCell ref="E483:E485"/>
    <mergeCell ref="A486:A489"/>
    <mergeCell ref="B486:B489"/>
    <mergeCell ref="C486:C489"/>
    <mergeCell ref="E486:E489"/>
    <mergeCell ref="A477:A478"/>
    <mergeCell ref="C477:C478"/>
    <mergeCell ref="E477:E478"/>
    <mergeCell ref="A480:C480"/>
    <mergeCell ref="A481:D481"/>
    <mergeCell ref="A482:D482"/>
    <mergeCell ref="A473:A474"/>
    <mergeCell ref="B473:B474"/>
    <mergeCell ref="C473:C474"/>
    <mergeCell ref="E473:E474"/>
    <mergeCell ref="A475:A476"/>
    <mergeCell ref="B475:B476"/>
    <mergeCell ref="C475:C476"/>
    <mergeCell ref="E475:E476"/>
    <mergeCell ref="E460:E461"/>
    <mergeCell ref="A463:C463"/>
    <mergeCell ref="A464:C464"/>
    <mergeCell ref="A465:D465"/>
    <mergeCell ref="A466:D466"/>
    <mergeCell ref="A467:A472"/>
    <mergeCell ref="B467:B468"/>
    <mergeCell ref="C467:C468"/>
    <mergeCell ref="D467:D468"/>
    <mergeCell ref="E467:E468"/>
    <mergeCell ref="A451:A461"/>
    <mergeCell ref="B455:B456"/>
    <mergeCell ref="C455:C456"/>
    <mergeCell ref="E455:E456"/>
    <mergeCell ref="B458:B459"/>
    <mergeCell ref="C458:C459"/>
    <mergeCell ref="E458:E459"/>
    <mergeCell ref="B460:B461"/>
    <mergeCell ref="C460:C461"/>
    <mergeCell ref="D460:D461"/>
    <mergeCell ref="A446:D446"/>
    <mergeCell ref="A447:A449"/>
    <mergeCell ref="B447:B449"/>
    <mergeCell ref="C447:C449"/>
    <mergeCell ref="E447:E449"/>
    <mergeCell ref="A450:D450"/>
    <mergeCell ref="E440:F440"/>
    <mergeCell ref="E441:F441"/>
    <mergeCell ref="E442:F442"/>
    <mergeCell ref="G433:H442"/>
    <mergeCell ref="A443:D443"/>
    <mergeCell ref="F443:H443"/>
    <mergeCell ref="A433:A442"/>
    <mergeCell ref="B433:C442"/>
    <mergeCell ref="D433:D439"/>
    <mergeCell ref="E433:F433"/>
    <mergeCell ref="E434:F434"/>
    <mergeCell ref="E435:F435"/>
    <mergeCell ref="E436:F436"/>
    <mergeCell ref="E437:F437"/>
    <mergeCell ref="E438:F438"/>
    <mergeCell ref="E439:F439"/>
    <mergeCell ref="A431:A432"/>
    <mergeCell ref="B431:C432"/>
    <mergeCell ref="D431:D432"/>
    <mergeCell ref="E431:F431"/>
    <mergeCell ref="E432:F432"/>
    <mergeCell ref="G431:H432"/>
    <mergeCell ref="G426:H428"/>
    <mergeCell ref="A429:A430"/>
    <mergeCell ref="B429:C430"/>
    <mergeCell ref="D429:D430"/>
    <mergeCell ref="E429:F429"/>
    <mergeCell ref="E430:F430"/>
    <mergeCell ref="G429:H430"/>
    <mergeCell ref="G418:H423"/>
    <mergeCell ref="A424:D424"/>
    <mergeCell ref="E424:F424"/>
    <mergeCell ref="G424:H424"/>
    <mergeCell ref="A425:H425"/>
    <mergeCell ref="A426:A428"/>
    <mergeCell ref="B426:C428"/>
    <mergeCell ref="E426:F426"/>
    <mergeCell ref="E427:F427"/>
    <mergeCell ref="E428:F428"/>
    <mergeCell ref="A418:A423"/>
    <mergeCell ref="B418:C423"/>
    <mergeCell ref="D418:D422"/>
    <mergeCell ref="E418:F418"/>
    <mergeCell ref="E419:F419"/>
    <mergeCell ref="E420:F420"/>
    <mergeCell ref="E421:F421"/>
    <mergeCell ref="E422:F422"/>
    <mergeCell ref="E423:F423"/>
    <mergeCell ref="E414:F414"/>
    <mergeCell ref="G411:H414"/>
    <mergeCell ref="A415:A417"/>
    <mergeCell ref="B415:C417"/>
    <mergeCell ref="D415:D417"/>
    <mergeCell ref="E415:F415"/>
    <mergeCell ref="E416:F416"/>
    <mergeCell ref="E417:F417"/>
    <mergeCell ref="G415:H417"/>
    <mergeCell ref="G407:H410"/>
    <mergeCell ref="A411:A414"/>
    <mergeCell ref="B411:C411"/>
    <mergeCell ref="B412:C412"/>
    <mergeCell ref="B413:C413"/>
    <mergeCell ref="B414:C414"/>
    <mergeCell ref="D411:D414"/>
    <mergeCell ref="E411:F411"/>
    <mergeCell ref="E412:F412"/>
    <mergeCell ref="E413:F413"/>
    <mergeCell ref="A406:H406"/>
    <mergeCell ref="A407:A410"/>
    <mergeCell ref="B407:C407"/>
    <mergeCell ref="B408:C408"/>
    <mergeCell ref="B409:C409"/>
    <mergeCell ref="B410:C410"/>
    <mergeCell ref="E407:F407"/>
    <mergeCell ref="E408:F408"/>
    <mergeCell ref="E409:F409"/>
    <mergeCell ref="E410:F410"/>
    <mergeCell ref="E402:F402"/>
    <mergeCell ref="E403:F403"/>
    <mergeCell ref="E404:F404"/>
    <mergeCell ref="G394:H404"/>
    <mergeCell ref="A405:D405"/>
    <mergeCell ref="E405:F405"/>
    <mergeCell ref="G405:H405"/>
    <mergeCell ref="A394:A404"/>
    <mergeCell ref="B394:C404"/>
    <mergeCell ref="E394:F394"/>
    <mergeCell ref="E395:F395"/>
    <mergeCell ref="E396:F396"/>
    <mergeCell ref="E397:F397"/>
    <mergeCell ref="E398:F398"/>
    <mergeCell ref="E399:F399"/>
    <mergeCell ref="E400:F400"/>
    <mergeCell ref="E401:F401"/>
    <mergeCell ref="G387:H390"/>
    <mergeCell ref="A391:A393"/>
    <mergeCell ref="B391:C393"/>
    <mergeCell ref="D391:D393"/>
    <mergeCell ref="E391:F391"/>
    <mergeCell ref="E392:F392"/>
    <mergeCell ref="E393:F393"/>
    <mergeCell ref="G391:H393"/>
    <mergeCell ref="A387:A390"/>
    <mergeCell ref="B387:C387"/>
    <mergeCell ref="B388:C388"/>
    <mergeCell ref="B389:C389"/>
    <mergeCell ref="B390:C390"/>
    <mergeCell ref="E387:F387"/>
    <mergeCell ref="E388:F388"/>
    <mergeCell ref="E389:F389"/>
    <mergeCell ref="E390:F390"/>
    <mergeCell ref="A385:A386"/>
    <mergeCell ref="B385:C386"/>
    <mergeCell ref="D385:D386"/>
    <mergeCell ref="E385:F385"/>
    <mergeCell ref="E386:F386"/>
    <mergeCell ref="G385:H386"/>
    <mergeCell ref="A383:A384"/>
    <mergeCell ref="B383:C384"/>
    <mergeCell ref="D383:D384"/>
    <mergeCell ref="E383:F383"/>
    <mergeCell ref="E384:F384"/>
    <mergeCell ref="G383:H384"/>
    <mergeCell ref="D379:D380"/>
    <mergeCell ref="E379:F379"/>
    <mergeCell ref="E380:F380"/>
    <mergeCell ref="G379:G380"/>
    <mergeCell ref="A381:A382"/>
    <mergeCell ref="B381:C381"/>
    <mergeCell ref="B382:C382"/>
    <mergeCell ref="E381:F381"/>
    <mergeCell ref="E382:F382"/>
    <mergeCell ref="G381:G382"/>
    <mergeCell ref="G375:G376"/>
    <mergeCell ref="H375:H382"/>
    <mergeCell ref="A377:A378"/>
    <mergeCell ref="B377:C378"/>
    <mergeCell ref="D377:D378"/>
    <mergeCell ref="E377:F377"/>
    <mergeCell ref="E378:F378"/>
    <mergeCell ref="G377:G378"/>
    <mergeCell ref="A379:A380"/>
    <mergeCell ref="B379:C380"/>
    <mergeCell ref="A373:D373"/>
    <mergeCell ref="E373:F373"/>
    <mergeCell ref="G373:H373"/>
    <mergeCell ref="A374:B374"/>
    <mergeCell ref="C374:H374"/>
    <mergeCell ref="A375:A376"/>
    <mergeCell ref="B375:C376"/>
    <mergeCell ref="D375:D376"/>
    <mergeCell ref="E375:F375"/>
    <mergeCell ref="E376:F376"/>
    <mergeCell ref="G365:H370"/>
    <mergeCell ref="A371:A372"/>
    <mergeCell ref="B371:C372"/>
    <mergeCell ref="D371:D372"/>
    <mergeCell ref="E371:F371"/>
    <mergeCell ref="E372:F372"/>
    <mergeCell ref="G371:H372"/>
    <mergeCell ref="A365:A370"/>
    <mergeCell ref="B365:C370"/>
    <mergeCell ref="E365:F365"/>
    <mergeCell ref="E366:F366"/>
    <mergeCell ref="E367:F367"/>
    <mergeCell ref="E368:F368"/>
    <mergeCell ref="E369:F369"/>
    <mergeCell ref="E370:F370"/>
    <mergeCell ref="A363:A364"/>
    <mergeCell ref="B363:C364"/>
    <mergeCell ref="D363:D364"/>
    <mergeCell ref="E363:F363"/>
    <mergeCell ref="E364:F364"/>
    <mergeCell ref="G363:H364"/>
    <mergeCell ref="A361:A362"/>
    <mergeCell ref="B361:C362"/>
    <mergeCell ref="D361:D362"/>
    <mergeCell ref="E361:F361"/>
    <mergeCell ref="E362:F362"/>
    <mergeCell ref="G361:H362"/>
    <mergeCell ref="G354:H356"/>
    <mergeCell ref="A357:B357"/>
    <mergeCell ref="C357:H357"/>
    <mergeCell ref="A358:A360"/>
    <mergeCell ref="B358:C360"/>
    <mergeCell ref="D358:D360"/>
    <mergeCell ref="E358:F358"/>
    <mergeCell ref="E359:F359"/>
    <mergeCell ref="E360:F360"/>
    <mergeCell ref="G358:H360"/>
    <mergeCell ref="A348:D348"/>
    <mergeCell ref="E348:F348"/>
    <mergeCell ref="G348:H348"/>
    <mergeCell ref="A353:H353"/>
    <mergeCell ref="A354:A356"/>
    <mergeCell ref="B354:C356"/>
    <mergeCell ref="D354:D356"/>
    <mergeCell ref="E354:F354"/>
    <mergeCell ref="E355:F355"/>
    <mergeCell ref="E356:F356"/>
    <mergeCell ref="F332:H347"/>
    <mergeCell ref="C339:D339"/>
    <mergeCell ref="C340:D340"/>
    <mergeCell ref="C341:D341"/>
    <mergeCell ref="C342:D342"/>
    <mergeCell ref="C343:D343"/>
    <mergeCell ref="C344:D344"/>
    <mergeCell ref="C345:D345"/>
    <mergeCell ref="C346:D346"/>
    <mergeCell ref="C347:D347"/>
    <mergeCell ref="A332:A347"/>
    <mergeCell ref="B332:B347"/>
    <mergeCell ref="C332:D332"/>
    <mergeCell ref="C333:D333"/>
    <mergeCell ref="C334:D334"/>
    <mergeCell ref="C335:D335"/>
    <mergeCell ref="C336:D336"/>
    <mergeCell ref="C337:D337"/>
    <mergeCell ref="C338:D338"/>
    <mergeCell ref="A328:A329"/>
    <mergeCell ref="B328:B329"/>
    <mergeCell ref="C328:D329"/>
    <mergeCell ref="F328:H329"/>
    <mergeCell ref="A330:A331"/>
    <mergeCell ref="B330:B331"/>
    <mergeCell ref="C330:D331"/>
    <mergeCell ref="F330:H331"/>
    <mergeCell ref="A324:H324"/>
    <mergeCell ref="A325:A327"/>
    <mergeCell ref="B325:B327"/>
    <mergeCell ref="C325:D325"/>
    <mergeCell ref="C326:D326"/>
    <mergeCell ref="C327:D327"/>
    <mergeCell ref="F325:H327"/>
    <mergeCell ref="A317:A322"/>
    <mergeCell ref="B317:B322"/>
    <mergeCell ref="C317:D321"/>
    <mergeCell ref="F317:H322"/>
    <mergeCell ref="C322:D322"/>
    <mergeCell ref="A323:D323"/>
    <mergeCell ref="F323:H323"/>
    <mergeCell ref="A310:A313"/>
    <mergeCell ref="C310:D313"/>
    <mergeCell ref="F310:H313"/>
    <mergeCell ref="A314:A316"/>
    <mergeCell ref="B314:B316"/>
    <mergeCell ref="C314:D316"/>
    <mergeCell ref="F314:H316"/>
    <mergeCell ref="A304:D304"/>
    <mergeCell ref="F304:H304"/>
    <mergeCell ref="A305:H305"/>
    <mergeCell ref="A306:A309"/>
    <mergeCell ref="C306:D306"/>
    <mergeCell ref="C307:D307"/>
    <mergeCell ref="C308:D308"/>
    <mergeCell ref="C309:D309"/>
    <mergeCell ref="F306:H309"/>
    <mergeCell ref="A296:A303"/>
    <mergeCell ref="B296:B303"/>
    <mergeCell ref="C296:D301"/>
    <mergeCell ref="F296:H303"/>
    <mergeCell ref="C302:D302"/>
    <mergeCell ref="C303:D303"/>
    <mergeCell ref="A292:A295"/>
    <mergeCell ref="C292:D292"/>
    <mergeCell ref="C293:D293"/>
    <mergeCell ref="C294:D294"/>
    <mergeCell ref="C295:D295"/>
    <mergeCell ref="F292:H295"/>
    <mergeCell ref="A288:A289"/>
    <mergeCell ref="B288:B289"/>
    <mergeCell ref="C288:D289"/>
    <mergeCell ref="F288:H289"/>
    <mergeCell ref="A290:A291"/>
    <mergeCell ref="B290:B291"/>
    <mergeCell ref="C290:D291"/>
    <mergeCell ref="F290:H291"/>
    <mergeCell ref="A284:A285"/>
    <mergeCell ref="C284:D285"/>
    <mergeCell ref="F284:G285"/>
    <mergeCell ref="H284:H285"/>
    <mergeCell ref="A286:A287"/>
    <mergeCell ref="B286:B287"/>
    <mergeCell ref="C286:D287"/>
    <mergeCell ref="F286:H287"/>
    <mergeCell ref="A280:A281"/>
    <mergeCell ref="B280:B281"/>
    <mergeCell ref="C280:D281"/>
    <mergeCell ref="F280:G281"/>
    <mergeCell ref="H280:H281"/>
    <mergeCell ref="A282:A283"/>
    <mergeCell ref="B282:B283"/>
    <mergeCell ref="C282:D283"/>
    <mergeCell ref="F282:G283"/>
    <mergeCell ref="H282:H283"/>
    <mergeCell ref="A276:D276"/>
    <mergeCell ref="F276:H276"/>
    <mergeCell ref="A277:H277"/>
    <mergeCell ref="A278:A279"/>
    <mergeCell ref="B278:B279"/>
    <mergeCell ref="C278:D279"/>
    <mergeCell ref="F278:G279"/>
    <mergeCell ref="H278:H279"/>
    <mergeCell ref="F268:H273"/>
    <mergeCell ref="C273:D273"/>
    <mergeCell ref="A274:A275"/>
    <mergeCell ref="B274:C275"/>
    <mergeCell ref="D274:D275"/>
    <mergeCell ref="F274:H275"/>
    <mergeCell ref="A268:A273"/>
    <mergeCell ref="B268:B273"/>
    <mergeCell ref="C268:D268"/>
    <mergeCell ref="C269:D269"/>
    <mergeCell ref="C270:D270"/>
    <mergeCell ref="C271:D271"/>
    <mergeCell ref="C272:D272"/>
    <mergeCell ref="A264:A265"/>
    <mergeCell ref="B264:B265"/>
    <mergeCell ref="C264:D265"/>
    <mergeCell ref="F264:H265"/>
    <mergeCell ref="A266:A267"/>
    <mergeCell ref="B266:B267"/>
    <mergeCell ref="C266:D267"/>
    <mergeCell ref="F266:H267"/>
    <mergeCell ref="A257:A261"/>
    <mergeCell ref="C257:D261"/>
    <mergeCell ref="F257:H261"/>
    <mergeCell ref="A262:A263"/>
    <mergeCell ref="B262:B263"/>
    <mergeCell ref="C262:D263"/>
    <mergeCell ref="F262:H263"/>
    <mergeCell ref="A253:A254"/>
    <mergeCell ref="B253:B254"/>
    <mergeCell ref="C253:D254"/>
    <mergeCell ref="F253:H254"/>
    <mergeCell ref="A255:A256"/>
    <mergeCell ref="B255:B256"/>
    <mergeCell ref="C255:D256"/>
    <mergeCell ref="F255:H256"/>
    <mergeCell ref="A248:H248"/>
    <mergeCell ref="A249:A251"/>
    <mergeCell ref="B249:B251"/>
    <mergeCell ref="C249:D251"/>
    <mergeCell ref="F249:H251"/>
    <mergeCell ref="A252:H252"/>
    <mergeCell ref="D240:E240"/>
    <mergeCell ref="D241:E241"/>
    <mergeCell ref="D242:E242"/>
    <mergeCell ref="A243:D243"/>
    <mergeCell ref="E243:F243"/>
    <mergeCell ref="G243:H243"/>
    <mergeCell ref="A229:B242"/>
    <mergeCell ref="C229:C242"/>
    <mergeCell ref="D233:E233"/>
    <mergeCell ref="D234:E234"/>
    <mergeCell ref="D235:E235"/>
    <mergeCell ref="G229:H242"/>
    <mergeCell ref="D236:E236"/>
    <mergeCell ref="D237:E237"/>
    <mergeCell ref="D238:E238"/>
    <mergeCell ref="D239:E239"/>
    <mergeCell ref="A225:B226"/>
    <mergeCell ref="C225:C226"/>
    <mergeCell ref="D225:E226"/>
    <mergeCell ref="G225:H226"/>
    <mergeCell ref="A227:B228"/>
    <mergeCell ref="C227:C228"/>
    <mergeCell ref="D227:E228"/>
    <mergeCell ref="G227:H228"/>
    <mergeCell ref="D229:E229"/>
    <mergeCell ref="A220:D220"/>
    <mergeCell ref="E220:F220"/>
    <mergeCell ref="G220:H220"/>
    <mergeCell ref="A221:H221"/>
    <mergeCell ref="A222:B224"/>
    <mergeCell ref="C222:C224"/>
    <mergeCell ref="G222:H224"/>
    <mergeCell ref="E215:F215"/>
    <mergeCell ref="E216:F216"/>
    <mergeCell ref="E217:F217"/>
    <mergeCell ref="E218:F218"/>
    <mergeCell ref="E219:F219"/>
    <mergeCell ref="G214:H218"/>
    <mergeCell ref="G219:H219"/>
    <mergeCell ref="G207:H210"/>
    <mergeCell ref="A211:A213"/>
    <mergeCell ref="B211:C213"/>
    <mergeCell ref="D211:D213"/>
    <mergeCell ref="E211:F211"/>
    <mergeCell ref="E212:F212"/>
    <mergeCell ref="E213:F213"/>
    <mergeCell ref="G211:H213"/>
    <mergeCell ref="D223:E223"/>
    <mergeCell ref="D224:E224"/>
    <mergeCell ref="D222:E222"/>
    <mergeCell ref="E214:F214"/>
    <mergeCell ref="B206:C206"/>
    <mergeCell ref="G202:H206"/>
    <mergeCell ref="A207:A210"/>
    <mergeCell ref="B207:C207"/>
    <mergeCell ref="B208:C208"/>
    <mergeCell ref="B209:C209"/>
    <mergeCell ref="B210:C210"/>
    <mergeCell ref="D207:D210"/>
    <mergeCell ref="G198:H198"/>
    <mergeCell ref="G199:H199"/>
    <mergeCell ref="A200:D200"/>
    <mergeCell ref="G200:H200"/>
    <mergeCell ref="A201:F201"/>
    <mergeCell ref="G201:H201"/>
    <mergeCell ref="A184:A185"/>
    <mergeCell ref="B184:C185"/>
    <mergeCell ref="D184:D185"/>
    <mergeCell ref="G184:H185"/>
    <mergeCell ref="A186:A187"/>
    <mergeCell ref="B186:C187"/>
    <mergeCell ref="D186:D187"/>
    <mergeCell ref="G186:H187"/>
    <mergeCell ref="G192:H197"/>
    <mergeCell ref="G188:H191"/>
    <mergeCell ref="E206:F206"/>
    <mergeCell ref="E207:F207"/>
    <mergeCell ref="E200:F200"/>
    <mergeCell ref="E202:F202"/>
    <mergeCell ref="E203:F203"/>
    <mergeCell ref="E204:F204"/>
    <mergeCell ref="E205:F205"/>
    <mergeCell ref="E194:F194"/>
    <mergeCell ref="G180:G181"/>
    <mergeCell ref="A182:A183"/>
    <mergeCell ref="B182:C183"/>
    <mergeCell ref="D182:D183"/>
    <mergeCell ref="G182:H183"/>
    <mergeCell ref="A171:D171"/>
    <mergeCell ref="G171:H171"/>
    <mergeCell ref="A172:F172"/>
    <mergeCell ref="G172:H172"/>
    <mergeCell ref="G173:G174"/>
    <mergeCell ref="A175:A176"/>
    <mergeCell ref="B175:C176"/>
    <mergeCell ref="D175:D176"/>
    <mergeCell ref="G175:G176"/>
    <mergeCell ref="G154:H158"/>
    <mergeCell ref="A161:A162"/>
    <mergeCell ref="B161:C162"/>
    <mergeCell ref="D161:D162"/>
    <mergeCell ref="G161:H162"/>
    <mergeCell ref="A163:A168"/>
    <mergeCell ref="B163:C168"/>
    <mergeCell ref="D163:D167"/>
    <mergeCell ref="G163:H167"/>
    <mergeCell ref="G168:H168"/>
    <mergeCell ref="B154:C154"/>
    <mergeCell ref="B155:C155"/>
    <mergeCell ref="B156:C156"/>
    <mergeCell ref="B157:C157"/>
    <mergeCell ref="B158:C158"/>
    <mergeCell ref="D154:D158"/>
    <mergeCell ref="G177:G179"/>
    <mergeCell ref="E171:F171"/>
    <mergeCell ref="G145:H145"/>
    <mergeCell ref="A146:A151"/>
    <mergeCell ref="B146:C151"/>
    <mergeCell ref="D146:D151"/>
    <mergeCell ref="G146:H151"/>
    <mergeCell ref="A152:A153"/>
    <mergeCell ref="B152:C153"/>
    <mergeCell ref="D152:D153"/>
    <mergeCell ref="G152:H153"/>
    <mergeCell ref="E131:F136"/>
    <mergeCell ref="A137:C137"/>
    <mergeCell ref="A141:F141"/>
    <mergeCell ref="G141:H141"/>
    <mergeCell ref="A142:A144"/>
    <mergeCell ref="B142:C144"/>
    <mergeCell ref="D142:D144"/>
    <mergeCell ref="G142:H144"/>
    <mergeCell ref="A117:A118"/>
    <mergeCell ref="B117:B118"/>
    <mergeCell ref="C117:C118"/>
    <mergeCell ref="E117:F118"/>
    <mergeCell ref="A119:A136"/>
    <mergeCell ref="B119:B136"/>
    <mergeCell ref="C119:C125"/>
    <mergeCell ref="E119:F125"/>
    <mergeCell ref="C126:C130"/>
    <mergeCell ref="E126:F130"/>
    <mergeCell ref="B112:B114"/>
    <mergeCell ref="E112:F114"/>
    <mergeCell ref="A115:A116"/>
    <mergeCell ref="B115:B116"/>
    <mergeCell ref="C115:C116"/>
    <mergeCell ref="E115:F116"/>
    <mergeCell ref="A100:A102"/>
    <mergeCell ref="B100:B102"/>
    <mergeCell ref="C100:C102"/>
    <mergeCell ref="E100:F102"/>
    <mergeCell ref="A103:A109"/>
    <mergeCell ref="B103:B109"/>
    <mergeCell ref="C103:C107"/>
    <mergeCell ref="E103:F107"/>
    <mergeCell ref="E108:F109"/>
    <mergeCell ref="A110:C110"/>
    <mergeCell ref="E110:F110"/>
    <mergeCell ref="A111:F111"/>
    <mergeCell ref="A112:A114"/>
    <mergeCell ref="C131:C135"/>
    <mergeCell ref="A92:A95"/>
    <mergeCell ref="C92:C95"/>
    <mergeCell ref="E92:F95"/>
    <mergeCell ref="A96:A99"/>
    <mergeCell ref="C96:C99"/>
    <mergeCell ref="E96:F99"/>
    <mergeCell ref="E88:F88"/>
    <mergeCell ref="E89:F89"/>
    <mergeCell ref="A90:C90"/>
    <mergeCell ref="E90:F90"/>
    <mergeCell ref="A91:D91"/>
    <mergeCell ref="E91:F91"/>
    <mergeCell ref="A78:A81"/>
    <mergeCell ref="E78:F81"/>
    <mergeCell ref="A82:A89"/>
    <mergeCell ref="C82:C87"/>
    <mergeCell ref="E82:F82"/>
    <mergeCell ref="E83:F83"/>
    <mergeCell ref="E84:F84"/>
    <mergeCell ref="E85:F85"/>
    <mergeCell ref="E86:F86"/>
    <mergeCell ref="E87:F87"/>
    <mergeCell ref="A72:A73"/>
    <mergeCell ref="B72:B73"/>
    <mergeCell ref="C72:C73"/>
    <mergeCell ref="E72:F73"/>
    <mergeCell ref="A74:A75"/>
    <mergeCell ref="B74:B75"/>
    <mergeCell ref="C74:C75"/>
    <mergeCell ref="E74:F75"/>
    <mergeCell ref="E68:E69"/>
    <mergeCell ref="F68:F69"/>
    <mergeCell ref="A70:A71"/>
    <mergeCell ref="C70:C71"/>
    <mergeCell ref="E70:E71"/>
    <mergeCell ref="F70:F71"/>
    <mergeCell ref="A63:D63"/>
    <mergeCell ref="E63:F63"/>
    <mergeCell ref="E64:E65"/>
    <mergeCell ref="F64:F65"/>
    <mergeCell ref="E66:E67"/>
    <mergeCell ref="F66:F67"/>
    <mergeCell ref="A68:A69"/>
    <mergeCell ref="B68:B69"/>
    <mergeCell ref="C68:C69"/>
    <mergeCell ref="C64:C65"/>
    <mergeCell ref="A66:A67"/>
    <mergeCell ref="B66:B67"/>
    <mergeCell ref="C66:C67"/>
    <mergeCell ref="B179:C179"/>
    <mergeCell ref="E179:F179"/>
    <mergeCell ref="B19:B21"/>
    <mergeCell ref="C19:C21"/>
    <mergeCell ref="E19:E21"/>
    <mergeCell ref="C8:C9"/>
    <mergeCell ref="E8:E9"/>
    <mergeCell ref="A10:A11"/>
    <mergeCell ref="B10:B11"/>
    <mergeCell ref="C10:C11"/>
    <mergeCell ref="E10:E11"/>
    <mergeCell ref="C47:C48"/>
    <mergeCell ref="E47:F48"/>
    <mergeCell ref="C49:C51"/>
    <mergeCell ref="A52:A53"/>
    <mergeCell ref="B52:B53"/>
    <mergeCell ref="C52:C53"/>
    <mergeCell ref="E52:F53"/>
    <mergeCell ref="A40:A41"/>
    <mergeCell ref="B40:B41"/>
    <mergeCell ref="C40:C41"/>
    <mergeCell ref="E40:F41"/>
    <mergeCell ref="A42:A46"/>
    <mergeCell ref="C42:C46"/>
    <mergeCell ref="E42:F46"/>
    <mergeCell ref="A33:D33"/>
    <mergeCell ref="E33:F33"/>
    <mergeCell ref="A34:A36"/>
    <mergeCell ref="B34:B36"/>
    <mergeCell ref="C34:C36"/>
    <mergeCell ref="E34:F36"/>
    <mergeCell ref="A32:C32"/>
    <mergeCell ref="E186:F186"/>
    <mergeCell ref="E187:F187"/>
    <mergeCell ref="B204:C204"/>
    <mergeCell ref="A2:D2"/>
    <mergeCell ref="A3:A5"/>
    <mergeCell ref="B3:B5"/>
    <mergeCell ref="C3:C5"/>
    <mergeCell ref="E3:E5"/>
    <mergeCell ref="A7:D7"/>
    <mergeCell ref="A8:A9"/>
    <mergeCell ref="D230:E230"/>
    <mergeCell ref="D231:E231"/>
    <mergeCell ref="D232:E232"/>
    <mergeCell ref="A214:A219"/>
    <mergeCell ref="B214:C219"/>
    <mergeCell ref="D214:D218"/>
    <mergeCell ref="E208:F208"/>
    <mergeCell ref="E209:F209"/>
    <mergeCell ref="E210:F210"/>
    <mergeCell ref="A202:A206"/>
    <mergeCell ref="B202:C202"/>
    <mergeCell ref="B203:C203"/>
    <mergeCell ref="A192:A199"/>
    <mergeCell ref="B192:C199"/>
    <mergeCell ref="D192:D197"/>
    <mergeCell ref="A188:A191"/>
    <mergeCell ref="B188:C188"/>
    <mergeCell ref="B180:C180"/>
    <mergeCell ref="B181:C181"/>
    <mergeCell ref="E188:F188"/>
    <mergeCell ref="A177:A179"/>
    <mergeCell ref="D177:D179"/>
    <mergeCell ref="B205:C205"/>
    <mergeCell ref="E180:F180"/>
    <mergeCell ref="E181:F181"/>
    <mergeCell ref="E182:F182"/>
    <mergeCell ref="E183:F183"/>
    <mergeCell ref="E184:F184"/>
    <mergeCell ref="B177:C177"/>
    <mergeCell ref="B178:C178"/>
    <mergeCell ref="E175:F175"/>
    <mergeCell ref="E176:F176"/>
    <mergeCell ref="E177:F177"/>
    <mergeCell ref="E178:F178"/>
    <mergeCell ref="A173:A174"/>
    <mergeCell ref="B173:C174"/>
    <mergeCell ref="D173:D174"/>
    <mergeCell ref="E173:F173"/>
    <mergeCell ref="E174:F174"/>
    <mergeCell ref="A180:A181"/>
    <mergeCell ref="E195:F195"/>
    <mergeCell ref="E196:F196"/>
    <mergeCell ref="E197:F197"/>
    <mergeCell ref="E198:F198"/>
    <mergeCell ref="E199:F199"/>
    <mergeCell ref="E191:F191"/>
    <mergeCell ref="E192:F192"/>
    <mergeCell ref="E193:F193"/>
    <mergeCell ref="B189:C189"/>
    <mergeCell ref="B190:C190"/>
    <mergeCell ref="B191:C191"/>
    <mergeCell ref="E189:F189"/>
    <mergeCell ref="E190:F190"/>
    <mergeCell ref="E185:F185"/>
    <mergeCell ref="A169:A170"/>
    <mergeCell ref="B169:C170"/>
    <mergeCell ref="D169:D170"/>
    <mergeCell ref="E169:F169"/>
    <mergeCell ref="E170:F170"/>
    <mergeCell ref="G169:H170"/>
    <mergeCell ref="E167:F167"/>
    <mergeCell ref="E168:F168"/>
    <mergeCell ref="E164:F164"/>
    <mergeCell ref="E165:F165"/>
    <mergeCell ref="E166:F166"/>
    <mergeCell ref="E162:F162"/>
    <mergeCell ref="E163:F163"/>
    <mergeCell ref="A159:A160"/>
    <mergeCell ref="B159:C160"/>
    <mergeCell ref="D159:D160"/>
    <mergeCell ref="E158:F158"/>
    <mergeCell ref="E160:F160"/>
    <mergeCell ref="E161:F161"/>
    <mergeCell ref="G159:H160"/>
    <mergeCell ref="A154:A158"/>
    <mergeCell ref="E159:F159"/>
    <mergeCell ref="A76:A77"/>
    <mergeCell ref="B76:B77"/>
    <mergeCell ref="C76:C77"/>
    <mergeCell ref="E76:F77"/>
    <mergeCell ref="A64:A65"/>
    <mergeCell ref="B64:B65"/>
    <mergeCell ref="A60:A61"/>
    <mergeCell ref="C60:C61"/>
    <mergeCell ref="E51:F51"/>
    <mergeCell ref="A49:A50"/>
    <mergeCell ref="B49:B50"/>
    <mergeCell ref="E49:F50"/>
    <mergeCell ref="A38:A39"/>
    <mergeCell ref="B38:B39"/>
    <mergeCell ref="E38:F39"/>
    <mergeCell ref="E156:F156"/>
    <mergeCell ref="E157:F157"/>
    <mergeCell ref="E150:F150"/>
    <mergeCell ref="E151:F151"/>
    <mergeCell ref="E152:F152"/>
    <mergeCell ref="E153:F153"/>
    <mergeCell ref="E154:F154"/>
    <mergeCell ref="E155:F155"/>
    <mergeCell ref="E148:F148"/>
    <mergeCell ref="E149:F149"/>
    <mergeCell ref="E146:F146"/>
    <mergeCell ref="E147:F147"/>
    <mergeCell ref="A145:F145"/>
    <mergeCell ref="E142:F142"/>
    <mergeCell ref="E143:F143"/>
    <mergeCell ref="E144:F144"/>
    <mergeCell ref="E137:F137"/>
    <mergeCell ref="A17:D17"/>
    <mergeCell ref="A12:A13"/>
    <mergeCell ref="B12:B13"/>
    <mergeCell ref="C12:C13"/>
    <mergeCell ref="D12:D13"/>
    <mergeCell ref="A6:D6"/>
    <mergeCell ref="B8:B9"/>
    <mergeCell ref="B60:B61"/>
    <mergeCell ref="E60:F61"/>
    <mergeCell ref="A62:C62"/>
    <mergeCell ref="E62:F62"/>
    <mergeCell ref="A54:A59"/>
    <mergeCell ref="B54:B59"/>
    <mergeCell ref="E54:F59"/>
    <mergeCell ref="A47:A48"/>
    <mergeCell ref="B47:B48"/>
    <mergeCell ref="A37:D37"/>
    <mergeCell ref="E37:F37"/>
    <mergeCell ref="E22:E27"/>
    <mergeCell ref="A28:A30"/>
    <mergeCell ref="B28:B30"/>
    <mergeCell ref="C28:C30"/>
    <mergeCell ref="E28:E30"/>
    <mergeCell ref="A31:E31"/>
    <mergeCell ref="E12:E13"/>
    <mergeCell ref="A15:E15"/>
    <mergeCell ref="A16:C16"/>
    <mergeCell ref="A18:D18"/>
    <mergeCell ref="A19:A21"/>
    <mergeCell ref="A22:A27"/>
    <mergeCell ref="B22:B27"/>
  </mergeCell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20" workbookViewId="0">
      <selection activeCell="C5" sqref="C5"/>
    </sheetView>
  </sheetViews>
  <sheetFormatPr defaultColWidth="10.90625" defaultRowHeight="14.5" x14ac:dyDescent="0.35"/>
  <cols>
    <col min="1" max="1" width="11.81640625" bestFit="1" customWidth="1"/>
  </cols>
  <sheetData>
    <row r="1" spans="1:4" x14ac:dyDescent="0.35">
      <c r="A1" t="s">
        <v>1788</v>
      </c>
      <c r="B1" s="133" t="s">
        <v>1289</v>
      </c>
      <c r="C1" s="236" t="s">
        <v>1295</v>
      </c>
      <c r="D1" t="s">
        <v>949</v>
      </c>
    </row>
    <row r="2" spans="1:4" ht="43.5" x14ac:dyDescent="0.35">
      <c r="A2" s="101" t="s">
        <v>1122</v>
      </c>
      <c r="B2" s="103">
        <v>0.2</v>
      </c>
      <c r="C2" s="103">
        <v>1</v>
      </c>
      <c r="D2" s="552" t="s">
        <v>1103</v>
      </c>
    </row>
    <row r="3" spans="1:4" ht="29" x14ac:dyDescent="0.35">
      <c r="A3" s="234" t="s">
        <v>1107</v>
      </c>
      <c r="B3" s="103">
        <v>0.2</v>
      </c>
      <c r="C3" s="103">
        <v>1</v>
      </c>
      <c r="D3" s="552"/>
    </row>
    <row r="4" spans="1:4" ht="43.5" x14ac:dyDescent="0.35">
      <c r="A4" s="101" t="s">
        <v>1013</v>
      </c>
      <c r="B4" s="103">
        <v>0.2</v>
      </c>
      <c r="C4" s="103">
        <v>1</v>
      </c>
      <c r="D4" s="552"/>
    </row>
    <row r="5" spans="1:4" ht="43.5" x14ac:dyDescent="0.35">
      <c r="A5" s="235" t="s">
        <v>1106</v>
      </c>
      <c r="B5" s="103">
        <v>0.4</v>
      </c>
      <c r="C5" s="103">
        <v>1</v>
      </c>
      <c r="D5" s="552"/>
    </row>
    <row r="6" spans="1:4" ht="43.5" x14ac:dyDescent="0.35">
      <c r="A6" s="101" t="s">
        <v>1112</v>
      </c>
      <c r="B6" s="103">
        <v>0.2</v>
      </c>
      <c r="C6" s="103">
        <v>1</v>
      </c>
      <c r="D6" s="552"/>
    </row>
    <row r="7" spans="1:4" ht="43.5" x14ac:dyDescent="0.35">
      <c r="A7" s="101" t="s">
        <v>1113</v>
      </c>
      <c r="B7" s="103">
        <v>0.4</v>
      </c>
      <c r="C7" s="103">
        <v>1</v>
      </c>
      <c r="D7" s="552"/>
    </row>
    <row r="8" spans="1:4" ht="43.5" x14ac:dyDescent="0.35">
      <c r="A8" s="234" t="s">
        <v>1116</v>
      </c>
      <c r="B8" s="103">
        <v>0.4</v>
      </c>
      <c r="C8" s="103">
        <v>1</v>
      </c>
      <c r="D8" s="552"/>
    </row>
    <row r="9" spans="1:4" ht="43.5" x14ac:dyDescent="0.35">
      <c r="A9" s="101" t="s">
        <v>1089</v>
      </c>
      <c r="B9" s="103">
        <v>0.2</v>
      </c>
      <c r="C9" s="103">
        <v>1</v>
      </c>
      <c r="D9" s="552"/>
    </row>
    <row r="10" spans="1:4" ht="43.5" x14ac:dyDescent="0.35">
      <c r="A10" s="235" t="s">
        <v>1111</v>
      </c>
      <c r="B10" s="103">
        <v>0.2</v>
      </c>
      <c r="C10" s="103">
        <v>1</v>
      </c>
      <c r="D10" s="552"/>
    </row>
    <row r="11" spans="1:4" ht="58" x14ac:dyDescent="0.35">
      <c r="A11" s="101" t="s">
        <v>1114</v>
      </c>
      <c r="B11" s="103">
        <v>0.2</v>
      </c>
      <c r="C11" s="103">
        <v>1</v>
      </c>
      <c r="D11" s="552"/>
    </row>
    <row r="12" spans="1:4" ht="43.5" x14ac:dyDescent="0.35">
      <c r="A12" s="101" t="s">
        <v>1115</v>
      </c>
      <c r="B12" s="102">
        <v>0.2</v>
      </c>
      <c r="C12" s="102">
        <v>1</v>
      </c>
      <c r="D12" s="552"/>
    </row>
    <row r="13" spans="1:4" ht="43.5" x14ac:dyDescent="0.35">
      <c r="A13" s="235" t="s">
        <v>1109</v>
      </c>
      <c r="B13" s="102">
        <v>0.2</v>
      </c>
      <c r="C13" s="102">
        <v>0.5</v>
      </c>
      <c r="D13" s="552"/>
    </row>
    <row r="14" spans="1:4" ht="58" x14ac:dyDescent="0.35">
      <c r="A14" s="235" t="s">
        <v>1108</v>
      </c>
      <c r="B14" s="102">
        <v>0.4</v>
      </c>
      <c r="C14" s="102">
        <v>1</v>
      </c>
      <c r="D14" s="552"/>
    </row>
    <row r="15" spans="1:4" ht="29" x14ac:dyDescent="0.35">
      <c r="A15" s="104" t="s">
        <v>938</v>
      </c>
      <c r="B15" s="103">
        <v>0.2</v>
      </c>
      <c r="C15" s="103">
        <v>1</v>
      </c>
      <c r="D15" s="552" t="s">
        <v>950</v>
      </c>
    </row>
    <row r="16" spans="1:4" ht="43.5" x14ac:dyDescent="0.35">
      <c r="A16" s="104" t="s">
        <v>940</v>
      </c>
      <c r="B16" s="103">
        <v>0.2</v>
      </c>
      <c r="C16" s="103">
        <v>1</v>
      </c>
      <c r="D16" s="552"/>
    </row>
    <row r="17" spans="1:4" ht="29" x14ac:dyDescent="0.35">
      <c r="A17" s="104" t="s">
        <v>942</v>
      </c>
      <c r="B17" s="103">
        <v>0.4</v>
      </c>
      <c r="C17" s="103">
        <v>1</v>
      </c>
      <c r="D17" s="552"/>
    </row>
    <row r="18" spans="1:4" ht="29" x14ac:dyDescent="0.35">
      <c r="A18" s="104" t="s">
        <v>937</v>
      </c>
      <c r="B18" s="103">
        <v>0.2</v>
      </c>
      <c r="C18" s="103">
        <v>1</v>
      </c>
      <c r="D18" s="552"/>
    </row>
    <row r="19" spans="1:4" ht="29" x14ac:dyDescent="0.35">
      <c r="A19" s="104" t="s">
        <v>936</v>
      </c>
      <c r="B19" s="103">
        <v>0.4</v>
      </c>
      <c r="C19" s="103">
        <v>1</v>
      </c>
      <c r="D19" s="552"/>
    </row>
    <row r="20" spans="1:4" ht="58" x14ac:dyDescent="0.35">
      <c r="A20" s="104" t="s">
        <v>1120</v>
      </c>
      <c r="B20" s="103">
        <v>0.4</v>
      </c>
      <c r="C20" s="103">
        <v>1</v>
      </c>
      <c r="D20" s="552"/>
    </row>
    <row r="21" spans="1:4" ht="58" x14ac:dyDescent="0.35">
      <c r="A21" s="104" t="s">
        <v>939</v>
      </c>
      <c r="B21" s="103">
        <v>0.4</v>
      </c>
      <c r="C21" s="103">
        <v>1</v>
      </c>
      <c r="D21" s="552"/>
    </row>
    <row r="22" spans="1:4" ht="29" x14ac:dyDescent="0.35">
      <c r="A22" s="104" t="s">
        <v>941</v>
      </c>
      <c r="B22" s="103">
        <v>0.4</v>
      </c>
      <c r="C22" s="103">
        <v>1</v>
      </c>
      <c r="D22" s="552"/>
    </row>
    <row r="23" spans="1:4" ht="29" x14ac:dyDescent="0.35">
      <c r="A23" s="104" t="s">
        <v>943</v>
      </c>
      <c r="B23" s="103">
        <v>0.4</v>
      </c>
      <c r="C23" s="103">
        <v>1</v>
      </c>
      <c r="D23" s="552"/>
    </row>
    <row r="26" spans="1:4" x14ac:dyDescent="0.35">
      <c r="A26" s="134" t="s">
        <v>810</v>
      </c>
      <c r="B26" s="102" t="s">
        <v>1702</v>
      </c>
      <c r="C26" s="136" t="s">
        <v>1709</v>
      </c>
    </row>
    <row r="27" spans="1:4" x14ac:dyDescent="0.35">
      <c r="A27" s="135" t="s">
        <v>861</v>
      </c>
      <c r="B27" s="133">
        <v>1</v>
      </c>
      <c r="C27" s="137">
        <v>0</v>
      </c>
    </row>
    <row r="28" spans="1:4" x14ac:dyDescent="0.35">
      <c r="A28" s="135" t="s">
        <v>979</v>
      </c>
      <c r="B28" s="133">
        <v>0</v>
      </c>
      <c r="C28" s="137">
        <v>-0.1</v>
      </c>
    </row>
  </sheetData>
  <mergeCells count="2">
    <mergeCell ref="D2:D14"/>
    <mergeCell ref="D15:D23"/>
  </mergeCells>
  <conditionalFormatting sqref="A26:A1048576 A1:A24">
    <cfRule type="duplicateValues" dxfId="182"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24"/>
  <sheetViews>
    <sheetView topLeftCell="Y1" zoomScale="80" zoomScaleNormal="80" workbookViewId="0">
      <selection activeCell="AD2" sqref="AD2"/>
    </sheetView>
  </sheetViews>
  <sheetFormatPr defaultColWidth="10.90625" defaultRowHeight="14.5" x14ac:dyDescent="0.35"/>
  <cols>
    <col min="13" max="13" width="31.7265625" bestFit="1" customWidth="1"/>
    <col min="14" max="24" width="11.453125" customWidth="1"/>
    <col min="25" max="26" width="14.54296875" customWidth="1"/>
    <col min="27" max="27" width="20.26953125" bestFit="1" customWidth="1"/>
    <col min="28" max="28" width="20.26953125" customWidth="1"/>
    <col min="29" max="29" width="13.1796875" bestFit="1" customWidth="1"/>
    <col min="30" max="30" width="13.1796875" customWidth="1"/>
  </cols>
  <sheetData>
    <row r="1" spans="1:67" x14ac:dyDescent="0.35">
      <c r="A1" s="1" t="s">
        <v>802</v>
      </c>
      <c r="B1" s="1" t="s">
        <v>0</v>
      </c>
      <c r="C1" s="1" t="s">
        <v>1</v>
      </c>
      <c r="D1" s="3" t="s">
        <v>946</v>
      </c>
      <c r="E1" s="3" t="s">
        <v>947</v>
      </c>
      <c r="F1" s="4" t="s">
        <v>948</v>
      </c>
      <c r="G1" s="1" t="s">
        <v>2</v>
      </c>
      <c r="H1" s="1" t="s">
        <v>7</v>
      </c>
      <c r="I1" s="1" t="s">
        <v>8</v>
      </c>
      <c r="J1" s="1" t="s">
        <v>11</v>
      </c>
      <c r="K1" s="1" t="s">
        <v>696</v>
      </c>
      <c r="L1" s="1" t="s">
        <v>697</v>
      </c>
      <c r="M1" s="11" t="s">
        <v>1119</v>
      </c>
      <c r="N1" s="1" t="s">
        <v>698</v>
      </c>
      <c r="O1" s="1" t="s">
        <v>699</v>
      </c>
      <c r="P1" s="1" t="s">
        <v>700</v>
      </c>
      <c r="Q1" s="1" t="s">
        <v>701</v>
      </c>
      <c r="R1" s="1" t="s">
        <v>702</v>
      </c>
      <c r="S1" s="1" t="s">
        <v>703</v>
      </c>
      <c r="T1" s="1" t="s">
        <v>704</v>
      </c>
      <c r="U1" s="35" t="s">
        <v>1254</v>
      </c>
      <c r="V1" s="35" t="s">
        <v>1260</v>
      </c>
      <c r="W1" s="35" t="s">
        <v>1264</v>
      </c>
      <c r="X1" s="35" t="s">
        <v>1268</v>
      </c>
      <c r="Y1" s="36" t="s">
        <v>1248</v>
      </c>
      <c r="Z1" s="35" t="s">
        <v>1278</v>
      </c>
      <c r="AA1" s="35" t="s">
        <v>1289</v>
      </c>
      <c r="AB1" s="35" t="s">
        <v>1295</v>
      </c>
      <c r="AC1" s="36" t="s">
        <v>1271</v>
      </c>
      <c r="AD1" s="9" t="s">
        <v>1816</v>
      </c>
      <c r="AE1" s="1" t="s">
        <v>705</v>
      </c>
      <c r="AF1" s="1" t="s">
        <v>706</v>
      </c>
      <c r="AG1" s="1" t="s">
        <v>707</v>
      </c>
      <c r="AH1" s="1" t="s">
        <v>708</v>
      </c>
      <c r="AI1" s="1" t="s">
        <v>709</v>
      </c>
      <c r="AJ1" s="1" t="s">
        <v>710</v>
      </c>
      <c r="AK1" s="1" t="s">
        <v>711</v>
      </c>
      <c r="AL1" s="1" t="s">
        <v>712</v>
      </c>
      <c r="AM1" s="1" t="s">
        <v>713</v>
      </c>
      <c r="AN1" s="1" t="s">
        <v>714</v>
      </c>
      <c r="AO1" s="1" t="s">
        <v>715</v>
      </c>
      <c r="AP1" s="1" t="s">
        <v>716</v>
      </c>
      <c r="AQ1" s="1" t="s">
        <v>717</v>
      </c>
      <c r="AR1" s="1" t="s">
        <v>718</v>
      </c>
      <c r="AS1" s="1" t="s">
        <v>719</v>
      </c>
      <c r="AT1" s="1" t="s">
        <v>720</v>
      </c>
      <c r="AU1" s="1" t="s">
        <v>721</v>
      </c>
      <c r="AV1" s="1" t="s">
        <v>722</v>
      </c>
      <c r="AW1" s="1" t="s">
        <v>723</v>
      </c>
      <c r="AX1" s="1" t="s">
        <v>724</v>
      </c>
      <c r="AY1" s="1" t="s">
        <v>725</v>
      </c>
      <c r="AZ1" s="1" t="s">
        <v>726</v>
      </c>
      <c r="BA1" s="1" t="s">
        <v>727</v>
      </c>
      <c r="BB1" s="1" t="s">
        <v>728</v>
      </c>
      <c r="BC1" s="1" t="s">
        <v>729</v>
      </c>
      <c r="BD1" s="1" t="s">
        <v>730</v>
      </c>
      <c r="BE1" s="1" t="s">
        <v>731</v>
      </c>
      <c r="BF1" s="1" t="s">
        <v>732</v>
      </c>
      <c r="BG1" s="1" t="s">
        <v>733</v>
      </c>
      <c r="BH1" s="1" t="s">
        <v>734</v>
      </c>
      <c r="BI1" s="1" t="s">
        <v>799</v>
      </c>
      <c r="BJ1" s="1" t="s">
        <v>800</v>
      </c>
      <c r="BK1" s="1" t="s">
        <v>801</v>
      </c>
      <c r="BL1" s="1" t="s">
        <v>802</v>
      </c>
      <c r="BM1" s="1" t="s">
        <v>803</v>
      </c>
      <c r="BN1" s="1" t="s">
        <v>804</v>
      </c>
      <c r="BO1" s="1" t="s">
        <v>805</v>
      </c>
    </row>
    <row r="2" spans="1:67" x14ac:dyDescent="0.35">
      <c r="A2" s="1" t="s">
        <v>847</v>
      </c>
      <c r="B2" s="1" t="s">
        <v>841</v>
      </c>
      <c r="C2" s="1" t="s">
        <v>842</v>
      </c>
      <c r="D2" s="3" t="s">
        <v>1173</v>
      </c>
      <c r="E2" s="3" t="s">
        <v>1174</v>
      </c>
      <c r="F2" s="4" t="s">
        <v>1175</v>
      </c>
      <c r="G2" s="1" t="s">
        <v>843</v>
      </c>
      <c r="H2" s="1" t="s">
        <v>836</v>
      </c>
      <c r="I2" s="1" t="s">
        <v>830</v>
      </c>
      <c r="J2" s="1"/>
      <c r="K2" s="1" t="s">
        <v>831</v>
      </c>
      <c r="L2" s="1"/>
      <c r="M2" s="11" t="s">
        <v>937</v>
      </c>
      <c r="N2" s="1" t="s">
        <v>832</v>
      </c>
      <c r="O2" s="1"/>
      <c r="P2" s="1" t="s">
        <v>845</v>
      </c>
      <c r="Q2" s="1" t="s">
        <v>825</v>
      </c>
      <c r="R2" s="1"/>
      <c r="S2" s="1"/>
      <c r="T2" s="1" t="s">
        <v>833</v>
      </c>
      <c r="U2" s="35">
        <f>IF(AE2="Oui",1,-1)</f>
        <v>1</v>
      </c>
      <c r="V2" s="35">
        <f>IF(T2="Permanente",1,0)</f>
        <v>1</v>
      </c>
      <c r="W2" s="35">
        <f>IF(AH2="Oui",1,0)</f>
        <v>1</v>
      </c>
      <c r="X2" s="35">
        <f>IF(AI2="Oui",1,0)</f>
        <v>1</v>
      </c>
      <c r="Y2" s="36">
        <f>AVERAGE(U2:X2)</f>
        <v>1</v>
      </c>
      <c r="Z2" s="100" t="s">
        <v>1172</v>
      </c>
      <c r="AA2" s="35">
        <f>IFERROR(VLOOKUP($M2,'score usager'!$A:$C,2,FALSE),"")</f>
        <v>0.2</v>
      </c>
      <c r="AB2" s="35">
        <f>IFERROR(VLOOKUP($M2,'score usager'!$A:$C,3,FALSE),"")</f>
        <v>1</v>
      </c>
      <c r="AC2" s="105">
        <f>AVERAGE(Z2:AB2)</f>
        <v>0.6</v>
      </c>
      <c r="AD2" s="142">
        <f>(Y2+AC2)/2</f>
        <v>0.8</v>
      </c>
      <c r="AE2" s="1" t="s">
        <v>807</v>
      </c>
      <c r="AF2" s="1" t="s">
        <v>846</v>
      </c>
      <c r="AG2" s="1"/>
      <c r="AH2" s="1" t="s">
        <v>807</v>
      </c>
      <c r="AI2" s="1" t="s">
        <v>807</v>
      </c>
      <c r="AJ2" s="1"/>
      <c r="AK2" s="1"/>
      <c r="AL2" s="1"/>
      <c r="AM2" s="1"/>
      <c r="AN2" s="1"/>
      <c r="AO2" s="1"/>
      <c r="AP2" s="12" t="s">
        <v>1172</v>
      </c>
      <c r="AQ2" s="1"/>
      <c r="AR2" s="1"/>
      <c r="AS2" s="1"/>
      <c r="AT2" s="1"/>
      <c r="AU2" s="1"/>
      <c r="AV2" s="1"/>
      <c r="AW2" s="1"/>
      <c r="AX2" s="1"/>
      <c r="AY2" s="1"/>
      <c r="AZ2" s="1"/>
      <c r="BA2" s="1"/>
      <c r="BB2" s="1"/>
      <c r="BC2" s="1"/>
      <c r="BD2" s="1"/>
      <c r="BE2" s="1"/>
      <c r="BF2" s="1"/>
      <c r="BG2" s="1"/>
      <c r="BH2" s="1"/>
      <c r="BI2" s="1"/>
      <c r="BJ2" s="1"/>
      <c r="BK2" s="1">
        <v>8809672</v>
      </c>
      <c r="BL2" s="1" t="s">
        <v>847</v>
      </c>
      <c r="BM2" s="1" t="s">
        <v>848</v>
      </c>
      <c r="BN2" s="1"/>
      <c r="BO2" s="1">
        <v>15</v>
      </c>
    </row>
    <row r="3" spans="1:67" x14ac:dyDescent="0.35">
      <c r="A3" s="5" t="s">
        <v>884</v>
      </c>
      <c r="B3" s="5" t="s">
        <v>882</v>
      </c>
      <c r="C3" s="5" t="s">
        <v>883</v>
      </c>
      <c r="D3" s="3" t="s">
        <v>1176</v>
      </c>
      <c r="E3" s="3" t="s">
        <v>1177</v>
      </c>
      <c r="F3" s="4" t="s">
        <v>1178</v>
      </c>
      <c r="G3" s="5" t="s">
        <v>843</v>
      </c>
      <c r="H3" s="5" t="s">
        <v>836</v>
      </c>
      <c r="I3" s="5" t="s">
        <v>830</v>
      </c>
      <c r="J3" s="5"/>
      <c r="K3" s="5" t="s">
        <v>831</v>
      </c>
      <c r="L3" s="5"/>
      <c r="M3" s="11" t="s">
        <v>938</v>
      </c>
      <c r="N3" s="5" t="s">
        <v>832</v>
      </c>
      <c r="O3" s="5"/>
      <c r="P3" s="5" t="s">
        <v>837</v>
      </c>
      <c r="Q3" s="5" t="s">
        <v>825</v>
      </c>
      <c r="R3" s="5"/>
      <c r="S3" s="5"/>
      <c r="T3" s="5" t="s">
        <v>833</v>
      </c>
      <c r="U3" s="35">
        <f t="shared" ref="U3:U24" si="0">IF(AE3="Oui",1,-1)</f>
        <v>1</v>
      </c>
      <c r="V3" s="35">
        <f t="shared" ref="V3:V24" si="1">IF(T3="Permanente",1,0)</f>
        <v>1</v>
      </c>
      <c r="W3" s="35">
        <f t="shared" ref="W3:W24" si="2">IF(AH3="Oui",1,0)</f>
        <v>1</v>
      </c>
      <c r="X3" s="35">
        <f t="shared" ref="X3:X24" si="3">IF(AI3="Oui",1,0)</f>
        <v>1</v>
      </c>
      <c r="Y3" s="36">
        <f t="shared" ref="Y3:Y24" si="4">AVERAGE(U3:X3)</f>
        <v>1</v>
      </c>
      <c r="Z3" s="35">
        <f t="shared" ref="Z3:Z24" si="5">IF(AP3&gt;130,-1,IF(AP3&gt;65,0,1))</f>
        <v>-1</v>
      </c>
      <c r="AA3" s="35">
        <f>IFERROR(VLOOKUP(M3,'score usager'!$A:$C,2,FALSE),"")</f>
        <v>0.2</v>
      </c>
      <c r="AB3" s="35">
        <f>IFERROR(VLOOKUP($M3,'score usager'!$A:$C,3,FALSE),"")</f>
        <v>1</v>
      </c>
      <c r="AC3" s="105">
        <f t="shared" ref="AC3:AC24" si="6">AVERAGE(Z3:AB3)</f>
        <v>6.6666666666666652E-2</v>
      </c>
      <c r="AD3" s="142">
        <f t="shared" ref="AD3:AD24" si="7">(Y3+AC3)/2</f>
        <v>0.53333333333333333</v>
      </c>
      <c r="AE3" s="5" t="s">
        <v>807</v>
      </c>
      <c r="AF3" s="5" t="s">
        <v>846</v>
      </c>
      <c r="AG3" s="5"/>
      <c r="AH3" s="5" t="s">
        <v>807</v>
      </c>
      <c r="AI3" s="5" t="s">
        <v>807</v>
      </c>
      <c r="AJ3" s="5"/>
      <c r="AK3" s="5"/>
      <c r="AL3" s="5"/>
      <c r="AM3" s="5"/>
      <c r="AN3" s="5"/>
      <c r="AO3" s="5"/>
      <c r="AP3" s="6">
        <v>190</v>
      </c>
      <c r="AQ3" s="5"/>
      <c r="AR3" s="5"/>
      <c r="AS3" s="5"/>
      <c r="AT3" s="5"/>
      <c r="AU3" s="5"/>
      <c r="AV3" s="5"/>
      <c r="AW3" s="5"/>
      <c r="AX3" s="5"/>
      <c r="AY3" s="5"/>
      <c r="AZ3" s="5"/>
      <c r="BA3" s="5"/>
      <c r="BB3" s="5"/>
      <c r="BC3" s="5"/>
      <c r="BD3" s="5"/>
      <c r="BE3" s="5"/>
      <c r="BF3" s="5"/>
      <c r="BG3" s="5"/>
      <c r="BH3" s="5"/>
      <c r="BI3" s="5"/>
      <c r="BJ3" s="5"/>
      <c r="BK3" s="5">
        <v>8810477</v>
      </c>
      <c r="BL3" s="5" t="s">
        <v>884</v>
      </c>
      <c r="BM3" s="5" t="s">
        <v>885</v>
      </c>
      <c r="BN3" s="5"/>
      <c r="BO3" s="5">
        <v>19</v>
      </c>
    </row>
    <row r="4" spans="1:67" x14ac:dyDescent="0.35">
      <c r="A4" s="1" t="s">
        <v>888</v>
      </c>
      <c r="B4" s="1" t="s">
        <v>886</v>
      </c>
      <c r="C4" s="1" t="s">
        <v>887</v>
      </c>
      <c r="D4" s="3" t="s">
        <v>1179</v>
      </c>
      <c r="E4" s="3" t="s">
        <v>1180</v>
      </c>
      <c r="F4" s="4" t="s">
        <v>1181</v>
      </c>
      <c r="G4" s="1" t="s">
        <v>843</v>
      </c>
      <c r="H4" s="1" t="s">
        <v>836</v>
      </c>
      <c r="I4" s="1" t="s">
        <v>830</v>
      </c>
      <c r="J4" s="1"/>
      <c r="K4" s="1" t="s">
        <v>831</v>
      </c>
      <c r="L4" s="1"/>
      <c r="M4" s="11" t="s">
        <v>942</v>
      </c>
      <c r="N4" s="1" t="s">
        <v>832</v>
      </c>
      <c r="O4" s="1"/>
      <c r="P4" s="1" t="s">
        <v>838</v>
      </c>
      <c r="Q4" s="1" t="s">
        <v>825</v>
      </c>
      <c r="R4" s="1"/>
      <c r="S4" s="1"/>
      <c r="T4" s="1" t="s">
        <v>833</v>
      </c>
      <c r="U4" s="35">
        <f t="shared" si="0"/>
        <v>1</v>
      </c>
      <c r="V4" s="35">
        <f t="shared" si="1"/>
        <v>1</v>
      </c>
      <c r="W4" s="35">
        <f t="shared" si="2"/>
        <v>1</v>
      </c>
      <c r="X4" s="35">
        <f t="shared" si="3"/>
        <v>1</v>
      </c>
      <c r="Y4" s="36">
        <f t="shared" si="4"/>
        <v>1</v>
      </c>
      <c r="Z4" s="35">
        <f t="shared" si="5"/>
        <v>0</v>
      </c>
      <c r="AA4" s="35">
        <f>IFERROR(VLOOKUP(M4,'score usager'!$A:$C,2,FALSE),"")</f>
        <v>0.4</v>
      </c>
      <c r="AB4" s="35">
        <f>IFERROR(VLOOKUP($M4,'score usager'!$A:$C,3,FALSE),"")</f>
        <v>1</v>
      </c>
      <c r="AC4" s="105">
        <f t="shared" si="6"/>
        <v>0.46666666666666662</v>
      </c>
      <c r="AD4" s="142">
        <f t="shared" si="7"/>
        <v>0.73333333333333328</v>
      </c>
      <c r="AE4" s="1" t="s">
        <v>807</v>
      </c>
      <c r="AF4" s="1" t="s">
        <v>846</v>
      </c>
      <c r="AG4" s="1"/>
      <c r="AH4" s="1" t="s">
        <v>807</v>
      </c>
      <c r="AI4" s="1" t="s">
        <v>807</v>
      </c>
      <c r="AJ4" s="1"/>
      <c r="AK4" s="1"/>
      <c r="AL4" s="1"/>
      <c r="AM4" s="1"/>
      <c r="AN4" s="1"/>
      <c r="AO4" s="1"/>
      <c r="AP4" s="2">
        <v>90</v>
      </c>
      <c r="AQ4" s="1"/>
      <c r="AR4" s="1"/>
      <c r="AS4" s="1"/>
      <c r="AT4" s="1"/>
      <c r="AU4" s="1"/>
      <c r="AV4" s="1"/>
      <c r="AW4" s="1"/>
      <c r="AX4" s="1"/>
      <c r="AY4" s="1"/>
      <c r="AZ4" s="1"/>
      <c r="BA4" s="1"/>
      <c r="BB4" s="1"/>
      <c r="BC4" s="1"/>
      <c r="BD4" s="1"/>
      <c r="BE4" s="1"/>
      <c r="BF4" s="1"/>
      <c r="BG4" s="1"/>
      <c r="BH4" s="1"/>
      <c r="BI4" s="1"/>
      <c r="BJ4" s="1"/>
      <c r="BK4" s="1">
        <v>8810898</v>
      </c>
      <c r="BL4" s="1" t="s">
        <v>888</v>
      </c>
      <c r="BM4" s="1" t="s">
        <v>889</v>
      </c>
      <c r="BN4" s="1"/>
      <c r="BO4" s="1">
        <v>20</v>
      </c>
    </row>
    <row r="5" spans="1:67" x14ac:dyDescent="0.35">
      <c r="A5" s="1" t="s">
        <v>893</v>
      </c>
      <c r="B5" s="1" t="s">
        <v>890</v>
      </c>
      <c r="C5" s="1" t="s">
        <v>891</v>
      </c>
      <c r="D5" s="3" t="s">
        <v>1182</v>
      </c>
      <c r="E5" s="3" t="s">
        <v>1183</v>
      </c>
      <c r="F5" s="4" t="s">
        <v>1184</v>
      </c>
      <c r="G5" s="1" t="s">
        <v>843</v>
      </c>
      <c r="H5" s="1" t="s">
        <v>836</v>
      </c>
      <c r="I5" s="1" t="s">
        <v>830</v>
      </c>
      <c r="J5" s="1"/>
      <c r="K5" s="1" t="s">
        <v>831</v>
      </c>
      <c r="L5" s="1"/>
      <c r="M5" s="11" t="s">
        <v>1120</v>
      </c>
      <c r="N5" s="1" t="s">
        <v>834</v>
      </c>
      <c r="O5" s="1"/>
      <c r="P5" s="1" t="s">
        <v>837</v>
      </c>
      <c r="Q5" s="1" t="s">
        <v>825</v>
      </c>
      <c r="R5" s="1"/>
      <c r="S5" s="1"/>
      <c r="T5" s="1" t="s">
        <v>833</v>
      </c>
      <c r="U5" s="35">
        <f t="shared" si="0"/>
        <v>1</v>
      </c>
      <c r="V5" s="35">
        <f t="shared" si="1"/>
        <v>1</v>
      </c>
      <c r="W5" s="35">
        <f t="shared" si="2"/>
        <v>1</v>
      </c>
      <c r="X5" s="35">
        <f t="shared" si="3"/>
        <v>1</v>
      </c>
      <c r="Y5" s="36">
        <f t="shared" si="4"/>
        <v>1</v>
      </c>
      <c r="Z5" s="35">
        <f t="shared" si="5"/>
        <v>0</v>
      </c>
      <c r="AA5" s="35">
        <f>IFERROR(VLOOKUP(M5,'score usager'!$A:$C,2,FALSE),"")</f>
        <v>0.4</v>
      </c>
      <c r="AB5" s="35">
        <f>IFERROR(VLOOKUP($M5,'score usager'!$A:$C,3,FALSE),"")</f>
        <v>1</v>
      </c>
      <c r="AC5" s="105">
        <f t="shared" si="6"/>
        <v>0.46666666666666662</v>
      </c>
      <c r="AD5" s="142">
        <f t="shared" si="7"/>
        <v>0.73333333333333328</v>
      </c>
      <c r="AE5" s="1" t="s">
        <v>807</v>
      </c>
      <c r="AF5" s="1" t="s">
        <v>846</v>
      </c>
      <c r="AG5" s="1"/>
      <c r="AH5" s="1" t="s">
        <v>807</v>
      </c>
      <c r="AI5" s="1" t="s">
        <v>807</v>
      </c>
      <c r="AJ5" s="1"/>
      <c r="AK5" s="1"/>
      <c r="AL5" s="1"/>
      <c r="AM5" s="1"/>
      <c r="AN5" s="1"/>
      <c r="AO5" s="1"/>
      <c r="AP5" s="12">
        <v>70</v>
      </c>
      <c r="AQ5" s="1"/>
      <c r="AR5" s="1"/>
      <c r="AS5" s="1"/>
      <c r="AT5" s="1"/>
      <c r="AU5" s="1"/>
      <c r="AV5" s="1"/>
      <c r="AW5" s="1"/>
      <c r="AX5" s="1"/>
      <c r="AY5" s="1"/>
      <c r="AZ5" s="1"/>
      <c r="BA5" s="1"/>
      <c r="BB5" s="1"/>
      <c r="BC5" s="1"/>
      <c r="BD5" s="1"/>
      <c r="BE5" s="1"/>
      <c r="BF5" s="1"/>
      <c r="BG5" s="1"/>
      <c r="BH5" s="1"/>
      <c r="BI5" s="1"/>
      <c r="BJ5" s="1"/>
      <c r="BK5" s="1">
        <v>8810992</v>
      </c>
      <c r="BL5" s="1" t="s">
        <v>893</v>
      </c>
      <c r="BM5" s="1" t="s">
        <v>894</v>
      </c>
      <c r="BN5" s="1"/>
      <c r="BO5" s="1">
        <v>21</v>
      </c>
    </row>
    <row r="6" spans="1:67" x14ac:dyDescent="0.35">
      <c r="A6" s="7" t="s">
        <v>899</v>
      </c>
      <c r="B6" s="7" t="s">
        <v>897</v>
      </c>
      <c r="C6" s="7" t="s">
        <v>898</v>
      </c>
      <c r="D6" s="3" t="s">
        <v>1185</v>
      </c>
      <c r="E6" s="3" t="s">
        <v>1186</v>
      </c>
      <c r="F6" s="4" t="s">
        <v>1187</v>
      </c>
      <c r="G6" s="7" t="s">
        <v>843</v>
      </c>
      <c r="H6" s="7" t="s">
        <v>836</v>
      </c>
      <c r="I6" s="7" t="s">
        <v>830</v>
      </c>
      <c r="J6" s="7"/>
      <c r="K6" s="7" t="s">
        <v>831</v>
      </c>
      <c r="L6" s="7"/>
      <c r="M6" s="11" t="s">
        <v>939</v>
      </c>
      <c r="N6" s="7" t="s">
        <v>832</v>
      </c>
      <c r="O6" s="7"/>
      <c r="P6" s="7" t="s">
        <v>896</v>
      </c>
      <c r="Q6" s="7" t="s">
        <v>825</v>
      </c>
      <c r="R6" s="7"/>
      <c r="S6" s="7"/>
      <c r="T6" s="7" t="s">
        <v>833</v>
      </c>
      <c r="U6" s="35">
        <f t="shared" si="0"/>
        <v>1</v>
      </c>
      <c r="V6" s="35">
        <f t="shared" si="1"/>
        <v>1</v>
      </c>
      <c r="W6" s="35">
        <f t="shared" si="2"/>
        <v>1</v>
      </c>
      <c r="X6" s="35">
        <f t="shared" si="3"/>
        <v>1</v>
      </c>
      <c r="Y6" s="36">
        <f t="shared" si="4"/>
        <v>1</v>
      </c>
      <c r="Z6" s="35">
        <f t="shared" si="5"/>
        <v>1</v>
      </c>
      <c r="AA6" s="35">
        <f>IFERROR(VLOOKUP(M6,'score usager'!$A:$C,2,FALSE),"")</f>
        <v>0.4</v>
      </c>
      <c r="AB6" s="35">
        <f>IFERROR(VLOOKUP($M6,'score usager'!$A:$C,3,FALSE),"")</f>
        <v>1</v>
      </c>
      <c r="AC6" s="105">
        <f t="shared" si="6"/>
        <v>0.79999999999999993</v>
      </c>
      <c r="AD6" s="142">
        <f t="shared" si="7"/>
        <v>0.89999999999999991</v>
      </c>
      <c r="AE6" s="7" t="s">
        <v>807</v>
      </c>
      <c r="AF6" s="7" t="s">
        <v>846</v>
      </c>
      <c r="AG6" s="7"/>
      <c r="AH6" s="7" t="s">
        <v>807</v>
      </c>
      <c r="AI6" s="7" t="s">
        <v>807</v>
      </c>
      <c r="AJ6" s="7"/>
      <c r="AK6" s="7"/>
      <c r="AL6" s="7"/>
      <c r="AM6" s="7"/>
      <c r="AN6" s="7"/>
      <c r="AO6" s="7"/>
      <c r="AP6" s="8">
        <v>50</v>
      </c>
      <c r="AQ6" s="7"/>
      <c r="AR6" s="7"/>
      <c r="AS6" s="7"/>
      <c r="AT6" s="7"/>
      <c r="AU6" s="7"/>
      <c r="AV6" s="7"/>
      <c r="AW6" s="7"/>
      <c r="AX6" s="7"/>
      <c r="AY6" s="7"/>
      <c r="AZ6" s="7"/>
      <c r="BA6" s="7"/>
      <c r="BB6" s="7"/>
      <c r="BC6" s="7"/>
      <c r="BD6" s="7"/>
      <c r="BE6" s="7"/>
      <c r="BF6" s="7"/>
      <c r="BG6" s="7"/>
      <c r="BH6" s="7"/>
      <c r="BI6" s="7"/>
      <c r="BJ6" s="7"/>
      <c r="BK6" s="7">
        <v>8811016</v>
      </c>
      <c r="BL6" s="7" t="s">
        <v>899</v>
      </c>
      <c r="BM6" s="7" t="s">
        <v>900</v>
      </c>
      <c r="BN6" s="7"/>
      <c r="BO6" s="7">
        <v>23</v>
      </c>
    </row>
    <row r="7" spans="1:67" x14ac:dyDescent="0.35">
      <c r="A7" s="5" t="s">
        <v>905</v>
      </c>
      <c r="B7" s="5" t="s">
        <v>903</v>
      </c>
      <c r="C7" s="5" t="s">
        <v>904</v>
      </c>
      <c r="D7" s="3" t="s">
        <v>1188</v>
      </c>
      <c r="E7" s="3" t="s">
        <v>1189</v>
      </c>
      <c r="F7" s="4" t="s">
        <v>1190</v>
      </c>
      <c r="G7" s="5" t="s">
        <v>843</v>
      </c>
      <c r="H7" s="5" t="s">
        <v>836</v>
      </c>
      <c r="I7" s="5" t="s">
        <v>830</v>
      </c>
      <c r="J7" s="5"/>
      <c r="K7" s="5" t="s">
        <v>831</v>
      </c>
      <c r="L7" s="5"/>
      <c r="M7" s="11" t="s">
        <v>936</v>
      </c>
      <c r="N7" s="5" t="s">
        <v>832</v>
      </c>
      <c r="O7" s="5"/>
      <c r="P7" s="5" t="s">
        <v>845</v>
      </c>
      <c r="Q7" s="5" t="s">
        <v>825</v>
      </c>
      <c r="R7" s="5"/>
      <c r="S7" s="5"/>
      <c r="T7" s="5" t="s">
        <v>833</v>
      </c>
      <c r="U7" s="35">
        <f t="shared" si="0"/>
        <v>1</v>
      </c>
      <c r="V7" s="35">
        <f t="shared" si="1"/>
        <v>1</v>
      </c>
      <c r="W7" s="35">
        <f t="shared" si="2"/>
        <v>1</v>
      </c>
      <c r="X7" s="35">
        <f t="shared" si="3"/>
        <v>1</v>
      </c>
      <c r="Y7" s="36">
        <f t="shared" si="4"/>
        <v>1</v>
      </c>
      <c r="Z7" s="35">
        <f t="shared" si="5"/>
        <v>0</v>
      </c>
      <c r="AA7" s="35">
        <f>IFERROR(VLOOKUP(M7,'score usager'!$A:$C,2,FALSE),"")</f>
        <v>0.4</v>
      </c>
      <c r="AB7" s="35">
        <f>IFERROR(VLOOKUP($M7,'score usager'!$A:$C,3,FALSE),"")</f>
        <v>1</v>
      </c>
      <c r="AC7" s="105">
        <f t="shared" si="6"/>
        <v>0.46666666666666662</v>
      </c>
      <c r="AD7" s="142">
        <f t="shared" si="7"/>
        <v>0.73333333333333328</v>
      </c>
      <c r="AE7" s="5" t="s">
        <v>807</v>
      </c>
      <c r="AF7" s="5" t="s">
        <v>846</v>
      </c>
      <c r="AG7" s="5"/>
      <c r="AH7" s="5" t="s">
        <v>807</v>
      </c>
      <c r="AI7" s="5" t="s">
        <v>807</v>
      </c>
      <c r="AJ7" s="5"/>
      <c r="AK7" s="5"/>
      <c r="AL7" s="5"/>
      <c r="AM7" s="5"/>
      <c r="AN7" s="5"/>
      <c r="AO7" s="5"/>
      <c r="AP7" s="6">
        <v>100</v>
      </c>
      <c r="AQ7" s="5"/>
      <c r="AR7" s="5"/>
      <c r="AS7" s="5"/>
      <c r="AT7" s="5"/>
      <c r="AU7" s="5"/>
      <c r="AV7" s="5"/>
      <c r="AW7" s="5"/>
      <c r="AX7" s="5"/>
      <c r="AY7" s="5"/>
      <c r="AZ7" s="5"/>
      <c r="BA7" s="5"/>
      <c r="BB7" s="5"/>
      <c r="BC7" s="5"/>
      <c r="BD7" s="5"/>
      <c r="BE7" s="5"/>
      <c r="BF7" s="5"/>
      <c r="BG7" s="5"/>
      <c r="BH7" s="5"/>
      <c r="BI7" s="5"/>
      <c r="BJ7" s="5"/>
      <c r="BK7" s="5">
        <v>8811053</v>
      </c>
      <c r="BL7" s="5" t="s">
        <v>905</v>
      </c>
      <c r="BM7" s="5" t="s">
        <v>906</v>
      </c>
      <c r="BN7" s="5"/>
      <c r="BO7" s="5">
        <v>25</v>
      </c>
    </row>
    <row r="8" spans="1:67" x14ac:dyDescent="0.35">
      <c r="A8" s="5" t="s">
        <v>959</v>
      </c>
      <c r="B8" s="5" t="s">
        <v>951</v>
      </c>
      <c r="C8" s="5" t="s">
        <v>952</v>
      </c>
      <c r="D8" s="3" t="s">
        <v>1191</v>
      </c>
      <c r="E8" s="3" t="s">
        <v>1192</v>
      </c>
      <c r="F8" s="4" t="s">
        <v>1193</v>
      </c>
      <c r="G8" s="5" t="s">
        <v>953</v>
      </c>
      <c r="H8" s="5" t="s">
        <v>954</v>
      </c>
      <c r="I8" s="5" t="s">
        <v>830</v>
      </c>
      <c r="J8" s="5"/>
      <c r="K8" s="5" t="s">
        <v>831</v>
      </c>
      <c r="L8" s="5"/>
      <c r="M8" s="11" t="s">
        <v>1122</v>
      </c>
      <c r="N8" s="5" t="s">
        <v>832</v>
      </c>
      <c r="O8" s="5"/>
      <c r="P8" s="5" t="s">
        <v>955</v>
      </c>
      <c r="Q8" s="5" t="s">
        <v>956</v>
      </c>
      <c r="R8" s="5"/>
      <c r="S8" s="5"/>
      <c r="T8" s="5" t="s">
        <v>806</v>
      </c>
      <c r="U8" s="35">
        <f t="shared" si="0"/>
        <v>1</v>
      </c>
      <c r="V8" s="35">
        <f t="shared" si="1"/>
        <v>0</v>
      </c>
      <c r="W8" s="35">
        <f t="shared" si="2"/>
        <v>1</v>
      </c>
      <c r="X8" s="35">
        <f t="shared" si="3"/>
        <v>1</v>
      </c>
      <c r="Y8" s="36">
        <f t="shared" si="4"/>
        <v>0.75</v>
      </c>
      <c r="Z8" s="35">
        <f t="shared" si="5"/>
        <v>1</v>
      </c>
      <c r="AA8" s="35">
        <f>IFERROR(VLOOKUP(M8,'score usager'!$A:$C,2,FALSE),"")</f>
        <v>0.2</v>
      </c>
      <c r="AB8" s="35">
        <f>IFERROR(VLOOKUP($M8,'score usager'!$A:$C,3,FALSE),"")</f>
        <v>1</v>
      </c>
      <c r="AC8" s="105">
        <f t="shared" si="6"/>
        <v>0.73333333333333339</v>
      </c>
      <c r="AD8" s="142">
        <f t="shared" si="7"/>
        <v>0.7416666666666667</v>
      </c>
      <c r="AE8" s="5" t="s">
        <v>807</v>
      </c>
      <c r="AF8" s="5"/>
      <c r="AG8" s="5"/>
      <c r="AH8" s="5" t="s">
        <v>807</v>
      </c>
      <c r="AI8" s="5" t="s">
        <v>807</v>
      </c>
      <c r="AJ8" s="10" t="s">
        <v>1012</v>
      </c>
      <c r="AK8" s="10" t="s">
        <v>1172</v>
      </c>
      <c r="AL8" s="5"/>
      <c r="AM8" s="5"/>
      <c r="AN8" s="5"/>
      <c r="AO8" s="5"/>
      <c r="AP8" s="6">
        <v>50</v>
      </c>
      <c r="AQ8" s="5"/>
      <c r="AR8" s="5"/>
      <c r="AS8" s="5"/>
      <c r="AT8" s="5"/>
      <c r="AU8" s="5"/>
      <c r="AV8" s="5"/>
      <c r="AW8" s="5"/>
      <c r="AX8" s="5"/>
      <c r="AY8" s="5"/>
      <c r="AZ8" s="5"/>
      <c r="BA8" s="5"/>
      <c r="BB8" s="5"/>
      <c r="BC8" s="5"/>
      <c r="BD8" s="5"/>
      <c r="BE8" s="5"/>
      <c r="BF8" s="5"/>
      <c r="BG8" s="5"/>
      <c r="BH8" s="5"/>
      <c r="BI8" s="5" t="s">
        <v>958</v>
      </c>
      <c r="BJ8" s="5"/>
      <c r="BK8" s="5">
        <v>8847398</v>
      </c>
      <c r="BL8" s="5" t="s">
        <v>959</v>
      </c>
      <c r="BM8" s="5" t="s">
        <v>960</v>
      </c>
      <c r="BN8" s="5"/>
      <c r="BO8" s="5">
        <v>1</v>
      </c>
    </row>
    <row r="9" spans="1:67" x14ac:dyDescent="0.35">
      <c r="A9" s="1" t="s">
        <v>1006</v>
      </c>
      <c r="B9" s="1" t="s">
        <v>1000</v>
      </c>
      <c r="C9" s="1" t="s">
        <v>1001</v>
      </c>
      <c r="D9" s="3" t="s">
        <v>1194</v>
      </c>
      <c r="E9" s="3" t="s">
        <v>1195</v>
      </c>
      <c r="F9" s="4" t="s">
        <v>1196</v>
      </c>
      <c r="G9" s="1" t="s">
        <v>953</v>
      </c>
      <c r="H9" s="1" t="s">
        <v>954</v>
      </c>
      <c r="I9" s="1" t="s">
        <v>830</v>
      </c>
      <c r="J9" s="1"/>
      <c r="K9" s="1" t="s">
        <v>831</v>
      </c>
      <c r="L9" s="1"/>
      <c r="M9" s="11" t="s">
        <v>3836</v>
      </c>
      <c r="N9" s="1" t="s">
        <v>832</v>
      </c>
      <c r="O9" s="1"/>
      <c r="P9" s="1" t="s">
        <v>881</v>
      </c>
      <c r="Q9" s="1" t="s">
        <v>825</v>
      </c>
      <c r="R9" s="1"/>
      <c r="S9" s="1"/>
      <c r="T9" s="1" t="s">
        <v>833</v>
      </c>
      <c r="U9" s="35">
        <f t="shared" si="0"/>
        <v>1</v>
      </c>
      <c r="V9" s="35">
        <f t="shared" si="1"/>
        <v>1</v>
      </c>
      <c r="W9" s="35">
        <f t="shared" si="2"/>
        <v>1</v>
      </c>
      <c r="X9" s="35">
        <f t="shared" si="3"/>
        <v>0</v>
      </c>
      <c r="Y9" s="36">
        <f t="shared" si="4"/>
        <v>0.75</v>
      </c>
      <c r="Z9" s="35">
        <f t="shared" si="5"/>
        <v>0</v>
      </c>
      <c r="AA9" s="35">
        <f>'score usager'!B3</f>
        <v>0.2</v>
      </c>
      <c r="AB9" s="35">
        <f>'score usager'!C3</f>
        <v>1</v>
      </c>
      <c r="AC9" s="105">
        <f t="shared" si="6"/>
        <v>0.39999999999999997</v>
      </c>
      <c r="AD9" s="142">
        <f t="shared" si="7"/>
        <v>0.57499999999999996</v>
      </c>
      <c r="AE9" s="1" t="s">
        <v>807</v>
      </c>
      <c r="AF9" s="1" t="s">
        <v>1002</v>
      </c>
      <c r="AG9" s="1"/>
      <c r="AH9" s="1" t="s">
        <v>807</v>
      </c>
      <c r="AI9" s="1" t="s">
        <v>808</v>
      </c>
      <c r="AJ9" s="1"/>
      <c r="AK9" s="1"/>
      <c r="AL9" s="1" t="s">
        <v>1003</v>
      </c>
      <c r="AM9" s="1" t="s">
        <v>1004</v>
      </c>
      <c r="AN9" s="1"/>
      <c r="AO9" s="2">
        <v>20</v>
      </c>
      <c r="AP9" s="12">
        <v>100</v>
      </c>
      <c r="AQ9" s="1"/>
      <c r="AR9" s="1"/>
      <c r="AS9" s="1"/>
      <c r="AT9" s="1"/>
      <c r="AU9" s="1"/>
      <c r="AV9" s="1"/>
      <c r="AW9" s="1"/>
      <c r="AX9" s="1"/>
      <c r="AY9" s="1"/>
      <c r="AZ9" s="1"/>
      <c r="BA9" s="1"/>
      <c r="BB9" s="1"/>
      <c r="BC9" s="1"/>
      <c r="BD9" s="1"/>
      <c r="BE9" s="1"/>
      <c r="BF9" s="1"/>
      <c r="BG9" s="1"/>
      <c r="BH9" s="1"/>
      <c r="BI9" s="1" t="s">
        <v>1005</v>
      </c>
      <c r="BJ9" s="1"/>
      <c r="BK9" s="1">
        <v>8847420</v>
      </c>
      <c r="BL9" s="1" t="s">
        <v>1006</v>
      </c>
      <c r="BM9" s="1" t="s">
        <v>1007</v>
      </c>
      <c r="BN9" s="1"/>
      <c r="BO9" s="1">
        <v>32</v>
      </c>
    </row>
    <row r="10" spans="1:67" x14ac:dyDescent="0.35">
      <c r="A10" s="1" t="s">
        <v>1014</v>
      </c>
      <c r="B10" s="1" t="s">
        <v>1008</v>
      </c>
      <c r="C10" s="1" t="s">
        <v>1009</v>
      </c>
      <c r="D10" s="3" t="s">
        <v>1197</v>
      </c>
      <c r="E10" s="3" t="s">
        <v>1198</v>
      </c>
      <c r="F10" s="4" t="s">
        <v>1199</v>
      </c>
      <c r="G10" s="1" t="s">
        <v>953</v>
      </c>
      <c r="H10" s="1" t="s">
        <v>954</v>
      </c>
      <c r="I10" s="1" t="s">
        <v>830</v>
      </c>
      <c r="J10" s="1"/>
      <c r="K10" s="1" t="s">
        <v>831</v>
      </c>
      <c r="L10" s="1"/>
      <c r="M10" s="11" t="s">
        <v>1013</v>
      </c>
      <c r="N10" s="1" t="s">
        <v>832</v>
      </c>
      <c r="O10" s="1"/>
      <c r="P10" s="1" t="s">
        <v>1010</v>
      </c>
      <c r="Q10" s="1" t="s">
        <v>1011</v>
      </c>
      <c r="R10" s="1"/>
      <c r="S10" s="1"/>
      <c r="T10" s="1" t="s">
        <v>833</v>
      </c>
      <c r="U10" s="35">
        <f t="shared" si="0"/>
        <v>1</v>
      </c>
      <c r="V10" s="35">
        <f t="shared" si="1"/>
        <v>1</v>
      </c>
      <c r="W10" s="35">
        <f t="shared" si="2"/>
        <v>1</v>
      </c>
      <c r="X10" s="35">
        <f t="shared" si="3"/>
        <v>0</v>
      </c>
      <c r="Y10" s="36">
        <f t="shared" si="4"/>
        <v>0.75</v>
      </c>
      <c r="Z10" s="35">
        <f t="shared" si="5"/>
        <v>0</v>
      </c>
      <c r="AA10" s="35">
        <f>IFERROR(VLOOKUP(M10,'score usager'!$A:$C,2,FALSE),"")</f>
        <v>0.2</v>
      </c>
      <c r="AB10" s="35">
        <f>IFERROR(VLOOKUP($M10,'score usager'!$A:$C,3,FALSE),"")</f>
        <v>1</v>
      </c>
      <c r="AC10" s="105">
        <f t="shared" si="6"/>
        <v>0.39999999999999997</v>
      </c>
      <c r="AD10" s="142">
        <f t="shared" si="7"/>
        <v>0.57499999999999996</v>
      </c>
      <c r="AE10" s="1" t="s">
        <v>807</v>
      </c>
      <c r="AF10" s="1" t="s">
        <v>1012</v>
      </c>
      <c r="AG10" s="1"/>
      <c r="AH10" s="1" t="s">
        <v>807</v>
      </c>
      <c r="AI10" s="1" t="s">
        <v>808</v>
      </c>
      <c r="AJ10" s="1"/>
      <c r="AK10" s="1"/>
      <c r="AL10" s="1" t="s">
        <v>1003</v>
      </c>
      <c r="AM10" s="1" t="s">
        <v>1004</v>
      </c>
      <c r="AN10" s="1"/>
      <c r="AO10" s="2">
        <v>10</v>
      </c>
      <c r="AP10" s="2">
        <v>80</v>
      </c>
      <c r="AQ10" s="1"/>
      <c r="AR10" s="1"/>
      <c r="AS10" s="1"/>
      <c r="AT10" s="1"/>
      <c r="AU10" s="1"/>
      <c r="AV10" s="1"/>
      <c r="AW10" s="1"/>
      <c r="AX10" s="1"/>
      <c r="AY10" s="1"/>
      <c r="AZ10" s="1"/>
      <c r="BA10" s="1"/>
      <c r="BB10" s="1"/>
      <c r="BC10" s="1"/>
      <c r="BD10" s="1"/>
      <c r="BE10" s="1"/>
      <c r="BF10" s="1"/>
      <c r="BG10" s="1"/>
      <c r="BH10" s="1"/>
      <c r="BI10" s="1" t="s">
        <v>1013</v>
      </c>
      <c r="BJ10" s="1"/>
      <c r="BK10" s="1">
        <v>8847431</v>
      </c>
      <c r="BL10" s="1" t="s">
        <v>1014</v>
      </c>
      <c r="BM10" s="1" t="s">
        <v>1015</v>
      </c>
      <c r="BN10" s="1"/>
      <c r="BO10" s="1">
        <v>33</v>
      </c>
    </row>
    <row r="11" spans="1:67" x14ac:dyDescent="0.35">
      <c r="A11" s="1" t="s">
        <v>1021</v>
      </c>
      <c r="B11" s="1" t="s">
        <v>1016</v>
      </c>
      <c r="C11" s="1" t="s">
        <v>1017</v>
      </c>
      <c r="D11" s="3" t="s">
        <v>1200</v>
      </c>
      <c r="E11" s="3" t="s">
        <v>1201</v>
      </c>
      <c r="F11" s="4" t="s">
        <v>1202</v>
      </c>
      <c r="G11" s="1" t="s">
        <v>953</v>
      </c>
      <c r="H11" s="1" t="s">
        <v>954</v>
      </c>
      <c r="I11" s="1" t="s">
        <v>830</v>
      </c>
      <c r="J11" s="1"/>
      <c r="K11" s="1" t="s">
        <v>831</v>
      </c>
      <c r="L11" s="1"/>
      <c r="M11" s="11" t="s">
        <v>1106</v>
      </c>
      <c r="N11" s="1" t="s">
        <v>832</v>
      </c>
      <c r="O11" s="1"/>
      <c r="P11" s="1" t="s">
        <v>1019</v>
      </c>
      <c r="Q11" s="1" t="s">
        <v>825</v>
      </c>
      <c r="R11" s="1"/>
      <c r="S11" s="1"/>
      <c r="T11" s="1" t="s">
        <v>833</v>
      </c>
      <c r="U11" s="35">
        <f t="shared" si="0"/>
        <v>1</v>
      </c>
      <c r="V11" s="35">
        <f t="shared" si="1"/>
        <v>1</v>
      </c>
      <c r="W11" s="35">
        <f t="shared" si="2"/>
        <v>1</v>
      </c>
      <c r="X11" s="35">
        <f t="shared" si="3"/>
        <v>1</v>
      </c>
      <c r="Y11" s="36">
        <f t="shared" si="4"/>
        <v>1</v>
      </c>
      <c r="Z11" s="35">
        <f t="shared" si="5"/>
        <v>0</v>
      </c>
      <c r="AA11" s="35">
        <f>IFERROR(VLOOKUP(M11,'score usager'!$A:$C,2,FALSE),"")</f>
        <v>0.4</v>
      </c>
      <c r="AB11" s="35">
        <f>IFERROR(VLOOKUP($M11,'score usager'!$A:$C,3,FALSE),"")</f>
        <v>1</v>
      </c>
      <c r="AC11" s="105">
        <f t="shared" si="6"/>
        <v>0.46666666666666662</v>
      </c>
      <c r="AD11" s="142">
        <f t="shared" si="7"/>
        <v>0.73333333333333328</v>
      </c>
      <c r="AE11" s="1" t="s">
        <v>807</v>
      </c>
      <c r="AF11" s="1" t="s">
        <v>1002</v>
      </c>
      <c r="AG11" s="1"/>
      <c r="AH11" s="1" t="s">
        <v>807</v>
      </c>
      <c r="AI11" s="1" t="s">
        <v>807</v>
      </c>
      <c r="AJ11" s="1"/>
      <c r="AK11" s="1"/>
      <c r="AL11" s="1"/>
      <c r="AM11" s="1"/>
      <c r="AN11" s="1"/>
      <c r="AO11" s="1"/>
      <c r="AP11" s="2">
        <v>100</v>
      </c>
      <c r="AQ11" s="1"/>
      <c r="AR11" s="1"/>
      <c r="AS11" s="1"/>
      <c r="AT11" s="1"/>
      <c r="AU11" s="1"/>
      <c r="AV11" s="1"/>
      <c r="AW11" s="1"/>
      <c r="AX11" s="1"/>
      <c r="AY11" s="1"/>
      <c r="AZ11" s="1"/>
      <c r="BA11" s="1"/>
      <c r="BB11" s="1"/>
      <c r="BC11" s="1"/>
      <c r="BD11" s="1"/>
      <c r="BE11" s="1"/>
      <c r="BF11" s="1"/>
      <c r="BG11" s="1"/>
      <c r="BH11" s="1"/>
      <c r="BI11" s="1" t="s">
        <v>1020</v>
      </c>
      <c r="BJ11" s="1"/>
      <c r="BK11" s="1">
        <v>8847455</v>
      </c>
      <c r="BL11" s="1" t="s">
        <v>1021</v>
      </c>
      <c r="BM11" s="1" t="s">
        <v>1022</v>
      </c>
      <c r="BN11" s="1"/>
      <c r="BO11" s="1">
        <v>34</v>
      </c>
    </row>
    <row r="12" spans="1:67" x14ac:dyDescent="0.35">
      <c r="A12" s="1" t="s">
        <v>1027</v>
      </c>
      <c r="B12" s="1" t="s">
        <v>1023</v>
      </c>
      <c r="C12" s="1" t="s">
        <v>1024</v>
      </c>
      <c r="D12" s="3" t="s">
        <v>1203</v>
      </c>
      <c r="E12" s="3" t="s">
        <v>1204</v>
      </c>
      <c r="F12" s="4" t="s">
        <v>1205</v>
      </c>
      <c r="G12" s="1" t="s">
        <v>953</v>
      </c>
      <c r="H12" s="1" t="s">
        <v>954</v>
      </c>
      <c r="I12" s="1" t="s">
        <v>830</v>
      </c>
      <c r="J12" s="1"/>
      <c r="K12" s="1" t="s">
        <v>831</v>
      </c>
      <c r="L12" s="1"/>
      <c r="M12" s="11" t="s">
        <v>1112</v>
      </c>
      <c r="N12" s="1" t="s">
        <v>832</v>
      </c>
      <c r="O12" s="1"/>
      <c r="P12" s="1" t="s">
        <v>1025</v>
      </c>
      <c r="Q12" s="1" t="s">
        <v>956</v>
      </c>
      <c r="R12" s="1"/>
      <c r="S12" s="1"/>
      <c r="T12" s="1" t="s">
        <v>833</v>
      </c>
      <c r="U12" s="35">
        <f t="shared" si="0"/>
        <v>1</v>
      </c>
      <c r="V12" s="35">
        <f t="shared" si="1"/>
        <v>1</v>
      </c>
      <c r="W12" s="35">
        <f t="shared" si="2"/>
        <v>1</v>
      </c>
      <c r="X12" s="35">
        <f t="shared" si="3"/>
        <v>0</v>
      </c>
      <c r="Y12" s="36">
        <f t="shared" si="4"/>
        <v>0.75</v>
      </c>
      <c r="Z12" s="35">
        <f t="shared" si="5"/>
        <v>1</v>
      </c>
      <c r="AA12" s="35">
        <f>IFERROR(VLOOKUP(M12,'score usager'!$A:$C,2,FALSE),"")</f>
        <v>0.2</v>
      </c>
      <c r="AB12" s="35">
        <f>IFERROR(VLOOKUP($M12,'score usager'!$A:$C,3,FALSE),"")</f>
        <v>1</v>
      </c>
      <c r="AC12" s="105">
        <f t="shared" si="6"/>
        <v>0.73333333333333339</v>
      </c>
      <c r="AD12" s="142">
        <f t="shared" si="7"/>
        <v>0.7416666666666667</v>
      </c>
      <c r="AE12" s="1" t="s">
        <v>807</v>
      </c>
      <c r="AF12" s="1" t="s">
        <v>1012</v>
      </c>
      <c r="AG12" s="1"/>
      <c r="AH12" s="1" t="s">
        <v>807</v>
      </c>
      <c r="AI12" s="1" t="s">
        <v>808</v>
      </c>
      <c r="AJ12" s="1"/>
      <c r="AK12" s="1"/>
      <c r="AL12" s="1" t="s">
        <v>1003</v>
      </c>
      <c r="AM12" s="1" t="s">
        <v>1004</v>
      </c>
      <c r="AN12" s="1"/>
      <c r="AO12" s="2">
        <v>10</v>
      </c>
      <c r="AP12" s="2">
        <v>30</v>
      </c>
      <c r="AQ12" s="1"/>
      <c r="AR12" s="1"/>
      <c r="AS12" s="1"/>
      <c r="AT12" s="1"/>
      <c r="AU12" s="1"/>
      <c r="AV12" s="1"/>
      <c r="AW12" s="1"/>
      <c r="AX12" s="1"/>
      <c r="AY12" s="1"/>
      <c r="AZ12" s="1"/>
      <c r="BA12" s="1"/>
      <c r="BB12" s="1"/>
      <c r="BC12" s="1"/>
      <c r="BD12" s="1"/>
      <c r="BE12" s="1"/>
      <c r="BF12" s="1"/>
      <c r="BG12" s="1"/>
      <c r="BH12" s="1"/>
      <c r="BI12" s="1" t="s">
        <v>1026</v>
      </c>
      <c r="BJ12" s="1"/>
      <c r="BK12" s="1">
        <v>8847484</v>
      </c>
      <c r="BL12" s="1" t="s">
        <v>1027</v>
      </c>
      <c r="BM12" s="1" t="s">
        <v>1028</v>
      </c>
      <c r="BN12" s="1"/>
      <c r="BO12" s="1">
        <v>35</v>
      </c>
    </row>
    <row r="13" spans="1:67" x14ac:dyDescent="0.35">
      <c r="A13" s="1" t="s">
        <v>1079</v>
      </c>
      <c r="B13" s="1" t="s">
        <v>1075</v>
      </c>
      <c r="C13" s="1" t="s">
        <v>1076</v>
      </c>
      <c r="D13" s="3" t="s">
        <v>1206</v>
      </c>
      <c r="E13" s="3" t="s">
        <v>1207</v>
      </c>
      <c r="F13" s="4" t="s">
        <v>1208</v>
      </c>
      <c r="G13" s="1" t="s">
        <v>1077</v>
      </c>
      <c r="H13" s="1" t="s">
        <v>954</v>
      </c>
      <c r="I13" s="1" t="s">
        <v>830</v>
      </c>
      <c r="J13" s="1"/>
      <c r="K13" s="1" t="s">
        <v>831</v>
      </c>
      <c r="L13" s="1"/>
      <c r="M13" s="11" t="s">
        <v>1113</v>
      </c>
      <c r="N13" s="1" t="s">
        <v>832</v>
      </c>
      <c r="O13" s="1"/>
      <c r="P13" s="1" t="s">
        <v>932</v>
      </c>
      <c r="Q13" s="1" t="s">
        <v>825</v>
      </c>
      <c r="R13" s="1"/>
      <c r="S13" s="1"/>
      <c r="T13" s="1" t="s">
        <v>833</v>
      </c>
      <c r="U13" s="35">
        <f t="shared" si="0"/>
        <v>1</v>
      </c>
      <c r="V13" s="35">
        <f t="shared" si="1"/>
        <v>1</v>
      </c>
      <c r="W13" s="35">
        <f t="shared" si="2"/>
        <v>1</v>
      </c>
      <c r="X13" s="35">
        <f t="shared" si="3"/>
        <v>0</v>
      </c>
      <c r="Y13" s="36">
        <f t="shared" si="4"/>
        <v>0.75</v>
      </c>
      <c r="Z13" s="35">
        <f t="shared" si="5"/>
        <v>1</v>
      </c>
      <c r="AA13" s="35">
        <f>IFERROR(VLOOKUP(M13,'score usager'!$A:$C,2,FALSE),"")</f>
        <v>0.4</v>
      </c>
      <c r="AB13" s="35">
        <f>IFERROR(VLOOKUP($M13,'score usager'!$A:$C,3,FALSE),"")</f>
        <v>1</v>
      </c>
      <c r="AC13" s="105">
        <f t="shared" si="6"/>
        <v>0.79999999999999993</v>
      </c>
      <c r="AD13" s="142">
        <f t="shared" si="7"/>
        <v>0.77499999999999991</v>
      </c>
      <c r="AE13" s="1" t="s">
        <v>807</v>
      </c>
      <c r="AF13" s="1" t="s">
        <v>1012</v>
      </c>
      <c r="AG13" s="1"/>
      <c r="AH13" s="1" t="s">
        <v>807</v>
      </c>
      <c r="AI13" s="1" t="s">
        <v>808</v>
      </c>
      <c r="AJ13" s="1"/>
      <c r="AK13" s="1"/>
      <c r="AL13" s="1" t="s">
        <v>1003</v>
      </c>
      <c r="AM13" s="1" t="s">
        <v>1004</v>
      </c>
      <c r="AN13" s="1"/>
      <c r="AO13" s="2">
        <v>20</v>
      </c>
      <c r="AP13" s="2">
        <v>20</v>
      </c>
      <c r="AQ13" s="1"/>
      <c r="AR13" s="1"/>
      <c r="AS13" s="1"/>
      <c r="AT13" s="1"/>
      <c r="AU13" s="1"/>
      <c r="AV13" s="1"/>
      <c r="AW13" s="1"/>
      <c r="AX13" s="1"/>
      <c r="AY13" s="1"/>
      <c r="AZ13" s="1"/>
      <c r="BA13" s="1"/>
      <c r="BB13" s="1"/>
      <c r="BC13" s="1"/>
      <c r="BD13" s="1"/>
      <c r="BE13" s="1"/>
      <c r="BF13" s="1"/>
      <c r="BG13" s="1"/>
      <c r="BH13" s="1"/>
      <c r="BI13" s="1" t="s">
        <v>1078</v>
      </c>
      <c r="BJ13" s="1"/>
      <c r="BK13" s="1">
        <v>8855292</v>
      </c>
      <c r="BL13" s="1" t="s">
        <v>1079</v>
      </c>
      <c r="BM13" s="1" t="s">
        <v>1080</v>
      </c>
      <c r="BN13" s="1"/>
      <c r="BO13" s="1">
        <v>40</v>
      </c>
    </row>
    <row r="14" spans="1:67" x14ac:dyDescent="0.35">
      <c r="A14" s="1" t="s">
        <v>1084</v>
      </c>
      <c r="B14" s="1" t="s">
        <v>1081</v>
      </c>
      <c r="C14" s="1" t="s">
        <v>1082</v>
      </c>
      <c r="D14" s="3" t="s">
        <v>1209</v>
      </c>
      <c r="E14" s="3" t="s">
        <v>1210</v>
      </c>
      <c r="F14" s="4" t="s">
        <v>1211</v>
      </c>
      <c r="G14" s="1" t="s">
        <v>1077</v>
      </c>
      <c r="H14" s="1" t="s">
        <v>954</v>
      </c>
      <c r="I14" s="1" t="s">
        <v>830</v>
      </c>
      <c r="J14" s="1"/>
      <c r="K14" s="1" t="s">
        <v>831</v>
      </c>
      <c r="L14" s="1"/>
      <c r="M14" s="11" t="s">
        <v>1116</v>
      </c>
      <c r="N14" s="1" t="s">
        <v>832</v>
      </c>
      <c r="O14" s="1"/>
      <c r="P14" s="1" t="s">
        <v>837</v>
      </c>
      <c r="Q14" s="1" t="s">
        <v>825</v>
      </c>
      <c r="R14" s="1"/>
      <c r="S14" s="1"/>
      <c r="T14" s="1" t="s">
        <v>833</v>
      </c>
      <c r="U14" s="35">
        <f t="shared" si="0"/>
        <v>1</v>
      </c>
      <c r="V14" s="35">
        <f t="shared" si="1"/>
        <v>1</v>
      </c>
      <c r="W14" s="35">
        <f t="shared" si="2"/>
        <v>1</v>
      </c>
      <c r="X14" s="35">
        <f t="shared" si="3"/>
        <v>1</v>
      </c>
      <c r="Y14" s="36">
        <f t="shared" si="4"/>
        <v>1</v>
      </c>
      <c r="Z14" s="35">
        <f t="shared" si="5"/>
        <v>1</v>
      </c>
      <c r="AA14" s="35">
        <f>IFERROR(VLOOKUP(M14,'score usager'!$A:$C,2,FALSE),"")</f>
        <v>0.4</v>
      </c>
      <c r="AB14" s="35">
        <f>IFERROR(VLOOKUP($M14,'score usager'!$A:$C,3,FALSE),"")</f>
        <v>1</v>
      </c>
      <c r="AC14" s="105">
        <f t="shared" si="6"/>
        <v>0.79999999999999993</v>
      </c>
      <c r="AD14" s="142">
        <f t="shared" si="7"/>
        <v>0.89999999999999991</v>
      </c>
      <c r="AE14" s="1" t="s">
        <v>807</v>
      </c>
      <c r="AF14" s="1" t="s">
        <v>1012</v>
      </c>
      <c r="AG14" s="1"/>
      <c r="AH14" s="1" t="s">
        <v>807</v>
      </c>
      <c r="AI14" s="1" t="s">
        <v>807</v>
      </c>
      <c r="AJ14" s="1"/>
      <c r="AK14" s="1"/>
      <c r="AL14" s="1"/>
      <c r="AM14" s="1"/>
      <c r="AN14" s="1"/>
      <c r="AO14" s="1"/>
      <c r="AP14" s="2">
        <v>20</v>
      </c>
      <c r="AQ14" s="1"/>
      <c r="AR14" s="1"/>
      <c r="AS14" s="1"/>
      <c r="AT14" s="1"/>
      <c r="AU14" s="1"/>
      <c r="AV14" s="1"/>
      <c r="AW14" s="1"/>
      <c r="AX14" s="1"/>
      <c r="AY14" s="1"/>
      <c r="AZ14" s="1"/>
      <c r="BA14" s="1"/>
      <c r="BB14" s="1"/>
      <c r="BC14" s="1"/>
      <c r="BD14" s="1"/>
      <c r="BE14" s="1"/>
      <c r="BF14" s="1"/>
      <c r="BG14" s="1"/>
      <c r="BH14" s="1"/>
      <c r="BI14" s="1" t="s">
        <v>1083</v>
      </c>
      <c r="BJ14" s="1"/>
      <c r="BK14" s="1">
        <v>8855340</v>
      </c>
      <c r="BL14" s="1" t="s">
        <v>1084</v>
      </c>
      <c r="BM14" s="1" t="s">
        <v>1085</v>
      </c>
      <c r="BN14" s="1"/>
      <c r="BO14" s="1">
        <v>41</v>
      </c>
    </row>
    <row r="15" spans="1:67" x14ac:dyDescent="0.35">
      <c r="A15" s="1" t="s">
        <v>1090</v>
      </c>
      <c r="B15" s="1" t="s">
        <v>1087</v>
      </c>
      <c r="C15" s="1" t="s">
        <v>1088</v>
      </c>
      <c r="D15" s="3" t="s">
        <v>1212</v>
      </c>
      <c r="E15" s="3" t="s">
        <v>1213</v>
      </c>
      <c r="F15" s="4" t="s">
        <v>1214</v>
      </c>
      <c r="G15" s="1" t="s">
        <v>1077</v>
      </c>
      <c r="H15" s="1" t="s">
        <v>954</v>
      </c>
      <c r="I15" s="1" t="s">
        <v>830</v>
      </c>
      <c r="J15" s="1"/>
      <c r="K15" s="1" t="s">
        <v>831</v>
      </c>
      <c r="L15" s="1"/>
      <c r="M15" s="11" t="s">
        <v>1089</v>
      </c>
      <c r="N15" s="1" t="s">
        <v>832</v>
      </c>
      <c r="O15" s="1"/>
      <c r="P15" s="1" t="s">
        <v>837</v>
      </c>
      <c r="Q15" s="1" t="s">
        <v>825</v>
      </c>
      <c r="R15" s="1"/>
      <c r="S15" s="1"/>
      <c r="T15" s="1" t="s">
        <v>833</v>
      </c>
      <c r="U15" s="35">
        <f t="shared" si="0"/>
        <v>1</v>
      </c>
      <c r="V15" s="35">
        <f t="shared" si="1"/>
        <v>1</v>
      </c>
      <c r="W15" s="35">
        <f t="shared" si="2"/>
        <v>1</v>
      </c>
      <c r="X15" s="35">
        <f t="shared" si="3"/>
        <v>1</v>
      </c>
      <c r="Y15" s="36">
        <f t="shared" si="4"/>
        <v>1</v>
      </c>
      <c r="Z15" s="35">
        <f t="shared" si="5"/>
        <v>1</v>
      </c>
      <c r="AA15" s="35">
        <f>IFERROR(VLOOKUP(M15,'score usager'!$A:$C,2,FALSE),"")</f>
        <v>0.2</v>
      </c>
      <c r="AB15" s="35">
        <f>IFERROR(VLOOKUP($M15,'score usager'!$A:$C,3,FALSE),"")</f>
        <v>1</v>
      </c>
      <c r="AC15" s="105">
        <f t="shared" si="6"/>
        <v>0.73333333333333339</v>
      </c>
      <c r="AD15" s="142">
        <f t="shared" si="7"/>
        <v>0.8666666666666667</v>
      </c>
      <c r="AE15" s="1" t="s">
        <v>807</v>
      </c>
      <c r="AF15" s="1" t="s">
        <v>1002</v>
      </c>
      <c r="AG15" s="1"/>
      <c r="AH15" s="1" t="s">
        <v>807</v>
      </c>
      <c r="AI15" s="1" t="s">
        <v>807</v>
      </c>
      <c r="AJ15" s="1"/>
      <c r="AK15" s="1"/>
      <c r="AL15" s="1"/>
      <c r="AM15" s="1"/>
      <c r="AN15" s="1"/>
      <c r="AO15" s="1"/>
      <c r="AP15" s="2">
        <v>58</v>
      </c>
      <c r="AQ15" s="1"/>
      <c r="AR15" s="1"/>
      <c r="AS15" s="1"/>
      <c r="AT15" s="1"/>
      <c r="AU15" s="1"/>
      <c r="AV15" s="1"/>
      <c r="AW15" s="1"/>
      <c r="AX15" s="1"/>
      <c r="AY15" s="1"/>
      <c r="AZ15" s="1"/>
      <c r="BA15" s="1"/>
      <c r="BB15" s="1"/>
      <c r="BC15" s="1"/>
      <c r="BD15" s="1"/>
      <c r="BE15" s="1"/>
      <c r="BF15" s="1"/>
      <c r="BG15" s="1"/>
      <c r="BH15" s="1"/>
      <c r="BI15" s="1" t="s">
        <v>1089</v>
      </c>
      <c r="BJ15" s="1"/>
      <c r="BK15" s="1">
        <v>8855452</v>
      </c>
      <c r="BL15" s="1" t="s">
        <v>1090</v>
      </c>
      <c r="BM15" s="1" t="s">
        <v>1091</v>
      </c>
      <c r="BN15" s="1"/>
      <c r="BO15" s="1">
        <v>44</v>
      </c>
    </row>
    <row r="16" spans="1:67" x14ac:dyDescent="0.35">
      <c r="A16" s="1" t="s">
        <v>1096</v>
      </c>
      <c r="B16" s="1" t="s">
        <v>1092</v>
      </c>
      <c r="C16" s="1" t="s">
        <v>1093</v>
      </c>
      <c r="D16" s="3" t="s">
        <v>1215</v>
      </c>
      <c r="E16" s="3" t="s">
        <v>1216</v>
      </c>
      <c r="F16" s="4" t="s">
        <v>1217</v>
      </c>
      <c r="G16" s="1" t="s">
        <v>1077</v>
      </c>
      <c r="H16" s="1" t="s">
        <v>954</v>
      </c>
      <c r="I16" s="1" t="s">
        <v>830</v>
      </c>
      <c r="J16" s="1"/>
      <c r="K16" s="1" t="s">
        <v>831</v>
      </c>
      <c r="L16" s="1"/>
      <c r="M16" s="11" t="s">
        <v>1111</v>
      </c>
      <c r="N16" s="1" t="s">
        <v>832</v>
      </c>
      <c r="O16" s="1"/>
      <c r="P16" s="1" t="s">
        <v>838</v>
      </c>
      <c r="Q16" s="1" t="s">
        <v>825</v>
      </c>
      <c r="R16" s="1"/>
      <c r="S16" s="1"/>
      <c r="T16" s="1" t="s">
        <v>833</v>
      </c>
      <c r="U16" s="35">
        <f t="shared" si="0"/>
        <v>1</v>
      </c>
      <c r="V16" s="35">
        <f t="shared" si="1"/>
        <v>1</v>
      </c>
      <c r="W16" s="35">
        <f t="shared" si="2"/>
        <v>1</v>
      </c>
      <c r="X16" s="35">
        <f t="shared" si="3"/>
        <v>0</v>
      </c>
      <c r="Y16" s="36">
        <f t="shared" si="4"/>
        <v>0.75</v>
      </c>
      <c r="Z16" s="35">
        <f t="shared" si="5"/>
        <v>1</v>
      </c>
      <c r="AA16" s="35">
        <f>IFERROR(VLOOKUP(M16,'score usager'!$A:$C,2,FALSE),"")</f>
        <v>0.2</v>
      </c>
      <c r="AB16" s="35">
        <f>IFERROR(VLOOKUP($M16,'score usager'!$A:$C,3,FALSE),"")</f>
        <v>1</v>
      </c>
      <c r="AC16" s="105">
        <f t="shared" si="6"/>
        <v>0.73333333333333339</v>
      </c>
      <c r="AD16" s="142">
        <f t="shared" si="7"/>
        <v>0.7416666666666667</v>
      </c>
      <c r="AE16" s="1" t="s">
        <v>807</v>
      </c>
      <c r="AF16" s="1" t="s">
        <v>1012</v>
      </c>
      <c r="AG16" s="1"/>
      <c r="AH16" s="1" t="s">
        <v>807</v>
      </c>
      <c r="AI16" s="1" t="s">
        <v>808</v>
      </c>
      <c r="AJ16" s="1"/>
      <c r="AK16" s="1"/>
      <c r="AL16" s="1" t="s">
        <v>1003</v>
      </c>
      <c r="AM16" s="1" t="s">
        <v>1094</v>
      </c>
      <c r="AN16" s="1"/>
      <c r="AO16" s="2">
        <v>25</v>
      </c>
      <c r="AP16" s="2">
        <v>50</v>
      </c>
      <c r="AQ16" s="1"/>
      <c r="AR16" s="1"/>
      <c r="AS16" s="1"/>
      <c r="AT16" s="1"/>
      <c r="AU16" s="1"/>
      <c r="AV16" s="1"/>
      <c r="AW16" s="1"/>
      <c r="AX16" s="1"/>
      <c r="AY16" s="1"/>
      <c r="AZ16" s="1"/>
      <c r="BA16" s="1"/>
      <c r="BB16" s="1"/>
      <c r="BC16" s="1"/>
      <c r="BD16" s="1"/>
      <c r="BE16" s="1"/>
      <c r="BF16" s="1"/>
      <c r="BG16" s="1"/>
      <c r="BH16" s="1"/>
      <c r="BI16" s="1" t="s">
        <v>1095</v>
      </c>
      <c r="BJ16" s="1"/>
      <c r="BK16" s="1">
        <v>8855460</v>
      </c>
      <c r="BL16" s="1" t="s">
        <v>1096</v>
      </c>
      <c r="BM16" s="1" t="s">
        <v>1097</v>
      </c>
      <c r="BN16" s="1"/>
      <c r="BO16" s="1">
        <v>45</v>
      </c>
    </row>
    <row r="17" spans="1:67" x14ac:dyDescent="0.35">
      <c r="A17" s="1" t="s">
        <v>1101</v>
      </c>
      <c r="B17" s="1" t="s">
        <v>1098</v>
      </c>
      <c r="C17" s="1" t="s">
        <v>1099</v>
      </c>
      <c r="D17" s="3" t="s">
        <v>1218</v>
      </c>
      <c r="E17" s="3" t="s">
        <v>1219</v>
      </c>
      <c r="F17" s="4" t="s">
        <v>1220</v>
      </c>
      <c r="G17" s="1" t="s">
        <v>1077</v>
      </c>
      <c r="H17" s="1" t="s">
        <v>954</v>
      </c>
      <c r="I17" s="1" t="s">
        <v>830</v>
      </c>
      <c r="J17" s="1"/>
      <c r="K17" s="1" t="s">
        <v>831</v>
      </c>
      <c r="L17" s="1"/>
      <c r="M17" s="11" t="s">
        <v>1114</v>
      </c>
      <c r="N17" s="1" t="s">
        <v>832</v>
      </c>
      <c r="O17" s="1"/>
      <c r="P17" s="1" t="s">
        <v>881</v>
      </c>
      <c r="Q17" s="1" t="s">
        <v>956</v>
      </c>
      <c r="R17" s="1"/>
      <c r="S17" s="1"/>
      <c r="T17" s="1" t="s">
        <v>833</v>
      </c>
      <c r="U17" s="35">
        <f t="shared" si="0"/>
        <v>1</v>
      </c>
      <c r="V17" s="35">
        <f t="shared" si="1"/>
        <v>1</v>
      </c>
      <c r="W17" s="35">
        <f t="shared" si="2"/>
        <v>1</v>
      </c>
      <c r="X17" s="35">
        <f t="shared" si="3"/>
        <v>0</v>
      </c>
      <c r="Y17" s="36">
        <f t="shared" si="4"/>
        <v>0.75</v>
      </c>
      <c r="Z17" s="35">
        <f t="shared" si="5"/>
        <v>1</v>
      </c>
      <c r="AA17" s="35">
        <f>IFERROR(VLOOKUP(M17,'score usager'!$A:$C,2,FALSE),"")</f>
        <v>0.2</v>
      </c>
      <c r="AB17" s="35">
        <f>IFERROR(VLOOKUP($M17,'score usager'!$A:$C,3,FALSE),"")</f>
        <v>1</v>
      </c>
      <c r="AC17" s="105">
        <f t="shared" si="6"/>
        <v>0.73333333333333339</v>
      </c>
      <c r="AD17" s="142">
        <f t="shared" si="7"/>
        <v>0.7416666666666667</v>
      </c>
      <c r="AE17" s="1" t="s">
        <v>807</v>
      </c>
      <c r="AF17" s="1" t="s">
        <v>1012</v>
      </c>
      <c r="AG17" s="1"/>
      <c r="AH17" s="1" t="s">
        <v>807</v>
      </c>
      <c r="AI17" s="1" t="s">
        <v>808</v>
      </c>
      <c r="AJ17" s="1"/>
      <c r="AK17" s="1"/>
      <c r="AL17" s="1" t="s">
        <v>1003</v>
      </c>
      <c r="AM17" s="1" t="s">
        <v>1004</v>
      </c>
      <c r="AN17" s="1"/>
      <c r="AO17" s="2">
        <v>10</v>
      </c>
      <c r="AP17" s="2">
        <v>50</v>
      </c>
      <c r="AQ17" s="1"/>
      <c r="AR17" s="1"/>
      <c r="AS17" s="1"/>
      <c r="AT17" s="1"/>
      <c r="AU17" s="1"/>
      <c r="AV17" s="1"/>
      <c r="AW17" s="1"/>
      <c r="AX17" s="1"/>
      <c r="AY17" s="1"/>
      <c r="AZ17" s="1"/>
      <c r="BA17" s="1"/>
      <c r="BB17" s="1"/>
      <c r="BC17" s="1"/>
      <c r="BD17" s="1"/>
      <c r="BE17" s="1"/>
      <c r="BF17" s="1"/>
      <c r="BG17" s="1"/>
      <c r="BH17" s="1"/>
      <c r="BI17" s="1" t="s">
        <v>1100</v>
      </c>
      <c r="BJ17" s="1"/>
      <c r="BK17" s="1">
        <v>8855476</v>
      </c>
      <c r="BL17" s="1" t="s">
        <v>1101</v>
      </c>
      <c r="BM17" s="1" t="s">
        <v>1102</v>
      </c>
      <c r="BN17" s="1"/>
      <c r="BO17" s="1">
        <v>46</v>
      </c>
    </row>
    <row r="18" spans="1:67" x14ac:dyDescent="0.35">
      <c r="A18" s="1" t="s">
        <v>1139</v>
      </c>
      <c r="B18" s="1" t="s">
        <v>1135</v>
      </c>
      <c r="C18" s="1" t="s">
        <v>1136</v>
      </c>
      <c r="D18" s="3" t="s">
        <v>1221</v>
      </c>
      <c r="E18" s="3" t="s">
        <v>1222</v>
      </c>
      <c r="F18" s="4" t="s">
        <v>1223</v>
      </c>
      <c r="G18" s="1" t="s">
        <v>1125</v>
      </c>
      <c r="H18" s="1" t="s">
        <v>954</v>
      </c>
      <c r="I18" s="1" t="s">
        <v>830</v>
      </c>
      <c r="J18" s="1"/>
      <c r="K18" s="1" t="s">
        <v>831</v>
      </c>
      <c r="L18" s="1"/>
      <c r="M18" s="13" t="s">
        <v>1110</v>
      </c>
      <c r="N18" s="1" t="s">
        <v>832</v>
      </c>
      <c r="O18" s="1"/>
      <c r="P18" s="1" t="s">
        <v>1137</v>
      </c>
      <c r="Q18" s="1" t="s">
        <v>956</v>
      </c>
      <c r="R18" s="1"/>
      <c r="S18" s="1"/>
      <c r="T18" s="1" t="s">
        <v>833</v>
      </c>
      <c r="U18" s="35">
        <f t="shared" si="0"/>
        <v>1</v>
      </c>
      <c r="V18" s="35">
        <f t="shared" si="1"/>
        <v>1</v>
      </c>
      <c r="W18" s="35">
        <f t="shared" si="2"/>
        <v>1</v>
      </c>
      <c r="X18" s="35">
        <f t="shared" si="3"/>
        <v>0</v>
      </c>
      <c r="Y18" s="36">
        <f t="shared" si="4"/>
        <v>0.75</v>
      </c>
      <c r="Z18" s="35">
        <f t="shared" si="5"/>
        <v>0</v>
      </c>
      <c r="AA18" s="13"/>
      <c r="AB18" s="35" t="str">
        <f>IFERROR(VLOOKUP($M18,'score usager'!$A:$C,3,FALSE),"")</f>
        <v/>
      </c>
      <c r="AC18" s="105">
        <f t="shared" si="6"/>
        <v>0</v>
      </c>
      <c r="AD18" s="142">
        <f t="shared" si="7"/>
        <v>0.375</v>
      </c>
      <c r="AE18" s="1" t="s">
        <v>807</v>
      </c>
      <c r="AF18" s="1" t="s">
        <v>1002</v>
      </c>
      <c r="AG18" s="1"/>
      <c r="AH18" s="1" t="s">
        <v>807</v>
      </c>
      <c r="AI18" s="1" t="s">
        <v>808</v>
      </c>
      <c r="AJ18" s="1"/>
      <c r="AK18" s="1"/>
      <c r="AL18" s="1" t="s">
        <v>1003</v>
      </c>
      <c r="AM18" s="1" t="s">
        <v>1004</v>
      </c>
      <c r="AN18" s="1"/>
      <c r="AO18" s="2">
        <v>10</v>
      </c>
      <c r="AP18" s="2">
        <v>70</v>
      </c>
      <c r="AQ18" s="1"/>
      <c r="AR18" s="1"/>
      <c r="AS18" s="1"/>
      <c r="AT18" s="1"/>
      <c r="AU18" s="1"/>
      <c r="AV18" s="1"/>
      <c r="AW18" s="1"/>
      <c r="AX18" s="1"/>
      <c r="AY18" s="1"/>
      <c r="AZ18" s="1"/>
      <c r="BA18" s="1"/>
      <c r="BB18" s="1"/>
      <c r="BC18" s="1"/>
      <c r="BD18" s="1"/>
      <c r="BE18" s="1"/>
      <c r="BF18" s="1"/>
      <c r="BG18" s="1"/>
      <c r="BH18" s="1"/>
      <c r="BI18" s="1" t="s">
        <v>1138</v>
      </c>
      <c r="BJ18" s="1"/>
      <c r="BK18" s="1">
        <v>8876999</v>
      </c>
      <c r="BL18" s="1" t="s">
        <v>1139</v>
      </c>
      <c r="BM18" s="1" t="s">
        <v>1140</v>
      </c>
      <c r="BN18" s="1"/>
      <c r="BO18" s="1">
        <v>48</v>
      </c>
    </row>
    <row r="19" spans="1:67" x14ac:dyDescent="0.35">
      <c r="A19" s="1" t="s">
        <v>1143</v>
      </c>
      <c r="B19" s="1" t="s">
        <v>1141</v>
      </c>
      <c r="C19" s="1" t="s">
        <v>1142</v>
      </c>
      <c r="D19" s="3" t="s">
        <v>1224</v>
      </c>
      <c r="E19" s="3" t="s">
        <v>1225</v>
      </c>
      <c r="F19" s="4" t="s">
        <v>1226</v>
      </c>
      <c r="G19" s="1" t="s">
        <v>1125</v>
      </c>
      <c r="H19" s="1" t="s">
        <v>836</v>
      </c>
      <c r="I19" s="1" t="s">
        <v>830</v>
      </c>
      <c r="J19" s="1"/>
      <c r="K19" s="1" t="s">
        <v>831</v>
      </c>
      <c r="L19" s="1"/>
      <c r="M19" s="11" t="s">
        <v>941</v>
      </c>
      <c r="N19" s="1" t="s">
        <v>832</v>
      </c>
      <c r="O19" s="1"/>
      <c r="P19" s="1" t="s">
        <v>881</v>
      </c>
      <c r="Q19" s="1" t="s">
        <v>825</v>
      </c>
      <c r="R19" s="1"/>
      <c r="S19" s="1"/>
      <c r="T19" s="1" t="s">
        <v>833</v>
      </c>
      <c r="U19" s="35">
        <f t="shared" si="0"/>
        <v>1</v>
      </c>
      <c r="V19" s="35">
        <f t="shared" si="1"/>
        <v>1</v>
      </c>
      <c r="W19" s="35">
        <f t="shared" si="2"/>
        <v>1</v>
      </c>
      <c r="X19" s="35">
        <f t="shared" si="3"/>
        <v>1</v>
      </c>
      <c r="Y19" s="36">
        <f t="shared" si="4"/>
        <v>1</v>
      </c>
      <c r="Z19" s="35">
        <f t="shared" si="5"/>
        <v>1</v>
      </c>
      <c r="AA19" s="35">
        <f>IFERROR(VLOOKUP(M19,'score usager'!$A:$C,2,FALSE),"")</f>
        <v>0.4</v>
      </c>
      <c r="AB19" s="35">
        <f>IFERROR(VLOOKUP($M19,'score usager'!$A:$C,3,FALSE),"")</f>
        <v>1</v>
      </c>
      <c r="AC19" s="105">
        <f t="shared" si="6"/>
        <v>0.79999999999999993</v>
      </c>
      <c r="AD19" s="142">
        <f t="shared" si="7"/>
        <v>0.89999999999999991</v>
      </c>
      <c r="AE19" s="1" t="s">
        <v>807</v>
      </c>
      <c r="AF19" s="1" t="s">
        <v>846</v>
      </c>
      <c r="AG19" s="1"/>
      <c r="AH19" s="1" t="s">
        <v>807</v>
      </c>
      <c r="AI19" s="1" t="s">
        <v>807</v>
      </c>
      <c r="AJ19" s="1"/>
      <c r="AK19" s="1"/>
      <c r="AL19" s="1"/>
      <c r="AM19" s="1"/>
      <c r="AN19" s="1"/>
      <c r="AO19" s="1"/>
      <c r="AP19" s="2">
        <v>55</v>
      </c>
      <c r="AQ19" s="1"/>
      <c r="AR19" s="1"/>
      <c r="AS19" s="1"/>
      <c r="AT19" s="1"/>
      <c r="AU19" s="1"/>
      <c r="AV19" s="1"/>
      <c r="AW19" s="1"/>
      <c r="AX19" s="1"/>
      <c r="AY19" s="1"/>
      <c r="AZ19" s="1"/>
      <c r="BA19" s="1"/>
      <c r="BB19" s="1"/>
      <c r="BC19" s="1"/>
      <c r="BD19" s="1"/>
      <c r="BE19" s="1"/>
      <c r="BF19" s="1"/>
      <c r="BG19" s="1"/>
      <c r="BH19" s="1"/>
      <c r="BI19" s="1" t="s">
        <v>941</v>
      </c>
      <c r="BJ19" s="1"/>
      <c r="BK19" s="1">
        <v>8877063</v>
      </c>
      <c r="BL19" s="1" t="s">
        <v>1143</v>
      </c>
      <c r="BM19" s="1" t="s">
        <v>1144</v>
      </c>
      <c r="BN19" s="1"/>
      <c r="BO19" s="1">
        <v>49</v>
      </c>
    </row>
    <row r="20" spans="1:67" x14ac:dyDescent="0.35">
      <c r="A20" s="1" t="s">
        <v>1147</v>
      </c>
      <c r="B20" s="1" t="s">
        <v>1145</v>
      </c>
      <c r="C20" s="1" t="s">
        <v>1146</v>
      </c>
      <c r="D20" s="3" t="s">
        <v>1227</v>
      </c>
      <c r="E20" s="3" t="s">
        <v>1228</v>
      </c>
      <c r="F20" s="4" t="s">
        <v>1229</v>
      </c>
      <c r="G20" s="1" t="s">
        <v>1125</v>
      </c>
      <c r="H20" s="1" t="s">
        <v>836</v>
      </c>
      <c r="I20" s="1" t="s">
        <v>830</v>
      </c>
      <c r="J20" s="1"/>
      <c r="K20" s="1" t="s">
        <v>831</v>
      </c>
      <c r="L20" s="1"/>
      <c r="M20" s="11" t="s">
        <v>943</v>
      </c>
      <c r="N20" s="1" t="s">
        <v>832</v>
      </c>
      <c r="O20" s="1"/>
      <c r="P20" s="1" t="s">
        <v>838</v>
      </c>
      <c r="Q20" s="1" t="s">
        <v>825</v>
      </c>
      <c r="R20" s="1"/>
      <c r="S20" s="1"/>
      <c r="T20" s="1" t="s">
        <v>833</v>
      </c>
      <c r="U20" s="35">
        <f t="shared" si="0"/>
        <v>1</v>
      </c>
      <c r="V20" s="35">
        <f t="shared" si="1"/>
        <v>1</v>
      </c>
      <c r="W20" s="35">
        <f t="shared" si="2"/>
        <v>1</v>
      </c>
      <c r="X20" s="35">
        <f t="shared" si="3"/>
        <v>1</v>
      </c>
      <c r="Y20" s="36">
        <f t="shared" si="4"/>
        <v>1</v>
      </c>
      <c r="Z20" s="35">
        <f t="shared" si="5"/>
        <v>0</v>
      </c>
      <c r="AA20" s="35">
        <f>IFERROR(VLOOKUP(M20,'score usager'!$A:$C,2,FALSE),"")</f>
        <v>0.4</v>
      </c>
      <c r="AB20" s="35">
        <f>IFERROR(VLOOKUP($M20,'score usager'!$A:$C,3,FALSE),"")</f>
        <v>1</v>
      </c>
      <c r="AC20" s="105">
        <f t="shared" si="6"/>
        <v>0.46666666666666662</v>
      </c>
      <c r="AD20" s="142">
        <f t="shared" si="7"/>
        <v>0.73333333333333328</v>
      </c>
      <c r="AE20" s="1" t="s">
        <v>807</v>
      </c>
      <c r="AF20" s="1" t="s">
        <v>846</v>
      </c>
      <c r="AG20" s="1"/>
      <c r="AH20" s="1" t="s">
        <v>807</v>
      </c>
      <c r="AI20" s="1" t="s">
        <v>807</v>
      </c>
      <c r="AJ20" s="1"/>
      <c r="AK20" s="1"/>
      <c r="AL20" s="1"/>
      <c r="AM20" s="1"/>
      <c r="AN20" s="1"/>
      <c r="AO20" s="1"/>
      <c r="AP20" s="2">
        <v>100</v>
      </c>
      <c r="AQ20" s="1"/>
      <c r="AR20" s="1"/>
      <c r="AS20" s="1"/>
      <c r="AT20" s="1"/>
      <c r="AU20" s="1"/>
      <c r="AV20" s="1"/>
      <c r="AW20" s="1"/>
      <c r="AX20" s="1"/>
      <c r="AY20" s="1"/>
      <c r="AZ20" s="1"/>
      <c r="BA20" s="1"/>
      <c r="BB20" s="1"/>
      <c r="BC20" s="1"/>
      <c r="BD20" s="1"/>
      <c r="BE20" s="1"/>
      <c r="BF20" s="1"/>
      <c r="BG20" s="1"/>
      <c r="BH20" s="1"/>
      <c r="BI20" s="1" t="s">
        <v>943</v>
      </c>
      <c r="BJ20" s="1"/>
      <c r="BK20" s="1">
        <v>8877141</v>
      </c>
      <c r="BL20" s="1" t="s">
        <v>1147</v>
      </c>
      <c r="BM20" s="1" t="s">
        <v>1148</v>
      </c>
      <c r="BN20" s="1"/>
      <c r="BO20" s="1">
        <v>50</v>
      </c>
    </row>
    <row r="21" spans="1:67" x14ac:dyDescent="0.35">
      <c r="A21" s="1" t="s">
        <v>1152</v>
      </c>
      <c r="B21" s="1" t="s">
        <v>1149</v>
      </c>
      <c r="C21" s="1" t="s">
        <v>1150</v>
      </c>
      <c r="D21" s="3" t="s">
        <v>1230</v>
      </c>
      <c r="E21" s="3" t="s">
        <v>1231</v>
      </c>
      <c r="F21" s="4" t="s">
        <v>1232</v>
      </c>
      <c r="G21" s="1" t="s">
        <v>1125</v>
      </c>
      <c r="H21" s="1" t="s">
        <v>836</v>
      </c>
      <c r="I21" s="1" t="s">
        <v>830</v>
      </c>
      <c r="J21" s="1"/>
      <c r="K21" s="1" t="s">
        <v>831</v>
      </c>
      <c r="L21" s="1"/>
      <c r="M21" s="11" t="s">
        <v>940</v>
      </c>
      <c r="N21" s="1" t="s">
        <v>832</v>
      </c>
      <c r="O21" s="1"/>
      <c r="P21" s="1" t="s">
        <v>896</v>
      </c>
      <c r="Q21" s="1" t="s">
        <v>825</v>
      </c>
      <c r="R21" s="1"/>
      <c r="S21" s="1"/>
      <c r="T21" s="1" t="s">
        <v>833</v>
      </c>
      <c r="U21" s="35">
        <f t="shared" si="0"/>
        <v>1</v>
      </c>
      <c r="V21" s="35">
        <f t="shared" si="1"/>
        <v>1</v>
      </c>
      <c r="W21" s="35">
        <f t="shared" si="2"/>
        <v>1</v>
      </c>
      <c r="X21" s="35">
        <f t="shared" si="3"/>
        <v>1</v>
      </c>
      <c r="Y21" s="36">
        <f t="shared" si="4"/>
        <v>1</v>
      </c>
      <c r="Z21" s="35">
        <f t="shared" si="5"/>
        <v>0</v>
      </c>
      <c r="AA21" s="35">
        <f>IFERROR(VLOOKUP(M21,'score usager'!$A:$C,2,FALSE),"")</f>
        <v>0.2</v>
      </c>
      <c r="AB21" s="35">
        <f>IFERROR(VLOOKUP($M21,'score usager'!$A:$C,3,FALSE),"")</f>
        <v>1</v>
      </c>
      <c r="AC21" s="105">
        <f t="shared" si="6"/>
        <v>0.39999999999999997</v>
      </c>
      <c r="AD21" s="142">
        <f t="shared" si="7"/>
        <v>0.7</v>
      </c>
      <c r="AE21" s="1" t="s">
        <v>807</v>
      </c>
      <c r="AF21" s="10" t="s">
        <v>846</v>
      </c>
      <c r="AG21" s="1"/>
      <c r="AH21" s="1" t="s">
        <v>807</v>
      </c>
      <c r="AI21" s="1" t="s">
        <v>807</v>
      </c>
      <c r="AJ21" s="1"/>
      <c r="AK21" s="1"/>
      <c r="AL21" s="1"/>
      <c r="AM21" s="1"/>
      <c r="AN21" s="1"/>
      <c r="AO21" s="1"/>
      <c r="AP21" s="2">
        <v>100</v>
      </c>
      <c r="AQ21" s="1"/>
      <c r="AR21" s="1"/>
      <c r="AS21" s="1"/>
      <c r="AT21" s="1"/>
      <c r="AU21" s="1"/>
      <c r="AV21" s="1"/>
      <c r="AW21" s="1"/>
      <c r="AX21" s="1"/>
      <c r="AY21" s="1"/>
      <c r="AZ21" s="1"/>
      <c r="BA21" s="1"/>
      <c r="BB21" s="1"/>
      <c r="BC21" s="1"/>
      <c r="BD21" s="1"/>
      <c r="BE21" s="1"/>
      <c r="BF21" s="1"/>
      <c r="BG21" s="1"/>
      <c r="BH21" s="1"/>
      <c r="BI21" s="1" t="s">
        <v>1151</v>
      </c>
      <c r="BJ21" s="1"/>
      <c r="BK21" s="1">
        <v>8877161</v>
      </c>
      <c r="BL21" s="1" t="s">
        <v>1152</v>
      </c>
      <c r="BM21" s="1" t="s">
        <v>1153</v>
      </c>
      <c r="BN21" s="1"/>
      <c r="BO21" s="1">
        <v>51</v>
      </c>
    </row>
    <row r="22" spans="1:67" x14ac:dyDescent="0.35">
      <c r="A22" s="1" t="s">
        <v>1158</v>
      </c>
      <c r="B22" s="1" t="s">
        <v>1154</v>
      </c>
      <c r="C22" s="1" t="s">
        <v>1155</v>
      </c>
      <c r="D22" s="3" t="s">
        <v>1233</v>
      </c>
      <c r="E22" s="3" t="s">
        <v>1234</v>
      </c>
      <c r="F22" s="4" t="s">
        <v>1235</v>
      </c>
      <c r="G22" s="1" t="s">
        <v>1125</v>
      </c>
      <c r="H22" s="1" t="s">
        <v>954</v>
      </c>
      <c r="I22" s="1" t="s">
        <v>830</v>
      </c>
      <c r="J22" s="1"/>
      <c r="K22" s="1" t="s">
        <v>831</v>
      </c>
      <c r="L22" s="1"/>
      <c r="M22" s="11" t="s">
        <v>1115</v>
      </c>
      <c r="N22" s="1" t="s">
        <v>832</v>
      </c>
      <c r="O22" s="1"/>
      <c r="P22" s="1" t="s">
        <v>1156</v>
      </c>
      <c r="Q22" s="1" t="s">
        <v>956</v>
      </c>
      <c r="R22" s="1"/>
      <c r="S22" s="1"/>
      <c r="T22" s="1" t="s">
        <v>833</v>
      </c>
      <c r="U22" s="35">
        <f t="shared" si="0"/>
        <v>1</v>
      </c>
      <c r="V22" s="35">
        <f t="shared" si="1"/>
        <v>1</v>
      </c>
      <c r="W22" s="35">
        <f t="shared" si="2"/>
        <v>1</v>
      </c>
      <c r="X22" s="35">
        <f t="shared" si="3"/>
        <v>1</v>
      </c>
      <c r="Y22" s="36">
        <f t="shared" si="4"/>
        <v>1</v>
      </c>
      <c r="Z22" s="35">
        <f t="shared" si="5"/>
        <v>0</v>
      </c>
      <c r="AA22" s="35">
        <f>IFERROR(VLOOKUP(M22,'score usager'!$A:$C,2,FALSE),"")</f>
        <v>0.2</v>
      </c>
      <c r="AB22" s="35">
        <f>IFERROR(VLOOKUP($M22,'score usager'!$A:$C,3,FALSE),"")</f>
        <v>1</v>
      </c>
      <c r="AC22" s="105">
        <f t="shared" si="6"/>
        <v>0.39999999999999997</v>
      </c>
      <c r="AD22" s="142">
        <f t="shared" si="7"/>
        <v>0.7</v>
      </c>
      <c r="AE22" s="1" t="s">
        <v>807</v>
      </c>
      <c r="AF22" s="1" t="s">
        <v>1012</v>
      </c>
      <c r="AG22" s="1"/>
      <c r="AH22" s="1" t="s">
        <v>807</v>
      </c>
      <c r="AI22" s="1" t="s">
        <v>807</v>
      </c>
      <c r="AJ22" s="1"/>
      <c r="AK22" s="1"/>
      <c r="AL22" s="1"/>
      <c r="AM22" s="1"/>
      <c r="AN22" s="1"/>
      <c r="AO22" s="1"/>
      <c r="AP22" s="2">
        <v>100</v>
      </c>
      <c r="AQ22" s="1"/>
      <c r="AR22" s="1"/>
      <c r="AS22" s="1"/>
      <c r="AT22" s="1"/>
      <c r="AU22" s="1"/>
      <c r="AV22" s="1"/>
      <c r="AW22" s="1"/>
      <c r="AX22" s="1"/>
      <c r="AY22" s="1"/>
      <c r="AZ22" s="1"/>
      <c r="BA22" s="1"/>
      <c r="BB22" s="1"/>
      <c r="BC22" s="1"/>
      <c r="BD22" s="1"/>
      <c r="BE22" s="1"/>
      <c r="BF22" s="1"/>
      <c r="BG22" s="1"/>
      <c r="BH22" s="1"/>
      <c r="BI22" s="1" t="s">
        <v>1157</v>
      </c>
      <c r="BJ22" s="1"/>
      <c r="BK22" s="1">
        <v>8877235</v>
      </c>
      <c r="BL22" s="1" t="s">
        <v>1158</v>
      </c>
      <c r="BM22" s="1" t="s">
        <v>1159</v>
      </c>
      <c r="BN22" s="1"/>
      <c r="BO22" s="1">
        <v>52</v>
      </c>
    </row>
    <row r="23" spans="1:67" x14ac:dyDescent="0.35">
      <c r="A23" s="1" t="s">
        <v>1164</v>
      </c>
      <c r="B23" s="1" t="s">
        <v>1160</v>
      </c>
      <c r="C23" s="1" t="s">
        <v>1161</v>
      </c>
      <c r="D23" s="3" t="s">
        <v>1236</v>
      </c>
      <c r="E23" s="3" t="s">
        <v>1237</v>
      </c>
      <c r="F23" s="4" t="s">
        <v>1238</v>
      </c>
      <c r="G23" s="1" t="s">
        <v>1125</v>
      </c>
      <c r="H23" s="1" t="s">
        <v>954</v>
      </c>
      <c r="I23" s="1" t="s">
        <v>830</v>
      </c>
      <c r="J23" s="1"/>
      <c r="K23" s="1" t="s">
        <v>831</v>
      </c>
      <c r="L23" s="1"/>
      <c r="M23" s="11" t="s">
        <v>1109</v>
      </c>
      <c r="N23" s="1" t="s">
        <v>832</v>
      </c>
      <c r="O23" s="1"/>
      <c r="P23" s="1" t="s">
        <v>1162</v>
      </c>
      <c r="Q23" s="1" t="s">
        <v>825</v>
      </c>
      <c r="R23" s="1"/>
      <c r="S23" s="1"/>
      <c r="T23" s="1" t="s">
        <v>833</v>
      </c>
      <c r="U23" s="35">
        <f t="shared" si="0"/>
        <v>1</v>
      </c>
      <c r="V23" s="35">
        <f t="shared" si="1"/>
        <v>1</v>
      </c>
      <c r="W23" s="35">
        <f t="shared" si="2"/>
        <v>1</v>
      </c>
      <c r="X23" s="35">
        <f t="shared" si="3"/>
        <v>1</v>
      </c>
      <c r="Y23" s="36">
        <f t="shared" si="4"/>
        <v>1</v>
      </c>
      <c r="Z23" s="35">
        <f t="shared" si="5"/>
        <v>1</v>
      </c>
      <c r="AA23" s="35">
        <f>IFERROR(VLOOKUP(M23,'score usager'!$A:$C,2,FALSE),"")</f>
        <v>0.2</v>
      </c>
      <c r="AB23" s="35">
        <f>IFERROR(VLOOKUP($M23,'score usager'!$A:$C,3,FALSE),"")</f>
        <v>0.5</v>
      </c>
      <c r="AC23" s="105">
        <f t="shared" si="6"/>
        <v>0.56666666666666665</v>
      </c>
      <c r="AD23" s="142">
        <f t="shared" si="7"/>
        <v>0.78333333333333333</v>
      </c>
      <c r="AE23" s="1" t="s">
        <v>807</v>
      </c>
      <c r="AF23" s="1" t="s">
        <v>1002</v>
      </c>
      <c r="AG23" s="1"/>
      <c r="AH23" s="1" t="s">
        <v>807</v>
      </c>
      <c r="AI23" s="1" t="s">
        <v>807</v>
      </c>
      <c r="AJ23" s="1"/>
      <c r="AK23" s="1"/>
      <c r="AL23" s="1"/>
      <c r="AM23" s="1"/>
      <c r="AN23" s="1"/>
      <c r="AO23" s="1"/>
      <c r="AP23" s="2">
        <v>60</v>
      </c>
      <c r="AQ23" s="1"/>
      <c r="AR23" s="1"/>
      <c r="AS23" s="1"/>
      <c r="AT23" s="1"/>
      <c r="AU23" s="1"/>
      <c r="AV23" s="1"/>
      <c r="AW23" s="1"/>
      <c r="AX23" s="1"/>
      <c r="AY23" s="1"/>
      <c r="AZ23" s="1"/>
      <c r="BA23" s="1"/>
      <c r="BB23" s="1"/>
      <c r="BC23" s="1"/>
      <c r="BD23" s="1"/>
      <c r="BE23" s="1"/>
      <c r="BF23" s="1"/>
      <c r="BG23" s="1"/>
      <c r="BH23" s="1"/>
      <c r="BI23" s="1" t="s">
        <v>1163</v>
      </c>
      <c r="BJ23" s="1"/>
      <c r="BK23" s="1">
        <v>8877280</v>
      </c>
      <c r="BL23" s="1" t="s">
        <v>1164</v>
      </c>
      <c r="BM23" s="1" t="s">
        <v>1165</v>
      </c>
      <c r="BN23" s="1"/>
      <c r="BO23" s="1">
        <v>53</v>
      </c>
    </row>
    <row r="24" spans="1:67" x14ac:dyDescent="0.35">
      <c r="A24" s="1" t="s">
        <v>1170</v>
      </c>
      <c r="B24" s="1" t="s">
        <v>1166</v>
      </c>
      <c r="C24" s="1" t="s">
        <v>1167</v>
      </c>
      <c r="D24" s="3" t="s">
        <v>1239</v>
      </c>
      <c r="E24" s="3" t="s">
        <v>1210</v>
      </c>
      <c r="F24" s="4" t="s">
        <v>1240</v>
      </c>
      <c r="G24" s="1" t="s">
        <v>1125</v>
      </c>
      <c r="H24" s="1" t="s">
        <v>954</v>
      </c>
      <c r="I24" s="1" t="s">
        <v>830</v>
      </c>
      <c r="J24" s="1"/>
      <c r="K24" s="1" t="s">
        <v>831</v>
      </c>
      <c r="L24" s="1"/>
      <c r="M24" s="11" t="s">
        <v>1108</v>
      </c>
      <c r="N24" s="1" t="s">
        <v>832</v>
      </c>
      <c r="O24" s="1"/>
      <c r="P24" s="1" t="s">
        <v>1168</v>
      </c>
      <c r="Q24" s="1" t="s">
        <v>956</v>
      </c>
      <c r="R24" s="1"/>
      <c r="S24" s="1"/>
      <c r="T24" s="1" t="s">
        <v>833</v>
      </c>
      <c r="U24" s="35">
        <f t="shared" si="0"/>
        <v>1</v>
      </c>
      <c r="V24" s="35">
        <f t="shared" si="1"/>
        <v>1</v>
      </c>
      <c r="W24" s="35">
        <f t="shared" si="2"/>
        <v>1</v>
      </c>
      <c r="X24" s="35">
        <f t="shared" si="3"/>
        <v>1</v>
      </c>
      <c r="Y24" s="36">
        <f t="shared" si="4"/>
        <v>1</v>
      </c>
      <c r="Z24" s="35">
        <f t="shared" si="5"/>
        <v>1</v>
      </c>
      <c r="AA24" s="35">
        <f>IFERROR(VLOOKUP($M24,'score usager'!$A:$C,2,FALSE),"")</f>
        <v>0.4</v>
      </c>
      <c r="AB24" s="35">
        <f>IFERROR(VLOOKUP($M24,'score usager'!$A:$C,3,FALSE),"")</f>
        <v>1</v>
      </c>
      <c r="AC24" s="105">
        <f t="shared" si="6"/>
        <v>0.79999999999999993</v>
      </c>
      <c r="AD24" s="142">
        <f t="shared" si="7"/>
        <v>0.89999999999999991</v>
      </c>
      <c r="AE24" s="1" t="s">
        <v>807</v>
      </c>
      <c r="AF24" s="1" t="s">
        <v>1012</v>
      </c>
      <c r="AG24" s="1"/>
      <c r="AH24" s="1" t="s">
        <v>807</v>
      </c>
      <c r="AI24" s="1" t="s">
        <v>807</v>
      </c>
      <c r="AJ24" s="1"/>
      <c r="AK24" s="1"/>
      <c r="AL24" s="1"/>
      <c r="AM24" s="1"/>
      <c r="AN24" s="1"/>
      <c r="AO24" s="1"/>
      <c r="AP24" s="2">
        <v>40</v>
      </c>
      <c r="AQ24" s="1"/>
      <c r="AR24" s="1"/>
      <c r="AS24" s="1"/>
      <c r="AT24" s="1"/>
      <c r="AU24" s="1"/>
      <c r="AV24" s="1"/>
      <c r="AW24" s="1"/>
      <c r="AX24" s="1"/>
      <c r="AY24" s="1"/>
      <c r="AZ24" s="1"/>
      <c r="BA24" s="1"/>
      <c r="BB24" s="1"/>
      <c r="BC24" s="1"/>
      <c r="BD24" s="1"/>
      <c r="BE24" s="1"/>
      <c r="BF24" s="1"/>
      <c r="BG24" s="1"/>
      <c r="BH24" s="1"/>
      <c r="BI24" s="1" t="s">
        <v>1169</v>
      </c>
      <c r="BJ24" s="1"/>
      <c r="BK24" s="1">
        <v>8877369</v>
      </c>
      <c r="BL24" s="1" t="s">
        <v>1170</v>
      </c>
      <c r="BM24" s="1" t="s">
        <v>1171</v>
      </c>
      <c r="BN24" s="1"/>
      <c r="BO24" s="1">
        <v>54</v>
      </c>
    </row>
  </sheetData>
  <autoFilter ref="A1:BO24"/>
  <conditionalFormatting sqref="M1:M24">
    <cfRule type="duplicateValues" dxfId="181" priority="61"/>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20"/>
  <sheetViews>
    <sheetView topLeftCell="E1" zoomScale="115" zoomScaleNormal="115" workbookViewId="0">
      <selection activeCell="KY5" sqref="KY5"/>
    </sheetView>
  </sheetViews>
  <sheetFormatPr defaultColWidth="10.90625" defaultRowHeight="14.5" x14ac:dyDescent="0.35"/>
  <cols>
    <col min="70" max="70" width="9.1796875" bestFit="1" customWidth="1"/>
    <col min="76" max="76" width="18.7265625" bestFit="1" customWidth="1"/>
    <col min="77" max="77" width="21" bestFit="1" customWidth="1"/>
    <col min="89" max="89" width="12.81640625" bestFit="1" customWidth="1"/>
    <col min="134" max="134" width="26.453125" bestFit="1" customWidth="1"/>
    <col min="135" max="135" width="19.1796875" bestFit="1" customWidth="1"/>
    <col min="310" max="310" width="14.26953125" bestFit="1" customWidth="1"/>
    <col min="311" max="311" width="12.54296875" bestFit="1" customWidth="1"/>
  </cols>
  <sheetData>
    <row r="1" spans="1:374" x14ac:dyDescent="0.35">
      <c r="A1" s="1" t="s">
        <v>802</v>
      </c>
      <c r="B1" s="1" t="s">
        <v>0</v>
      </c>
      <c r="C1" s="1" t="s">
        <v>1</v>
      </c>
      <c r="D1" s="3" t="s">
        <v>946</v>
      </c>
      <c r="E1" s="3" t="s">
        <v>947</v>
      </c>
      <c r="F1" s="4" t="s">
        <v>948</v>
      </c>
      <c r="G1" s="1" t="s">
        <v>2</v>
      </c>
      <c r="H1" s="1" t="s">
        <v>5</v>
      </c>
      <c r="I1" s="1" t="s">
        <v>6</v>
      </c>
      <c r="J1" s="1" t="s">
        <v>7</v>
      </c>
      <c r="K1" s="1" t="s">
        <v>8</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9" t="s">
        <v>1306</v>
      </c>
      <c r="BJ1" s="9" t="s">
        <v>1312</v>
      </c>
      <c r="BK1" s="9" t="s">
        <v>1321</v>
      </c>
      <c r="BL1" s="9" t="s">
        <v>1325</v>
      </c>
      <c r="BM1" s="9" t="s">
        <v>1328</v>
      </c>
      <c r="BN1" s="9" t="s">
        <v>1333</v>
      </c>
      <c r="BO1" s="9" t="s">
        <v>1342</v>
      </c>
      <c r="BP1" s="9" t="s">
        <v>1528</v>
      </c>
      <c r="BQ1" s="9" t="s">
        <v>1347</v>
      </c>
      <c r="BR1" s="36" t="s">
        <v>1299</v>
      </c>
      <c r="BS1" s="11" t="s">
        <v>1810</v>
      </c>
      <c r="BT1" s="11" t="s">
        <v>1811</v>
      </c>
      <c r="BU1" s="1" t="s">
        <v>60</v>
      </c>
      <c r="BV1" s="1" t="s">
        <v>61</v>
      </c>
      <c r="BW1" s="1" t="s">
        <v>62</v>
      </c>
      <c r="BX1" s="11" t="s">
        <v>1812</v>
      </c>
      <c r="BY1" s="11" t="s">
        <v>1813</v>
      </c>
      <c r="BZ1" s="110" t="s">
        <v>1354</v>
      </c>
      <c r="CA1" s="110" t="s">
        <v>1356</v>
      </c>
      <c r="CB1" s="110" t="s">
        <v>1360</v>
      </c>
      <c r="CC1" s="110" t="s">
        <v>1366</v>
      </c>
      <c r="CD1" s="110" t="s">
        <v>1357</v>
      </c>
      <c r="CE1" s="110" t="s">
        <v>1369</v>
      </c>
      <c r="CF1" s="110" t="s">
        <v>1372</v>
      </c>
      <c r="CG1" s="110" t="s">
        <v>1375</v>
      </c>
      <c r="CH1" s="110" t="s">
        <v>1383</v>
      </c>
      <c r="CI1" s="110" t="s">
        <v>1535</v>
      </c>
      <c r="CJ1" s="110" t="s">
        <v>1390</v>
      </c>
      <c r="CK1" s="36" t="s">
        <v>1350</v>
      </c>
      <c r="CL1" s="1" t="s">
        <v>63</v>
      </c>
      <c r="CM1" s="1" t="s">
        <v>64</v>
      </c>
      <c r="CN1" s="1" t="s">
        <v>65</v>
      </c>
      <c r="CO1" s="1" t="s">
        <v>66</v>
      </c>
      <c r="CP1" s="1" t="s">
        <v>67</v>
      </c>
      <c r="CQ1" s="1" t="s">
        <v>68</v>
      </c>
      <c r="CR1" s="1" t="s">
        <v>69</v>
      </c>
      <c r="CS1" s="1" t="s">
        <v>70</v>
      </c>
      <c r="CT1" s="1" t="s">
        <v>71</v>
      </c>
      <c r="CU1" s="1" t="s">
        <v>72</v>
      </c>
      <c r="CV1" s="1" t="s">
        <v>73</v>
      </c>
      <c r="CW1" s="1" t="s">
        <v>74</v>
      </c>
      <c r="CX1" s="1" t="s">
        <v>75</v>
      </c>
      <c r="CY1" s="1" t="s">
        <v>76</v>
      </c>
      <c r="CZ1" s="1" t="s">
        <v>77</v>
      </c>
      <c r="DA1" s="1" t="s">
        <v>78</v>
      </c>
      <c r="DB1" s="1" t="s">
        <v>79</v>
      </c>
      <c r="DC1" s="1" t="s">
        <v>80</v>
      </c>
      <c r="DD1" s="1" t="s">
        <v>81</v>
      </c>
      <c r="DE1" s="1" t="s">
        <v>82</v>
      </c>
      <c r="DF1" s="1" t="s">
        <v>83</v>
      </c>
      <c r="DG1" s="1" t="s">
        <v>84</v>
      </c>
      <c r="DH1" s="1" t="s">
        <v>85</v>
      </c>
      <c r="DI1" s="1" t="s">
        <v>86</v>
      </c>
      <c r="DJ1" s="1" t="s">
        <v>87</v>
      </c>
      <c r="DK1" s="1" t="s">
        <v>88</v>
      </c>
      <c r="DL1" s="1" t="s">
        <v>89</v>
      </c>
      <c r="DM1" s="1" t="s">
        <v>90</v>
      </c>
      <c r="DN1" s="1" t="s">
        <v>91</v>
      </c>
      <c r="DO1" s="1" t="s">
        <v>92</v>
      </c>
      <c r="DP1" s="1" t="s">
        <v>93</v>
      </c>
      <c r="DQ1" s="1" t="s">
        <v>94</v>
      </c>
      <c r="DR1" s="1" t="s">
        <v>95</v>
      </c>
      <c r="DS1" s="1" t="s">
        <v>96</v>
      </c>
      <c r="DT1" s="1" t="s">
        <v>97</v>
      </c>
      <c r="DU1" s="1" t="s">
        <v>98</v>
      </c>
      <c r="DV1" s="1" t="s">
        <v>99</v>
      </c>
      <c r="DW1" s="1" t="s">
        <v>100</v>
      </c>
      <c r="DX1" s="1" t="s">
        <v>101</v>
      </c>
      <c r="DY1" s="1" t="s">
        <v>102</v>
      </c>
      <c r="DZ1" s="110" t="s">
        <v>1402</v>
      </c>
      <c r="EA1" s="110" t="s">
        <v>1409</v>
      </c>
      <c r="EB1" s="110" t="s">
        <v>1413</v>
      </c>
      <c r="EC1" s="110" t="s">
        <v>1420</v>
      </c>
      <c r="ED1" s="36" t="s">
        <v>1814</v>
      </c>
      <c r="EE1" s="111" t="s">
        <v>1817</v>
      </c>
      <c r="EF1" s="1" t="s">
        <v>103</v>
      </c>
      <c r="EG1" s="1" t="s">
        <v>104</v>
      </c>
      <c r="EH1" s="1" t="s">
        <v>105</v>
      </c>
      <c r="EI1" s="1" t="s">
        <v>106</v>
      </c>
      <c r="EJ1" s="1" t="s">
        <v>107</v>
      </c>
      <c r="EK1" s="1" t="s">
        <v>108</v>
      </c>
      <c r="EL1" s="1" t="s">
        <v>109</v>
      </c>
      <c r="EM1" s="1" t="s">
        <v>110</v>
      </c>
      <c r="EN1" s="1" t="s">
        <v>111</v>
      </c>
      <c r="EO1" s="1" t="s">
        <v>112</v>
      </c>
      <c r="EP1" s="1" t="s">
        <v>113</v>
      </c>
      <c r="EQ1" s="1" t="s">
        <v>114</v>
      </c>
      <c r="ER1" s="1" t="s">
        <v>115</v>
      </c>
      <c r="ES1" s="1" t="s">
        <v>116</v>
      </c>
      <c r="ET1" s="1" t="s">
        <v>117</v>
      </c>
      <c r="EU1" s="1" t="s">
        <v>118</v>
      </c>
      <c r="EV1" s="1" t="s">
        <v>119</v>
      </c>
      <c r="EW1" s="1" t="s">
        <v>120</v>
      </c>
      <c r="EX1" s="1" t="s">
        <v>121</v>
      </c>
      <c r="EY1" s="1" t="s">
        <v>122</v>
      </c>
      <c r="EZ1" s="1" t="s">
        <v>123</v>
      </c>
      <c r="FA1" s="1" t="s">
        <v>124</v>
      </c>
      <c r="FB1" s="1" t="s">
        <v>125</v>
      </c>
      <c r="FC1" s="1" t="s">
        <v>126</v>
      </c>
      <c r="FD1" s="1" t="s">
        <v>127</v>
      </c>
      <c r="FE1" s="1" t="s">
        <v>128</v>
      </c>
      <c r="FF1" s="1" t="s">
        <v>129</v>
      </c>
      <c r="FG1" s="1" t="s">
        <v>130</v>
      </c>
      <c r="FH1" s="1" t="s">
        <v>131</v>
      </c>
      <c r="FI1" s="1" t="s">
        <v>132</v>
      </c>
      <c r="FJ1" s="1" t="s">
        <v>133</v>
      </c>
      <c r="FK1" s="1" t="s">
        <v>134</v>
      </c>
      <c r="FL1" s="1" t="s">
        <v>135</v>
      </c>
      <c r="FM1" s="1" t="s">
        <v>136</v>
      </c>
      <c r="FN1" s="1" t="s">
        <v>137</v>
      </c>
      <c r="FO1" s="1" t="s">
        <v>138</v>
      </c>
      <c r="FP1" s="1" t="s">
        <v>139</v>
      </c>
      <c r="FQ1" s="1" t="s">
        <v>140</v>
      </c>
      <c r="FR1" s="1" t="s">
        <v>141</v>
      </c>
      <c r="FS1" s="1" t="s">
        <v>142</v>
      </c>
      <c r="FT1" s="1" t="s">
        <v>143</v>
      </c>
      <c r="FU1" s="1" t="s">
        <v>144</v>
      </c>
      <c r="FV1" s="1" t="s">
        <v>145</v>
      </c>
      <c r="FW1" s="1" t="s">
        <v>146</v>
      </c>
      <c r="FX1" s="1" t="s">
        <v>147</v>
      </c>
      <c r="FY1" s="1" t="s">
        <v>148</v>
      </c>
      <c r="FZ1" s="1" t="s">
        <v>149</v>
      </c>
      <c r="GA1" s="1" t="s">
        <v>150</v>
      </c>
      <c r="GB1" s="1" t="s">
        <v>151</v>
      </c>
      <c r="GC1" s="1" t="s">
        <v>152</v>
      </c>
      <c r="GD1" s="1" t="s">
        <v>153</v>
      </c>
      <c r="GE1" s="1" t="s">
        <v>154</v>
      </c>
      <c r="GF1" s="1" t="s">
        <v>155</v>
      </c>
      <c r="GG1" s="1" t="s">
        <v>156</v>
      </c>
      <c r="GH1" s="1" t="s">
        <v>157</v>
      </c>
      <c r="GI1" s="1" t="s">
        <v>158</v>
      </c>
      <c r="GJ1" s="1" t="s">
        <v>159</v>
      </c>
      <c r="GK1" s="1" t="s">
        <v>160</v>
      </c>
      <c r="GL1" s="1" t="s">
        <v>161</v>
      </c>
      <c r="GM1" s="1" t="s">
        <v>162</v>
      </c>
      <c r="GN1" s="1" t="s">
        <v>163</v>
      </c>
      <c r="GO1" s="1" t="s">
        <v>164</v>
      </c>
      <c r="GP1" s="1" t="s">
        <v>165</v>
      </c>
      <c r="GQ1" s="1" t="s">
        <v>166</v>
      </c>
      <c r="GR1" s="1" t="s">
        <v>167</v>
      </c>
      <c r="GS1" s="1" t="s">
        <v>168</v>
      </c>
      <c r="GT1" s="1" t="s">
        <v>169</v>
      </c>
      <c r="GU1" s="1" t="s">
        <v>170</v>
      </c>
      <c r="GV1" s="1" t="s">
        <v>171</v>
      </c>
      <c r="GW1" s="1" t="s">
        <v>172</v>
      </c>
      <c r="GX1" s="1" t="s">
        <v>173</v>
      </c>
      <c r="GY1" s="1" t="s">
        <v>174</v>
      </c>
      <c r="GZ1" s="1" t="s">
        <v>175</v>
      </c>
      <c r="HA1" s="1" t="s">
        <v>176</v>
      </c>
      <c r="HB1" s="1" t="s">
        <v>177</v>
      </c>
      <c r="HC1" s="1" t="s">
        <v>178</v>
      </c>
      <c r="HD1" s="1" t="s">
        <v>179</v>
      </c>
      <c r="HE1" s="1" t="s">
        <v>180</v>
      </c>
      <c r="HF1" s="1" t="s">
        <v>181</v>
      </c>
      <c r="HG1" s="1" t="s">
        <v>182</v>
      </c>
      <c r="HH1" s="1" t="s">
        <v>183</v>
      </c>
      <c r="HI1" s="1" t="s">
        <v>184</v>
      </c>
      <c r="HJ1" s="1" t="s">
        <v>185</v>
      </c>
      <c r="HK1" s="1" t="s">
        <v>186</v>
      </c>
      <c r="HL1" s="1" t="s">
        <v>187</v>
      </c>
      <c r="HM1" s="1" t="s">
        <v>188</v>
      </c>
      <c r="HN1" s="1" t="s">
        <v>189</v>
      </c>
      <c r="HO1" s="1" t="s">
        <v>190</v>
      </c>
      <c r="HP1" s="1" t="s">
        <v>191</v>
      </c>
      <c r="HQ1" s="1" t="s">
        <v>192</v>
      </c>
      <c r="HR1" s="1" t="s">
        <v>193</v>
      </c>
      <c r="HS1" s="1" t="s">
        <v>194</v>
      </c>
      <c r="HT1" s="1" t="s">
        <v>195</v>
      </c>
      <c r="HU1" s="1" t="s">
        <v>196</v>
      </c>
      <c r="HV1" s="1" t="s">
        <v>197</v>
      </c>
      <c r="HW1" s="1" t="s">
        <v>198</v>
      </c>
      <c r="HX1" s="1" t="s">
        <v>199</v>
      </c>
      <c r="HY1" s="1" t="s">
        <v>200</v>
      </c>
      <c r="HZ1" s="1" t="s">
        <v>201</v>
      </c>
      <c r="IA1" s="1" t="s">
        <v>202</v>
      </c>
      <c r="IB1" s="1" t="s">
        <v>203</v>
      </c>
      <c r="IC1" s="1" t="s">
        <v>204</v>
      </c>
      <c r="ID1" s="1" t="s">
        <v>205</v>
      </c>
      <c r="IE1" s="1" t="s">
        <v>206</v>
      </c>
      <c r="IF1" s="1" t="s">
        <v>207</v>
      </c>
      <c r="IG1" s="1" t="s">
        <v>208</v>
      </c>
      <c r="IH1" s="1" t="s">
        <v>209</v>
      </c>
      <c r="II1" s="1" t="s">
        <v>210</v>
      </c>
      <c r="IJ1" s="1" t="s">
        <v>211</v>
      </c>
      <c r="IK1" s="1" t="s">
        <v>212</v>
      </c>
      <c r="IL1" s="1" t="s">
        <v>213</v>
      </c>
      <c r="IM1" s="1" t="s">
        <v>214</v>
      </c>
      <c r="IN1" s="1" t="s">
        <v>215</v>
      </c>
      <c r="IO1" s="1" t="s">
        <v>216</v>
      </c>
      <c r="IP1" s="1" t="s">
        <v>217</v>
      </c>
      <c r="IQ1" s="1" t="s">
        <v>218</v>
      </c>
      <c r="IR1" s="1" t="s">
        <v>219</v>
      </c>
      <c r="IS1" s="1" t="s">
        <v>220</v>
      </c>
      <c r="IT1" s="1" t="s">
        <v>221</v>
      </c>
      <c r="IU1" s="1" t="s">
        <v>222</v>
      </c>
      <c r="IV1" s="1" t="s">
        <v>223</v>
      </c>
      <c r="IW1" s="1" t="s">
        <v>224</v>
      </c>
      <c r="IX1" s="1" t="s">
        <v>225</v>
      </c>
      <c r="IY1" s="1" t="s">
        <v>226</v>
      </c>
      <c r="IZ1" s="1" t="s">
        <v>227</v>
      </c>
      <c r="JA1" s="1" t="s">
        <v>228</v>
      </c>
      <c r="JB1" s="1" t="s">
        <v>229</v>
      </c>
      <c r="JC1" s="1" t="s">
        <v>230</v>
      </c>
      <c r="JD1" s="1" t="s">
        <v>231</v>
      </c>
      <c r="JE1" s="1" t="s">
        <v>232</v>
      </c>
      <c r="JF1" s="1" t="s">
        <v>233</v>
      </c>
      <c r="JG1" s="1" t="s">
        <v>234</v>
      </c>
      <c r="JH1" s="1" t="s">
        <v>235</v>
      </c>
      <c r="JI1" s="1" t="s">
        <v>236</v>
      </c>
      <c r="JJ1" s="1" t="s">
        <v>237</v>
      </c>
      <c r="JK1" s="1" t="s">
        <v>238</v>
      </c>
      <c r="JL1" s="1" t="s">
        <v>239</v>
      </c>
      <c r="JM1" s="1" t="s">
        <v>240</v>
      </c>
      <c r="JN1" s="1" t="s">
        <v>241</v>
      </c>
      <c r="JO1" s="1" t="s">
        <v>242</v>
      </c>
      <c r="JP1" s="1" t="s">
        <v>243</v>
      </c>
      <c r="JQ1" s="1" t="s">
        <v>244</v>
      </c>
      <c r="JR1" s="1" t="s">
        <v>245</v>
      </c>
      <c r="JS1" s="1" t="s">
        <v>246</v>
      </c>
      <c r="JT1" s="1" t="s">
        <v>247</v>
      </c>
      <c r="JU1" s="1" t="s">
        <v>248</v>
      </c>
      <c r="JV1" s="1" t="s">
        <v>249</v>
      </c>
      <c r="JW1" s="1" t="s">
        <v>250</v>
      </c>
      <c r="JX1" s="1" t="s">
        <v>251</v>
      </c>
      <c r="JY1" s="1" t="s">
        <v>252</v>
      </c>
      <c r="JZ1" s="1" t="s">
        <v>253</v>
      </c>
      <c r="KA1" s="1" t="s">
        <v>254</v>
      </c>
      <c r="KB1" s="1" t="s">
        <v>255</v>
      </c>
      <c r="KC1" s="1" t="s">
        <v>256</v>
      </c>
      <c r="KD1" s="1" t="s">
        <v>257</v>
      </c>
      <c r="KE1" s="1" t="s">
        <v>258</v>
      </c>
      <c r="KF1" s="1" t="s">
        <v>259</v>
      </c>
      <c r="KG1" s="1" t="s">
        <v>260</v>
      </c>
      <c r="KH1" s="1" t="s">
        <v>261</v>
      </c>
      <c r="KI1" s="1" t="s">
        <v>262</v>
      </c>
      <c r="KJ1" s="1" t="s">
        <v>263</v>
      </c>
      <c r="KK1" s="1" t="s">
        <v>264</v>
      </c>
      <c r="KL1" s="1" t="s">
        <v>265</v>
      </c>
      <c r="KM1" s="1" t="s">
        <v>266</v>
      </c>
      <c r="KN1" s="1" t="s">
        <v>267</v>
      </c>
      <c r="KO1" s="1" t="s">
        <v>268</v>
      </c>
      <c r="KP1" s="1" t="s">
        <v>269</v>
      </c>
      <c r="KQ1" s="1" t="s">
        <v>270</v>
      </c>
      <c r="KR1" s="1" t="s">
        <v>271</v>
      </c>
      <c r="KS1" s="1" t="s">
        <v>272</v>
      </c>
      <c r="KT1" s="110" t="s">
        <v>1432</v>
      </c>
      <c r="KU1" s="110" t="s">
        <v>1435</v>
      </c>
      <c r="KV1" s="110" t="s">
        <v>1441</v>
      </c>
      <c r="KW1" s="110" t="s">
        <v>1450</v>
      </c>
      <c r="KX1" s="36" t="s">
        <v>1272</v>
      </c>
      <c r="KY1" s="112" t="s">
        <v>1816</v>
      </c>
      <c r="KZ1" s="1" t="s">
        <v>273</v>
      </c>
      <c r="LA1" s="1" t="s">
        <v>274</v>
      </c>
      <c r="LB1" s="1" t="s">
        <v>275</v>
      </c>
      <c r="LC1" s="1" t="s">
        <v>276</v>
      </c>
      <c r="LD1" s="1" t="s">
        <v>277</v>
      </c>
      <c r="LE1" s="1" t="s">
        <v>278</v>
      </c>
      <c r="LF1" s="1" t="s">
        <v>279</v>
      </c>
      <c r="LG1" s="1" t="s">
        <v>280</v>
      </c>
      <c r="LH1" s="1" t="s">
        <v>281</v>
      </c>
      <c r="LI1" s="1" t="s">
        <v>282</v>
      </c>
      <c r="LJ1" s="1" t="s">
        <v>283</v>
      </c>
      <c r="LK1" s="1" t="s">
        <v>284</v>
      </c>
      <c r="LL1" s="1" t="s">
        <v>285</v>
      </c>
      <c r="LM1" s="1" t="s">
        <v>286</v>
      </c>
      <c r="LN1" s="1" t="s">
        <v>287</v>
      </c>
      <c r="LO1" s="1" t="s">
        <v>288</v>
      </c>
      <c r="LP1" s="1" t="s">
        <v>289</v>
      </c>
      <c r="LQ1" s="1" t="s">
        <v>290</v>
      </c>
      <c r="LR1" s="1" t="s">
        <v>291</v>
      </c>
      <c r="LS1" s="1" t="s">
        <v>292</v>
      </c>
      <c r="LT1" s="1" t="s">
        <v>293</v>
      </c>
      <c r="LU1" s="1" t="s">
        <v>294</v>
      </c>
      <c r="LV1" s="1" t="s">
        <v>295</v>
      </c>
      <c r="LW1" s="1" t="s">
        <v>296</v>
      </c>
      <c r="LX1" s="1" t="s">
        <v>297</v>
      </c>
      <c r="LY1" s="1" t="s">
        <v>298</v>
      </c>
      <c r="LZ1" s="1" t="s">
        <v>299</v>
      </c>
      <c r="MA1" s="1" t="s">
        <v>300</v>
      </c>
      <c r="MB1" s="1" t="s">
        <v>301</v>
      </c>
      <c r="MC1" s="1" t="s">
        <v>302</v>
      </c>
      <c r="MD1" s="1" t="s">
        <v>303</v>
      </c>
      <c r="ME1" s="1" t="s">
        <v>304</v>
      </c>
      <c r="MF1" s="1" t="s">
        <v>305</v>
      </c>
      <c r="MG1" s="1" t="s">
        <v>306</v>
      </c>
      <c r="MH1" s="1" t="s">
        <v>307</v>
      </c>
      <c r="MI1" s="1" t="s">
        <v>308</v>
      </c>
      <c r="MJ1" s="1" t="s">
        <v>309</v>
      </c>
      <c r="MK1" s="1" t="s">
        <v>310</v>
      </c>
      <c r="ML1" s="1" t="s">
        <v>311</v>
      </c>
      <c r="MM1" s="1" t="s">
        <v>312</v>
      </c>
      <c r="MN1" s="1" t="s">
        <v>313</v>
      </c>
      <c r="MO1" s="1" t="s">
        <v>314</v>
      </c>
      <c r="MP1" s="1" t="s">
        <v>315</v>
      </c>
      <c r="MQ1" s="1" t="s">
        <v>316</v>
      </c>
      <c r="MR1" s="1" t="s">
        <v>317</v>
      </c>
      <c r="MS1" s="1" t="s">
        <v>318</v>
      </c>
      <c r="MT1" s="1" t="s">
        <v>319</v>
      </c>
      <c r="MU1" s="1" t="s">
        <v>320</v>
      </c>
      <c r="MV1" s="1" t="s">
        <v>321</v>
      </c>
      <c r="MW1" s="1" t="s">
        <v>322</v>
      </c>
      <c r="MX1" s="1" t="s">
        <v>323</v>
      </c>
      <c r="MY1" s="1" t="s">
        <v>324</v>
      </c>
      <c r="MZ1" s="1" t="s">
        <v>325</v>
      </c>
      <c r="NA1" s="1" t="s">
        <v>326</v>
      </c>
      <c r="NB1" s="1" t="s">
        <v>327</v>
      </c>
      <c r="NC1" s="1" t="s">
        <v>328</v>
      </c>
      <c r="ND1" s="1" t="s">
        <v>329</v>
      </c>
      <c r="NE1" s="1" t="s">
        <v>330</v>
      </c>
      <c r="NF1" s="1" t="s">
        <v>331</v>
      </c>
      <c r="NG1" s="1" t="s">
        <v>332</v>
      </c>
      <c r="NH1" s="1" t="s">
        <v>333</v>
      </c>
      <c r="NI1" s="1" t="s">
        <v>334</v>
      </c>
      <c r="NJ1" s="1" t="s">
        <v>335</v>
      </c>
    </row>
    <row r="2" spans="1:374" s="116" customFormat="1" x14ac:dyDescent="0.35">
      <c r="A2" s="114" t="s">
        <v>915</v>
      </c>
      <c r="B2" s="114" t="s">
        <v>907</v>
      </c>
      <c r="C2" s="114" t="s">
        <v>908</v>
      </c>
      <c r="D2" s="114" t="s">
        <v>1789</v>
      </c>
      <c r="E2" s="114" t="s">
        <v>1790</v>
      </c>
      <c r="F2" s="114" t="s">
        <v>1791</v>
      </c>
      <c r="G2" s="114" t="s">
        <v>843</v>
      </c>
      <c r="H2" s="114" t="s">
        <v>826</v>
      </c>
      <c r="I2" s="114"/>
      <c r="J2" s="114" t="s">
        <v>836</v>
      </c>
      <c r="K2" s="114" t="s">
        <v>816</v>
      </c>
      <c r="L2" s="114" t="s">
        <v>807</v>
      </c>
      <c r="M2" s="114"/>
      <c r="N2" s="114" t="s">
        <v>827</v>
      </c>
      <c r="O2" s="114"/>
      <c r="P2" s="114" t="s">
        <v>817</v>
      </c>
      <c r="Q2" s="115">
        <v>0</v>
      </c>
      <c r="R2" s="115">
        <v>0</v>
      </c>
      <c r="S2" s="115">
        <v>0</v>
      </c>
      <c r="T2" s="115">
        <v>1</v>
      </c>
      <c r="U2" s="115">
        <v>0</v>
      </c>
      <c r="V2" s="115">
        <v>0</v>
      </c>
      <c r="W2" s="115">
        <v>0</v>
      </c>
      <c r="X2" s="115">
        <v>0</v>
      </c>
      <c r="Y2" s="114"/>
      <c r="Z2" s="114" t="s">
        <v>909</v>
      </c>
      <c r="AA2" s="114"/>
      <c r="AB2" s="114"/>
      <c r="AC2" s="114" t="s">
        <v>818</v>
      </c>
      <c r="AD2" s="114"/>
      <c r="AE2" s="114" t="s">
        <v>819</v>
      </c>
      <c r="AF2" s="114"/>
      <c r="AG2" s="114" t="s">
        <v>910</v>
      </c>
      <c r="AH2" s="115">
        <v>1</v>
      </c>
      <c r="AI2" s="115">
        <v>1</v>
      </c>
      <c r="AJ2" s="115">
        <v>1</v>
      </c>
      <c r="AK2" s="115">
        <v>0</v>
      </c>
      <c r="AL2" s="114"/>
      <c r="AM2" s="114" t="s">
        <v>808</v>
      </c>
      <c r="AN2" s="114" t="s">
        <v>838</v>
      </c>
      <c r="AO2" s="114" t="s">
        <v>807</v>
      </c>
      <c r="AP2" s="114" t="s">
        <v>825</v>
      </c>
      <c r="AQ2" s="115">
        <v>0</v>
      </c>
      <c r="AR2" s="115">
        <v>0</v>
      </c>
      <c r="AS2" s="115">
        <v>0</v>
      </c>
      <c r="AT2" s="115">
        <v>0</v>
      </c>
      <c r="AU2" s="115">
        <v>1</v>
      </c>
      <c r="AV2" s="114"/>
      <c r="AW2" s="114"/>
      <c r="AX2" s="114" t="s">
        <v>807</v>
      </c>
      <c r="AY2" s="114" t="s">
        <v>839</v>
      </c>
      <c r="AZ2" s="115">
        <v>1</v>
      </c>
      <c r="BA2" s="115">
        <v>0</v>
      </c>
      <c r="BB2" s="115">
        <v>1</v>
      </c>
      <c r="BC2" s="115">
        <v>0</v>
      </c>
      <c r="BD2" s="115">
        <v>0</v>
      </c>
      <c r="BE2" s="115">
        <v>0</v>
      </c>
      <c r="BF2" s="114"/>
      <c r="BG2" s="114"/>
      <c r="BH2" s="115">
        <v>5</v>
      </c>
      <c r="BI2" s="115">
        <f>IF(BH2&lt;8,1,IF(BH2&lt;=14,0.5,0))</f>
        <v>1</v>
      </c>
      <c r="BJ2" s="115">
        <f>IF(BU2&lt;63,0,1)</f>
        <v>1</v>
      </c>
      <c r="BK2" s="115">
        <f>IF(BT2&lt;1.26,0,1)</f>
        <v>0</v>
      </c>
      <c r="BL2" s="115"/>
      <c r="BM2" s="115">
        <f>IF(AM2="Oui",1,0)</f>
        <v>0</v>
      </c>
      <c r="BN2" s="115">
        <f>IF(AX2="Oui",0,1)</f>
        <v>0</v>
      </c>
      <c r="BO2" s="115">
        <f>0.1*MJ2-0.1*(MK2+ML2)</f>
        <v>0</v>
      </c>
      <c r="BP2" s="115"/>
      <c r="BQ2" s="115">
        <f>IF(AG2="Non durable",AJ2*-0.1,0)</f>
        <v>0</v>
      </c>
      <c r="BR2" s="105">
        <f>(BI2+BJ2+BK2+BM2+BN2)/5+BO2+BQ2</f>
        <v>0.4</v>
      </c>
      <c r="BS2" s="119">
        <f>BU2*BH2</f>
        <v>315</v>
      </c>
      <c r="BT2" s="118">
        <f>BS2/EU2</f>
        <v>1.1371841155234657</v>
      </c>
      <c r="BU2" s="115">
        <v>63</v>
      </c>
      <c r="BV2" s="114"/>
      <c r="BW2" s="114"/>
      <c r="BX2" s="124">
        <f>CM2/BH2</f>
        <v>1.2</v>
      </c>
      <c r="BY2" s="114"/>
      <c r="BZ2" s="114">
        <f>IF(CL2="Oui",0.25,0)</f>
        <v>0.25</v>
      </c>
      <c r="CA2" s="114">
        <f>IF(CN2="Oui",0.25,0)</f>
        <v>0</v>
      </c>
      <c r="CB2" s="114">
        <f>IF(CQ2="Oui",0.25,0)</f>
        <v>0</v>
      </c>
      <c r="CC2" s="114">
        <f>IF(BX2&gt;=1,0.25,0)</f>
        <v>0.25</v>
      </c>
      <c r="CD2" s="114">
        <f>SUM(BZ2:CC2)</f>
        <v>0.5</v>
      </c>
      <c r="CE2" s="114">
        <f>IF(CV2="Oui",1,0)</f>
        <v>0</v>
      </c>
      <c r="CF2" s="114">
        <f>IF(DJ2="Oui",1,0)</f>
        <v>0</v>
      </c>
      <c r="CG2" s="114">
        <f>IF(GI2="Oui",1,0)</f>
        <v>1</v>
      </c>
      <c r="CH2" s="114">
        <f>IF(FE2="Non",0,IF(FE2&gt;=4,0.25,IF(FE2=3,0.5,IF(FE2="",0,1))))</f>
        <v>0.5</v>
      </c>
      <c r="CI2" s="114"/>
      <c r="CJ2" s="114">
        <f>0.1*MJ2-0.1*(MM2+MN2+MO2)</f>
        <v>-0.2</v>
      </c>
      <c r="CK2" s="105">
        <f>AVERAGE(CD2:CH2)+CJ2</f>
        <v>0.2</v>
      </c>
      <c r="CL2" s="114" t="s">
        <v>807</v>
      </c>
      <c r="CM2" s="115">
        <v>6</v>
      </c>
      <c r="CN2" s="114" t="s">
        <v>808</v>
      </c>
      <c r="CO2" s="114"/>
      <c r="CP2" s="114"/>
      <c r="CQ2" s="114" t="s">
        <v>808</v>
      </c>
      <c r="CR2" s="114"/>
      <c r="CS2" s="115">
        <v>0</v>
      </c>
      <c r="CT2" s="114"/>
      <c r="CU2" s="114"/>
      <c r="CV2" s="114" t="s">
        <v>808</v>
      </c>
      <c r="CW2" s="114"/>
      <c r="CX2" s="114"/>
      <c r="CY2" s="114"/>
      <c r="CZ2" s="114"/>
      <c r="DA2" s="114"/>
      <c r="DB2" s="114"/>
      <c r="DC2" s="114"/>
      <c r="DD2" s="114"/>
      <c r="DE2" s="114"/>
      <c r="DF2" s="114"/>
      <c r="DG2" s="114"/>
      <c r="DH2" s="114"/>
      <c r="DI2" s="114"/>
      <c r="DJ2" s="114" t="s">
        <v>808</v>
      </c>
      <c r="DK2" s="114"/>
      <c r="DL2" s="114"/>
      <c r="DM2" s="114"/>
      <c r="DN2" s="114"/>
      <c r="DO2" s="114"/>
      <c r="DP2" s="114"/>
      <c r="DQ2" s="114"/>
      <c r="DR2" s="114"/>
      <c r="DS2" s="114"/>
      <c r="DT2" s="114"/>
      <c r="DU2" s="114"/>
      <c r="DV2" s="114"/>
      <c r="DW2" s="114"/>
      <c r="DX2" s="114"/>
      <c r="DY2" s="114"/>
      <c r="DZ2" s="114">
        <f>IF(FC2&lt;=45,1,0)</f>
        <v>1</v>
      </c>
      <c r="EA2" s="114">
        <f>IF(EE2&gt;45,0,1)</f>
        <v>1</v>
      </c>
      <c r="EB2" s="114">
        <f>IF(LK2="Non",0,IF(LK2="Oui, mais certains enseignants auraient besoin d’un renforcement de capacités",0.5,1))</f>
        <v>1</v>
      </c>
      <c r="EC2" s="114">
        <f>0.1*MC2-0.1*(MD2+ME2)</f>
        <v>-0.1</v>
      </c>
      <c r="ED2" s="105">
        <f>AVERAGE(DZ2:EB2)+EC2</f>
        <v>0.9</v>
      </c>
      <c r="EE2" s="120">
        <f>EU2/LC2</f>
        <v>34.625</v>
      </c>
      <c r="EF2" s="114"/>
      <c r="EG2" s="114"/>
      <c r="EH2" s="114"/>
      <c r="EI2" s="114"/>
      <c r="EJ2" s="114"/>
      <c r="EK2" s="114"/>
      <c r="EL2" s="114"/>
      <c r="EM2" s="114"/>
      <c r="EN2" s="114"/>
      <c r="EO2" s="114"/>
      <c r="EP2" s="114"/>
      <c r="EQ2" s="114"/>
      <c r="ER2" s="114"/>
      <c r="ES2" s="114"/>
      <c r="ET2" s="114"/>
      <c r="EU2" s="115">
        <v>277</v>
      </c>
      <c r="EV2" s="115">
        <v>130</v>
      </c>
      <c r="EW2" s="115">
        <v>147</v>
      </c>
      <c r="EX2" s="115">
        <v>277</v>
      </c>
      <c r="EY2" s="114"/>
      <c r="EZ2" s="115">
        <v>6</v>
      </c>
      <c r="FA2" s="115">
        <v>12</v>
      </c>
      <c r="FB2" s="114" t="s">
        <v>820</v>
      </c>
      <c r="FC2" s="115">
        <v>45</v>
      </c>
      <c r="FD2" s="114" t="s">
        <v>807</v>
      </c>
      <c r="FE2" s="115">
        <v>3</v>
      </c>
      <c r="FF2" s="114" t="s">
        <v>808</v>
      </c>
      <c r="FG2" s="114"/>
      <c r="FH2" s="114"/>
      <c r="FI2" s="114"/>
      <c r="FJ2" s="114"/>
      <c r="FK2" s="114"/>
      <c r="FL2" s="114"/>
      <c r="FM2" s="115">
        <v>3</v>
      </c>
      <c r="FN2" s="114"/>
      <c r="FO2" s="115">
        <v>7</v>
      </c>
      <c r="FP2" s="114"/>
      <c r="FQ2" s="114"/>
      <c r="FR2" s="114"/>
      <c r="FS2" s="114"/>
      <c r="FT2" s="114"/>
      <c r="FU2" s="114"/>
      <c r="FV2" s="114"/>
      <c r="FW2" s="114"/>
      <c r="FX2" s="114"/>
      <c r="FY2" s="114"/>
      <c r="FZ2" s="114"/>
      <c r="GA2" s="114"/>
      <c r="GB2" s="114"/>
      <c r="GC2" s="114"/>
      <c r="GD2" s="114"/>
      <c r="GE2" s="114"/>
      <c r="GF2" s="114"/>
      <c r="GG2" s="114"/>
      <c r="GH2" s="114"/>
      <c r="GI2" s="114" t="s">
        <v>807</v>
      </c>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f>IF(KZ2="Augmenté",0,IF(KZ2="Baissé",0.5,1))</f>
        <v>0</v>
      </c>
      <c r="KU2" s="114">
        <f>IF(LA2="Oui",1,0)</f>
        <v>1</v>
      </c>
      <c r="KV2" s="114">
        <f>IF(FM2&gt;15,0,1)</f>
        <v>1</v>
      </c>
      <c r="KW2" s="114">
        <f>0.1*LU2-0.1*(LV2+LW2+LX2+LY2)</f>
        <v>-0.2</v>
      </c>
      <c r="KX2" s="105">
        <f>AVERAGE(KT2:KV2)+KW2</f>
        <v>0.46666666666666662</v>
      </c>
      <c r="KY2" s="113">
        <f>(KX2+ED2+CK2+BR2)/4</f>
        <v>0.4916666666666667</v>
      </c>
      <c r="KZ2" s="114" t="s">
        <v>822</v>
      </c>
      <c r="LA2" s="114" t="s">
        <v>807</v>
      </c>
      <c r="LB2" s="114"/>
      <c r="LC2" s="115">
        <v>8</v>
      </c>
      <c r="LD2" s="115">
        <v>1</v>
      </c>
      <c r="LE2" s="115">
        <v>7</v>
      </c>
      <c r="LF2" s="115">
        <v>8</v>
      </c>
      <c r="LG2" s="114"/>
      <c r="LH2" s="114"/>
      <c r="LI2" s="114" t="s">
        <v>840</v>
      </c>
      <c r="LJ2" s="114"/>
      <c r="LK2" s="114" t="s">
        <v>823</v>
      </c>
      <c r="LL2" s="114"/>
      <c r="LM2" s="114"/>
      <c r="LN2" s="114"/>
      <c r="LO2" s="114"/>
      <c r="LP2" s="114"/>
      <c r="LQ2" s="114"/>
      <c r="LR2" s="114"/>
      <c r="LS2" s="114"/>
      <c r="LT2" s="114" t="s">
        <v>911</v>
      </c>
      <c r="LU2" s="115">
        <v>0</v>
      </c>
      <c r="LV2" s="115">
        <v>0</v>
      </c>
      <c r="LW2" s="115">
        <v>0</v>
      </c>
      <c r="LX2" s="115">
        <v>1</v>
      </c>
      <c r="LY2" s="115">
        <v>1</v>
      </c>
      <c r="LZ2" s="115">
        <v>0</v>
      </c>
      <c r="MA2" s="114"/>
      <c r="MB2" s="114" t="s">
        <v>912</v>
      </c>
      <c r="MC2" s="115">
        <v>0</v>
      </c>
      <c r="MD2" s="115">
        <v>0</v>
      </c>
      <c r="ME2" s="115">
        <v>1</v>
      </c>
      <c r="MF2" s="115">
        <v>0</v>
      </c>
      <c r="MG2" s="115">
        <v>0</v>
      </c>
      <c r="MH2" s="114"/>
      <c r="MI2" s="114" t="s">
        <v>913</v>
      </c>
      <c r="MJ2" s="115">
        <v>0</v>
      </c>
      <c r="MK2" s="115">
        <v>0</v>
      </c>
      <c r="ML2" s="115">
        <v>0</v>
      </c>
      <c r="MM2" s="115">
        <v>1</v>
      </c>
      <c r="MN2" s="115">
        <v>0</v>
      </c>
      <c r="MO2" s="115">
        <v>1</v>
      </c>
      <c r="MP2" s="115">
        <v>0</v>
      </c>
      <c r="MQ2" s="114"/>
      <c r="MR2" s="114" t="s">
        <v>808</v>
      </c>
      <c r="MS2" s="114" t="s">
        <v>807</v>
      </c>
      <c r="MT2" s="114" t="s">
        <v>825</v>
      </c>
      <c r="MU2" s="115">
        <v>1</v>
      </c>
      <c r="MV2" s="115">
        <v>0</v>
      </c>
      <c r="MW2" s="115">
        <v>0</v>
      </c>
      <c r="MX2" s="115">
        <v>0</v>
      </c>
      <c r="MY2" s="115">
        <v>0</v>
      </c>
      <c r="MZ2" s="114"/>
      <c r="NA2" s="114" t="s">
        <v>914</v>
      </c>
      <c r="NB2" s="115">
        <v>0</v>
      </c>
      <c r="NC2" s="115">
        <v>1</v>
      </c>
      <c r="ND2" s="115">
        <v>0</v>
      </c>
      <c r="NE2" s="115">
        <v>1</v>
      </c>
      <c r="NF2" s="115">
        <v>1</v>
      </c>
      <c r="NG2" s="115">
        <v>0</v>
      </c>
      <c r="NH2" s="115">
        <v>0</v>
      </c>
      <c r="NI2" s="114"/>
      <c r="NJ2" s="114" t="s">
        <v>807</v>
      </c>
    </row>
    <row r="3" spans="1:374" s="108" customFormat="1" x14ac:dyDescent="0.35">
      <c r="A3" s="106" t="s">
        <v>925</v>
      </c>
      <c r="B3" s="106" t="s">
        <v>917</v>
      </c>
      <c r="C3" s="106" t="s">
        <v>918</v>
      </c>
      <c r="D3" s="106" t="s">
        <v>1792</v>
      </c>
      <c r="E3" s="106" t="s">
        <v>1793</v>
      </c>
      <c r="F3" s="106" t="s">
        <v>1794</v>
      </c>
      <c r="G3" s="106" t="s">
        <v>843</v>
      </c>
      <c r="H3" s="106" t="s">
        <v>826</v>
      </c>
      <c r="I3" s="106"/>
      <c r="J3" s="106" t="s">
        <v>836</v>
      </c>
      <c r="K3" s="106" t="s">
        <v>816</v>
      </c>
      <c r="L3" s="106" t="s">
        <v>807</v>
      </c>
      <c r="M3" s="106"/>
      <c r="N3" s="106" t="s">
        <v>827</v>
      </c>
      <c r="O3" s="106"/>
      <c r="P3" s="106" t="s">
        <v>919</v>
      </c>
      <c r="Q3" s="107">
        <v>1</v>
      </c>
      <c r="R3" s="107">
        <v>0</v>
      </c>
      <c r="S3" s="107">
        <v>0</v>
      </c>
      <c r="T3" s="107">
        <v>0</v>
      </c>
      <c r="U3" s="107">
        <v>0</v>
      </c>
      <c r="V3" s="107">
        <v>0</v>
      </c>
      <c r="W3" s="107">
        <v>0</v>
      </c>
      <c r="X3" s="107">
        <v>0</v>
      </c>
      <c r="Y3" s="106"/>
      <c r="Z3" s="106" t="s">
        <v>920</v>
      </c>
      <c r="AA3" s="106"/>
      <c r="AB3" s="106"/>
      <c r="AC3" s="106" t="s">
        <v>818</v>
      </c>
      <c r="AD3" s="106"/>
      <c r="AE3" s="106" t="s">
        <v>819</v>
      </c>
      <c r="AF3" s="106"/>
      <c r="AG3" s="106" t="s">
        <v>921</v>
      </c>
      <c r="AH3" s="107">
        <v>0</v>
      </c>
      <c r="AI3" s="107">
        <v>0</v>
      </c>
      <c r="AJ3" s="107">
        <v>1</v>
      </c>
      <c r="AK3" s="107">
        <v>0</v>
      </c>
      <c r="AL3" s="106"/>
      <c r="AM3" s="106" t="s">
        <v>808</v>
      </c>
      <c r="AN3" s="106" t="s">
        <v>838</v>
      </c>
      <c r="AO3" s="106" t="s">
        <v>807</v>
      </c>
      <c r="AP3" s="106" t="s">
        <v>825</v>
      </c>
      <c r="AQ3" s="107">
        <v>0</v>
      </c>
      <c r="AR3" s="107">
        <v>0</v>
      </c>
      <c r="AS3" s="107">
        <v>0</v>
      </c>
      <c r="AT3" s="107">
        <v>0</v>
      </c>
      <c r="AU3" s="107">
        <v>1</v>
      </c>
      <c r="AV3" s="106"/>
      <c r="AW3" s="106"/>
      <c r="AX3" s="106" t="s">
        <v>807</v>
      </c>
      <c r="AY3" s="106" t="s">
        <v>828</v>
      </c>
      <c r="AZ3" s="107">
        <v>1</v>
      </c>
      <c r="BA3" s="107">
        <v>0</v>
      </c>
      <c r="BB3" s="107">
        <v>0</v>
      </c>
      <c r="BC3" s="107">
        <v>0</v>
      </c>
      <c r="BD3" s="107">
        <v>0</v>
      </c>
      <c r="BE3" s="107">
        <v>0</v>
      </c>
      <c r="BF3" s="106"/>
      <c r="BG3" s="106"/>
      <c r="BH3" s="107">
        <v>1</v>
      </c>
      <c r="BI3" s="107">
        <f>IF(BH3&lt;=3,1,0)</f>
        <v>1</v>
      </c>
      <c r="BJ3" s="107">
        <f>IF(BU3&lt;80,0,1)</f>
        <v>0</v>
      </c>
      <c r="BK3" s="107">
        <f>IF(BT3&lt;2,0,1)</f>
        <v>0</v>
      </c>
      <c r="BL3" s="107">
        <f>IF(BV3="Oui",1,0)</f>
        <v>0</v>
      </c>
      <c r="BM3" s="107">
        <f>IF(AM3="Oui",1,0)</f>
        <v>0</v>
      </c>
      <c r="BN3" s="107">
        <f>IF(AX3="Oui",0,1)</f>
        <v>0</v>
      </c>
      <c r="BO3" s="109">
        <f>0.1*MJ3-0.1*(MK3+ML3)</f>
        <v>-0.2</v>
      </c>
      <c r="BP3" s="109"/>
      <c r="BQ3" s="107">
        <f>IF(AG3="Non durable",AJ3*-0.1,0)</f>
        <v>-0.1</v>
      </c>
      <c r="BR3" s="105">
        <f>AVERAGE(BI3:BN3)+BO3+BQ3</f>
        <v>-0.13333333333333336</v>
      </c>
      <c r="BS3" s="119">
        <f>BU3*BH3</f>
        <v>35</v>
      </c>
      <c r="BT3" s="118">
        <f>BS3/DR3</f>
        <v>0.35</v>
      </c>
      <c r="BU3" s="107">
        <v>35</v>
      </c>
      <c r="BV3" s="106" t="s">
        <v>808</v>
      </c>
      <c r="BW3" s="106"/>
      <c r="BX3" s="125">
        <f>CM3/BH3</f>
        <v>6</v>
      </c>
      <c r="BY3" s="106"/>
      <c r="BZ3" s="106">
        <f>IF(CL3="Oui",0.25,0)</f>
        <v>0.25</v>
      </c>
      <c r="CA3" s="106">
        <f>IF(CN3="Oui",0.25,0)</f>
        <v>0</v>
      </c>
      <c r="CB3" s="106">
        <f>IF(CQ3="Oui",0.25,0)</f>
        <v>0</v>
      </c>
      <c r="CC3" s="106">
        <f>IF(BX3&gt;=2,0.25,0)</f>
        <v>0.25</v>
      </c>
      <c r="CD3" s="106">
        <f>SUM(BZ3:CC3)</f>
        <v>0.5</v>
      </c>
      <c r="CE3" s="106">
        <f>IF(CV3="Oui",1,0)</f>
        <v>0</v>
      </c>
      <c r="CF3" s="106">
        <f>IF(DJ3="Oui",1,0)</f>
        <v>0</v>
      </c>
      <c r="CG3" s="106">
        <f>IF(GI3="Oui",1,0)</f>
        <v>1</v>
      </c>
      <c r="CH3" s="106">
        <f>IF(EG3="Non",0,IF(EG3&gt;4,0.25,IF(EG3=4,0.5,IF(EG3="",0,1))))</f>
        <v>0</v>
      </c>
      <c r="CI3" s="106"/>
      <c r="CJ3" s="106">
        <f>0.1*MJ3-0.1*(MM3+MN3+MO3)</f>
        <v>0</v>
      </c>
      <c r="CK3" s="105">
        <f>AVERAGE(CD3:CH3)+CJ3</f>
        <v>0.3</v>
      </c>
      <c r="CL3" s="106" t="s">
        <v>807</v>
      </c>
      <c r="CM3" s="107">
        <v>6</v>
      </c>
      <c r="CN3" s="106" t="s">
        <v>808</v>
      </c>
      <c r="CO3" s="106"/>
      <c r="CP3" s="106"/>
      <c r="CQ3" s="106" t="s">
        <v>808</v>
      </c>
      <c r="CR3" s="106"/>
      <c r="CS3" s="107">
        <v>0</v>
      </c>
      <c r="CT3" s="106"/>
      <c r="CU3" s="106"/>
      <c r="CV3" s="106" t="s">
        <v>808</v>
      </c>
      <c r="CW3" s="106"/>
      <c r="CX3" s="106"/>
      <c r="CY3" s="106"/>
      <c r="CZ3" s="106"/>
      <c r="DA3" s="106"/>
      <c r="DB3" s="106"/>
      <c r="DC3" s="106"/>
      <c r="DD3" s="106"/>
      <c r="DE3" s="106"/>
      <c r="DF3" s="106"/>
      <c r="DG3" s="106"/>
      <c r="DH3" s="106"/>
      <c r="DI3" s="106"/>
      <c r="DJ3" s="106" t="s">
        <v>808</v>
      </c>
      <c r="DK3" s="106"/>
      <c r="DL3" s="106"/>
      <c r="DM3" s="106"/>
      <c r="DN3" s="106"/>
      <c r="DO3" s="106"/>
      <c r="DP3" s="106"/>
      <c r="DQ3" s="106"/>
      <c r="DR3" s="107">
        <v>100</v>
      </c>
      <c r="DS3" s="107">
        <v>45</v>
      </c>
      <c r="DT3" s="107">
        <v>55</v>
      </c>
      <c r="DU3" s="107">
        <v>100</v>
      </c>
      <c r="DV3" s="106"/>
      <c r="DW3" s="107">
        <v>4</v>
      </c>
      <c r="DX3" s="107">
        <v>6</v>
      </c>
      <c r="DY3" s="106" t="s">
        <v>820</v>
      </c>
      <c r="DZ3" s="107">
        <f>IF(EF3&lt;=42,1,0)</f>
        <v>0</v>
      </c>
      <c r="EA3" s="107">
        <f>IF(EE3&gt;42,0,1)</f>
        <v>0</v>
      </c>
      <c r="EB3" s="107">
        <f>IF(LK3="Non",0,IF(LK3="Oui, mais certains enseignants auraient besoin d’un renforcement de capacités",0.5,1))</f>
        <v>1</v>
      </c>
      <c r="EC3" s="107">
        <f>0.1*MC3-0.1*(MD3+ME3)</f>
        <v>-0.1</v>
      </c>
      <c r="ED3" s="105">
        <f>AVERAGE(DZ3:EB3)+EC3</f>
        <v>0.23333333333333331</v>
      </c>
      <c r="EE3" s="110">
        <f>DR3/LC3</f>
        <v>50</v>
      </c>
      <c r="EF3" s="107">
        <v>100</v>
      </c>
      <c r="EG3" s="106" t="s">
        <v>808</v>
      </c>
      <c r="EH3" s="106"/>
      <c r="EI3" s="106" t="s">
        <v>808</v>
      </c>
      <c r="EJ3" s="106"/>
      <c r="EK3" s="106"/>
      <c r="EL3" s="106"/>
      <c r="EM3" s="106"/>
      <c r="EN3" s="106"/>
      <c r="EO3" s="106"/>
      <c r="EP3" s="107">
        <v>4</v>
      </c>
      <c r="EQ3" s="106"/>
      <c r="ER3" s="107">
        <v>10</v>
      </c>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t="s">
        <v>807</v>
      </c>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f>IF(KZ3="Augmenté",0,IF(KZ3="Baissé",0.5,1))</f>
        <v>0</v>
      </c>
      <c r="KU3" s="106">
        <f>IF(LA3="Oui",1,0)</f>
        <v>0</v>
      </c>
      <c r="KV3" s="106">
        <f>IF(EP3&gt;10,0,1)</f>
        <v>1</v>
      </c>
      <c r="KW3" s="106">
        <f>0.1*LU3-0.1*(LV3+LW3+LX3+LY3)</f>
        <v>-0.4</v>
      </c>
      <c r="KX3" s="105">
        <f>AVERAGE(KT3:KV3)+KW3</f>
        <v>-6.6666666666666707E-2</v>
      </c>
      <c r="KY3" s="113">
        <f>(KX3+ED3+CK3+BR3)/4</f>
        <v>8.3333333333333301E-2</v>
      </c>
      <c r="KZ3" s="106" t="s">
        <v>822</v>
      </c>
      <c r="LA3" s="106" t="s">
        <v>808</v>
      </c>
      <c r="LB3" s="106"/>
      <c r="LC3" s="107">
        <v>2</v>
      </c>
      <c r="LD3" s="107">
        <v>0</v>
      </c>
      <c r="LE3" s="107">
        <v>2</v>
      </c>
      <c r="LF3" s="107">
        <v>2</v>
      </c>
      <c r="LG3" s="106"/>
      <c r="LH3" s="106"/>
      <c r="LI3" s="106" t="s">
        <v>822</v>
      </c>
      <c r="LJ3" s="106"/>
      <c r="LK3" s="106" t="s">
        <v>823</v>
      </c>
      <c r="LL3" s="106"/>
      <c r="LM3" s="106"/>
      <c r="LN3" s="106"/>
      <c r="LO3" s="106"/>
      <c r="LP3" s="106"/>
      <c r="LQ3" s="106"/>
      <c r="LR3" s="106"/>
      <c r="LS3" s="106"/>
      <c r="LT3" s="106" t="s">
        <v>922</v>
      </c>
      <c r="LU3" s="107">
        <v>0</v>
      </c>
      <c r="LV3" s="107">
        <v>1</v>
      </c>
      <c r="LW3" s="107">
        <v>1</v>
      </c>
      <c r="LX3" s="107">
        <v>1</v>
      </c>
      <c r="LY3" s="107">
        <v>1</v>
      </c>
      <c r="LZ3" s="107">
        <v>0</v>
      </c>
      <c r="MA3" s="106"/>
      <c r="MB3" s="106" t="s">
        <v>912</v>
      </c>
      <c r="MC3" s="107">
        <v>0</v>
      </c>
      <c r="MD3" s="107">
        <v>0</v>
      </c>
      <c r="ME3" s="107">
        <v>1</v>
      </c>
      <c r="MF3" s="107">
        <v>0</v>
      </c>
      <c r="MG3" s="107">
        <v>0</v>
      </c>
      <c r="MH3" s="106"/>
      <c r="MI3" s="106" t="s">
        <v>923</v>
      </c>
      <c r="MJ3" s="107">
        <v>0</v>
      </c>
      <c r="MK3" s="107">
        <v>1</v>
      </c>
      <c r="ML3" s="107">
        <v>1</v>
      </c>
      <c r="MM3" s="107">
        <v>0</v>
      </c>
      <c r="MN3" s="107">
        <v>0</v>
      </c>
      <c r="MO3" s="107">
        <v>0</v>
      </c>
      <c r="MP3" s="107">
        <v>0</v>
      </c>
      <c r="MQ3" s="106"/>
      <c r="MR3" s="106" t="s">
        <v>808</v>
      </c>
      <c r="MS3" s="106" t="s">
        <v>807</v>
      </c>
      <c r="MT3" s="106" t="s">
        <v>825</v>
      </c>
      <c r="MU3" s="107">
        <v>1</v>
      </c>
      <c r="MV3" s="107">
        <v>0</v>
      </c>
      <c r="MW3" s="107">
        <v>0</v>
      </c>
      <c r="MX3" s="107">
        <v>0</v>
      </c>
      <c r="MY3" s="107">
        <v>0</v>
      </c>
      <c r="MZ3" s="106"/>
      <c r="NA3" s="106" t="s">
        <v>924</v>
      </c>
      <c r="NB3" s="107">
        <v>1</v>
      </c>
      <c r="NC3" s="107">
        <v>1</v>
      </c>
      <c r="ND3" s="107">
        <v>0</v>
      </c>
      <c r="NE3" s="107">
        <v>1</v>
      </c>
      <c r="NF3" s="107">
        <v>0</v>
      </c>
      <c r="NG3" s="107">
        <v>0</v>
      </c>
      <c r="NH3" s="107">
        <v>0</v>
      </c>
      <c r="NI3" s="106"/>
      <c r="NJ3" s="106" t="s">
        <v>807</v>
      </c>
    </row>
    <row r="4" spans="1:374" x14ac:dyDescent="0.35">
      <c r="A4" s="1" t="s">
        <v>934</v>
      </c>
      <c r="B4" s="1" t="s">
        <v>927</v>
      </c>
      <c r="C4" s="1" t="s">
        <v>928</v>
      </c>
      <c r="D4" s="3" t="s">
        <v>1795</v>
      </c>
      <c r="E4" s="3" t="s">
        <v>1796</v>
      </c>
      <c r="F4" s="4" t="s">
        <v>1797</v>
      </c>
      <c r="G4" s="1" t="s">
        <v>843</v>
      </c>
      <c r="H4" s="1" t="s">
        <v>826</v>
      </c>
      <c r="I4" s="1"/>
      <c r="J4" s="1" t="s">
        <v>836</v>
      </c>
      <c r="K4" s="1" t="s">
        <v>816</v>
      </c>
      <c r="L4" s="1" t="s">
        <v>807</v>
      </c>
      <c r="M4" s="1"/>
      <c r="N4" s="1" t="s">
        <v>827</v>
      </c>
      <c r="O4" s="1"/>
      <c r="P4" s="1" t="s">
        <v>929</v>
      </c>
      <c r="Q4" s="2">
        <v>0</v>
      </c>
      <c r="R4" s="2">
        <v>0</v>
      </c>
      <c r="S4" s="2">
        <v>0</v>
      </c>
      <c r="T4" s="2">
        <v>0</v>
      </c>
      <c r="U4" s="2">
        <v>0</v>
      </c>
      <c r="V4" s="2">
        <v>0</v>
      </c>
      <c r="W4" s="2">
        <v>0</v>
      </c>
      <c r="X4" s="2">
        <v>1</v>
      </c>
      <c r="Y4" s="1" t="s">
        <v>930</v>
      </c>
      <c r="Z4" s="1" t="s">
        <v>930</v>
      </c>
      <c r="AA4" s="1"/>
      <c r="AB4" s="1"/>
      <c r="AC4" s="1" t="s">
        <v>825</v>
      </c>
      <c r="AD4" s="1"/>
      <c r="AE4" s="1" t="s">
        <v>819</v>
      </c>
      <c r="AF4" s="1"/>
      <c r="AG4" s="1" t="s">
        <v>931</v>
      </c>
      <c r="AH4" s="2">
        <v>0</v>
      </c>
      <c r="AI4" s="2">
        <v>1</v>
      </c>
      <c r="AJ4" s="2">
        <v>0</v>
      </c>
      <c r="AK4" s="2">
        <v>0</v>
      </c>
      <c r="AL4" s="1"/>
      <c r="AM4" s="1" t="s">
        <v>808</v>
      </c>
      <c r="AN4" s="1" t="s">
        <v>932</v>
      </c>
      <c r="AO4" s="1" t="s">
        <v>807</v>
      </c>
      <c r="AP4" s="1" t="s">
        <v>825</v>
      </c>
      <c r="AQ4" s="2">
        <v>0</v>
      </c>
      <c r="AR4" s="2">
        <v>0</v>
      </c>
      <c r="AS4" s="2">
        <v>0</v>
      </c>
      <c r="AT4" s="2">
        <v>0</v>
      </c>
      <c r="AU4" s="2">
        <v>1</v>
      </c>
      <c r="AV4" s="1"/>
      <c r="AW4" s="1"/>
      <c r="AX4" s="1" t="s">
        <v>807</v>
      </c>
      <c r="AY4" s="1" t="s">
        <v>828</v>
      </c>
      <c r="AZ4" s="2">
        <v>1</v>
      </c>
      <c r="BA4" s="2">
        <v>0</v>
      </c>
      <c r="BB4" s="2">
        <v>0</v>
      </c>
      <c r="BC4" s="2">
        <v>0</v>
      </c>
      <c r="BD4" s="2">
        <v>0</v>
      </c>
      <c r="BE4" s="2">
        <v>0</v>
      </c>
      <c r="BF4" s="1"/>
      <c r="BG4" s="1"/>
      <c r="BH4" s="2">
        <v>2</v>
      </c>
      <c r="BI4" s="2"/>
      <c r="BJ4" s="2"/>
      <c r="BK4" s="2"/>
      <c r="BL4" s="2"/>
      <c r="BM4" s="2"/>
      <c r="BN4" s="2"/>
      <c r="BO4" s="2"/>
      <c r="BP4" s="2"/>
      <c r="BQ4" s="2"/>
      <c r="BR4" s="2"/>
      <c r="BS4" s="119">
        <f t="shared" ref="BS4:BS8" si="0">BU4*BH4</f>
        <v>126</v>
      </c>
      <c r="BT4" s="118"/>
      <c r="BU4" s="2">
        <v>63</v>
      </c>
      <c r="BV4" s="1"/>
      <c r="BW4" s="1"/>
      <c r="BX4" s="126"/>
      <c r="BY4" s="1"/>
      <c r="BZ4" s="1"/>
      <c r="CA4" s="1"/>
      <c r="CB4" s="1"/>
      <c r="CC4" s="1"/>
      <c r="CD4" s="1"/>
      <c r="CE4" s="1"/>
      <c r="CF4" s="1"/>
      <c r="CG4" s="1"/>
      <c r="CH4" s="1"/>
      <c r="CI4" s="1"/>
      <c r="CJ4" s="1"/>
      <c r="CK4" s="36"/>
      <c r="CL4" s="1" t="s">
        <v>807</v>
      </c>
      <c r="CM4" s="2">
        <v>6</v>
      </c>
      <c r="CN4" s="1" t="s">
        <v>808</v>
      </c>
      <c r="CO4" s="1"/>
      <c r="CP4" s="1"/>
      <c r="CQ4" s="1" t="s">
        <v>808</v>
      </c>
      <c r="CR4" s="1"/>
      <c r="CS4" s="2">
        <v>0</v>
      </c>
      <c r="CT4" s="1"/>
      <c r="CU4" s="1"/>
      <c r="CV4" s="1" t="s">
        <v>808</v>
      </c>
      <c r="CW4" s="1"/>
      <c r="CX4" s="1"/>
      <c r="CY4" s="1"/>
      <c r="CZ4" s="1"/>
      <c r="DA4" s="1"/>
      <c r="DB4" s="1"/>
      <c r="DC4" s="1"/>
      <c r="DD4" s="1"/>
      <c r="DE4" s="1"/>
      <c r="DF4" s="1"/>
      <c r="DG4" s="1"/>
      <c r="DH4" s="1"/>
      <c r="DI4" s="1"/>
      <c r="DJ4" s="1" t="s">
        <v>808</v>
      </c>
      <c r="DK4" s="1"/>
      <c r="DL4" s="1"/>
      <c r="DM4" s="1"/>
      <c r="DN4" s="1"/>
      <c r="DO4" s="1"/>
      <c r="DP4" s="1"/>
      <c r="DQ4" s="1"/>
      <c r="DR4" s="1"/>
      <c r="DS4" s="1"/>
      <c r="DT4" s="1"/>
      <c r="DU4" s="1"/>
      <c r="DV4" s="1"/>
      <c r="DW4" s="1"/>
      <c r="DX4" s="1"/>
      <c r="DY4" s="1"/>
      <c r="DZ4" s="1"/>
      <c r="EA4" s="1"/>
      <c r="EB4" s="1"/>
      <c r="EC4" s="1"/>
      <c r="ED4" s="36"/>
      <c r="EE4" s="110"/>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36"/>
      <c r="KY4" s="112"/>
      <c r="KZ4" s="1" t="s">
        <v>840</v>
      </c>
      <c r="LA4" s="1" t="s">
        <v>807</v>
      </c>
      <c r="LB4" s="1"/>
      <c r="LC4" s="2">
        <v>2</v>
      </c>
      <c r="LD4" s="2">
        <v>0</v>
      </c>
      <c r="LE4" s="2">
        <v>2</v>
      </c>
      <c r="LF4" s="2">
        <v>2</v>
      </c>
      <c r="LG4" s="1"/>
      <c r="LH4" s="1"/>
      <c r="LI4" s="1" t="s">
        <v>840</v>
      </c>
      <c r="LJ4" s="1"/>
      <c r="LK4" s="1" t="s">
        <v>823</v>
      </c>
      <c r="LL4" s="1"/>
      <c r="LM4" s="1"/>
      <c r="LN4" s="1"/>
      <c r="LO4" s="1"/>
      <c r="LP4" s="1"/>
      <c r="LQ4" s="1"/>
      <c r="LR4" s="1"/>
      <c r="LS4" s="1"/>
      <c r="LT4" s="1" t="s">
        <v>933</v>
      </c>
      <c r="LU4" s="2">
        <v>0</v>
      </c>
      <c r="LV4" s="2">
        <v>0</v>
      </c>
      <c r="LW4" s="2">
        <v>0</v>
      </c>
      <c r="LX4" s="2">
        <v>0</v>
      </c>
      <c r="LY4" s="2">
        <v>1</v>
      </c>
      <c r="LZ4" s="2">
        <v>0</v>
      </c>
      <c r="MA4" s="1"/>
      <c r="MB4" s="1" t="s">
        <v>912</v>
      </c>
      <c r="MC4" s="2">
        <v>0</v>
      </c>
      <c r="MD4" s="2">
        <v>0</v>
      </c>
      <c r="ME4" s="2">
        <v>1</v>
      </c>
      <c r="MF4" s="2">
        <v>0</v>
      </c>
      <c r="MG4" s="2">
        <v>0</v>
      </c>
      <c r="MH4" s="1"/>
      <c r="MI4" s="1" t="s">
        <v>824</v>
      </c>
      <c r="MJ4" s="2">
        <v>1</v>
      </c>
      <c r="MK4" s="2">
        <v>0</v>
      </c>
      <c r="ML4" s="2">
        <v>0</v>
      </c>
      <c r="MM4" s="2">
        <v>0</v>
      </c>
      <c r="MN4" s="2">
        <v>0</v>
      </c>
      <c r="MO4" s="2">
        <v>0</v>
      </c>
      <c r="MP4" s="2">
        <v>0</v>
      </c>
      <c r="MQ4" s="1"/>
      <c r="MR4" s="1" t="s">
        <v>807</v>
      </c>
      <c r="MS4" s="1"/>
      <c r="MT4" s="1"/>
      <c r="MU4" s="1"/>
      <c r="MV4" s="1"/>
      <c r="MW4" s="1"/>
      <c r="MX4" s="1"/>
      <c r="MY4" s="1"/>
      <c r="MZ4" s="1"/>
      <c r="NA4" s="1"/>
      <c r="NB4" s="1"/>
      <c r="NC4" s="1"/>
      <c r="ND4" s="1"/>
      <c r="NE4" s="1"/>
      <c r="NF4" s="1"/>
      <c r="NG4" s="1"/>
      <c r="NH4" s="1"/>
      <c r="NI4" s="1"/>
      <c r="NJ4" s="1"/>
    </row>
    <row r="5" spans="1:374" s="123" customFormat="1" x14ac:dyDescent="0.35">
      <c r="A5" s="121" t="s">
        <v>975</v>
      </c>
      <c r="B5" s="121" t="s">
        <v>961</v>
      </c>
      <c r="C5" s="121" t="s">
        <v>962</v>
      </c>
      <c r="D5" s="121" t="s">
        <v>1798</v>
      </c>
      <c r="E5" s="121" t="s">
        <v>1799</v>
      </c>
      <c r="F5" s="121" t="s">
        <v>1800</v>
      </c>
      <c r="G5" s="121" t="s">
        <v>953</v>
      </c>
      <c r="H5" s="121" t="s">
        <v>895</v>
      </c>
      <c r="I5" s="121"/>
      <c r="J5" s="121" t="s">
        <v>954</v>
      </c>
      <c r="K5" s="121" t="s">
        <v>816</v>
      </c>
      <c r="L5" s="121" t="s">
        <v>807</v>
      </c>
      <c r="M5" s="121"/>
      <c r="N5" s="121" t="s">
        <v>827</v>
      </c>
      <c r="O5" s="121"/>
      <c r="P5" s="121" t="s">
        <v>963</v>
      </c>
      <c r="Q5" s="122">
        <v>0</v>
      </c>
      <c r="R5" s="122">
        <v>0</v>
      </c>
      <c r="S5" s="122">
        <v>0</v>
      </c>
      <c r="T5" s="122">
        <v>0</v>
      </c>
      <c r="U5" s="122">
        <v>0</v>
      </c>
      <c r="V5" s="122">
        <v>1</v>
      </c>
      <c r="W5" s="122">
        <v>0</v>
      </c>
      <c r="X5" s="122">
        <v>0</v>
      </c>
      <c r="Y5" s="121"/>
      <c r="Z5" s="121" t="s">
        <v>964</v>
      </c>
      <c r="AA5" s="121" t="s">
        <v>965</v>
      </c>
      <c r="AB5" s="121"/>
      <c r="AC5" s="121" t="s">
        <v>818</v>
      </c>
      <c r="AD5" s="121"/>
      <c r="AE5" s="121" t="s">
        <v>819</v>
      </c>
      <c r="AF5" s="121"/>
      <c r="AG5" s="121" t="s">
        <v>966</v>
      </c>
      <c r="AH5" s="122">
        <v>1</v>
      </c>
      <c r="AI5" s="122">
        <v>0</v>
      </c>
      <c r="AJ5" s="122">
        <v>0</v>
      </c>
      <c r="AK5" s="122">
        <v>0</v>
      </c>
      <c r="AL5" s="121"/>
      <c r="AM5" s="121" t="s">
        <v>808</v>
      </c>
      <c r="AN5" s="121" t="s">
        <v>837</v>
      </c>
      <c r="AO5" s="121" t="s">
        <v>807</v>
      </c>
      <c r="AP5" s="121" t="s">
        <v>825</v>
      </c>
      <c r="AQ5" s="122">
        <v>0</v>
      </c>
      <c r="AR5" s="122">
        <v>0</v>
      </c>
      <c r="AS5" s="122">
        <v>0</v>
      </c>
      <c r="AT5" s="122">
        <v>0</v>
      </c>
      <c r="AU5" s="122">
        <v>1</v>
      </c>
      <c r="AV5" s="121"/>
      <c r="AW5" s="121"/>
      <c r="AX5" s="121" t="s">
        <v>808</v>
      </c>
      <c r="AY5" s="121"/>
      <c r="AZ5" s="121"/>
      <c r="BA5" s="121"/>
      <c r="BB5" s="121"/>
      <c r="BC5" s="121"/>
      <c r="BD5" s="121"/>
      <c r="BE5" s="121"/>
      <c r="BF5" s="121"/>
      <c r="BG5" s="121"/>
      <c r="BH5" s="122">
        <v>5</v>
      </c>
      <c r="BI5" s="122"/>
      <c r="BJ5" s="122"/>
      <c r="BK5" s="122"/>
      <c r="BL5" s="122"/>
      <c r="BM5" s="122">
        <f>IF(AM5="Oui",1,0)</f>
        <v>0</v>
      </c>
      <c r="BN5" s="122">
        <f>IF(AX5="Oui",0,1)</f>
        <v>1</v>
      </c>
      <c r="BO5" s="122">
        <f>0.1*MJ5-0.1*(MK5+ML5)</f>
        <v>0</v>
      </c>
      <c r="BP5" s="122">
        <f>IF(GX5="Oui",1,IF(GX5="Non",0,0.5))</f>
        <v>1</v>
      </c>
      <c r="BQ5" s="122">
        <v>0</v>
      </c>
      <c r="BR5" s="105">
        <f>(BM5+BN5+BP5)/3+BO5+BQ5</f>
        <v>0.66666666666666663</v>
      </c>
      <c r="BS5" s="119">
        <f t="shared" si="0"/>
        <v>315</v>
      </c>
      <c r="BT5" s="119"/>
      <c r="BU5" s="122">
        <v>63</v>
      </c>
      <c r="BV5" s="121"/>
      <c r="BW5" s="121"/>
      <c r="BX5" s="127">
        <f>CM5/BH5</f>
        <v>0.4</v>
      </c>
      <c r="BY5" s="121"/>
      <c r="BZ5" s="121">
        <f>IF(CL5="Oui",0.25,0)</f>
        <v>0.25</v>
      </c>
      <c r="CA5" s="121">
        <f>IF(CN5="Oui",0.25,0)</f>
        <v>0.25</v>
      </c>
      <c r="CB5" s="121">
        <f>IF(CQ5="Oui",0.25,0)</f>
        <v>0</v>
      </c>
      <c r="CC5" s="121">
        <f>IF(BX5&gt;=1,0.25,0)</f>
        <v>0</v>
      </c>
      <c r="CD5" s="121">
        <f>SUM(BZ5:CC5)</f>
        <v>0.5</v>
      </c>
      <c r="CE5" s="121">
        <f>IF(CV5="Oui",1,0)</f>
        <v>0</v>
      </c>
      <c r="CF5" s="121">
        <f>IF(DJ5="Oui",1,0)</f>
        <v>1</v>
      </c>
      <c r="CG5" s="121"/>
      <c r="CH5" s="121">
        <f>IF(HI5="Non",0,IF(HJ5&gt;=4,0.25,IF(HJ5=3,0.5,IF(HJ5="",0,1))))</f>
        <v>1</v>
      </c>
      <c r="CI5" s="121">
        <f>IF(GY5="Oui",1,IF(GY5="Non",0,0.5))</f>
        <v>0.5</v>
      </c>
      <c r="CJ5" s="121">
        <f>0.1*MJ5-0.1*(MM5+MN5+MO5)</f>
        <v>-0.1</v>
      </c>
      <c r="CK5" s="105">
        <f>(CD5+CE5+CF5+CH5+CI5)/5+CJ5</f>
        <v>0.5</v>
      </c>
      <c r="CL5" s="121" t="s">
        <v>807</v>
      </c>
      <c r="CM5" s="122">
        <v>2</v>
      </c>
      <c r="CN5" s="121" t="s">
        <v>807</v>
      </c>
      <c r="CO5" s="122">
        <v>1</v>
      </c>
      <c r="CP5" s="122">
        <v>1</v>
      </c>
      <c r="CQ5" s="121" t="s">
        <v>808</v>
      </c>
      <c r="CR5" s="121"/>
      <c r="CS5" s="122">
        <v>2</v>
      </c>
      <c r="CT5" s="121"/>
      <c r="CU5" s="121"/>
      <c r="CV5" s="121" t="s">
        <v>808</v>
      </c>
      <c r="CW5" s="121"/>
      <c r="CX5" s="121"/>
      <c r="CY5" s="121"/>
      <c r="CZ5" s="121"/>
      <c r="DA5" s="121"/>
      <c r="DB5" s="121"/>
      <c r="DC5" s="121"/>
      <c r="DD5" s="121"/>
      <c r="DE5" s="121"/>
      <c r="DF5" s="121"/>
      <c r="DG5" s="121"/>
      <c r="DH5" s="121"/>
      <c r="DI5" s="121"/>
      <c r="DJ5" s="121" t="s">
        <v>807</v>
      </c>
      <c r="DK5" s="121" t="s">
        <v>967</v>
      </c>
      <c r="DL5" s="122">
        <v>0</v>
      </c>
      <c r="DM5" s="122">
        <v>0</v>
      </c>
      <c r="DN5" s="122">
        <v>1</v>
      </c>
      <c r="DO5" s="122">
        <v>0</v>
      </c>
      <c r="DP5" s="121"/>
      <c r="DQ5" s="121"/>
      <c r="DR5" s="121"/>
      <c r="DS5" s="121"/>
      <c r="DT5" s="121"/>
      <c r="DU5" s="121"/>
      <c r="DV5" s="121"/>
      <c r="DW5" s="121"/>
      <c r="DX5" s="121"/>
      <c r="DY5" s="121"/>
      <c r="DZ5" s="121">
        <f>IF(HH5&lt;=36,1,0)</f>
        <v>1</v>
      </c>
      <c r="EA5" s="121">
        <f>IF(EE5&gt;42,0,1)</f>
        <v>1</v>
      </c>
      <c r="EB5" s="121">
        <f>IF(LK5="Non",0,IF(LK5="Oui, mais certains enseignants auraient besoin d’un renforcement de capacités",0.5,1))</f>
        <v>1</v>
      </c>
      <c r="EC5" s="121">
        <f>0.1*MC5-0.1*(MD5+ME5)</f>
        <v>-0.1</v>
      </c>
      <c r="ED5" s="105">
        <f>AVERAGE(DZ5:EB5)+EC5</f>
        <v>0.9</v>
      </c>
      <c r="EE5" s="120">
        <f>HA5/LC5</f>
        <v>6</v>
      </c>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t="s">
        <v>968</v>
      </c>
      <c r="GQ5" s="122">
        <v>0</v>
      </c>
      <c r="GR5" s="122">
        <v>1</v>
      </c>
      <c r="GS5" s="122">
        <v>1</v>
      </c>
      <c r="GT5" s="122">
        <v>1</v>
      </c>
      <c r="GU5" s="122">
        <v>0</v>
      </c>
      <c r="GV5" s="122">
        <v>0</v>
      </c>
      <c r="GW5" s="121"/>
      <c r="GX5" s="121" t="s">
        <v>807</v>
      </c>
      <c r="GY5" s="121" t="s">
        <v>969</v>
      </c>
      <c r="GZ5" s="121"/>
      <c r="HA5" s="122">
        <v>48</v>
      </c>
      <c r="HB5" s="122">
        <v>18</v>
      </c>
      <c r="HC5" s="122">
        <v>30</v>
      </c>
      <c r="HD5" s="122">
        <v>48</v>
      </c>
      <c r="HE5" s="121"/>
      <c r="HF5" s="122">
        <v>14</v>
      </c>
      <c r="HG5" s="122">
        <v>23</v>
      </c>
      <c r="HH5" s="122">
        <v>10</v>
      </c>
      <c r="HI5" s="121" t="s">
        <v>807</v>
      </c>
      <c r="HJ5" s="122">
        <v>2</v>
      </c>
      <c r="HK5" s="121" t="s">
        <v>808</v>
      </c>
      <c r="HL5" s="121"/>
      <c r="HM5" s="121"/>
      <c r="HN5" s="121"/>
      <c r="HO5" s="121"/>
      <c r="HP5" s="121"/>
      <c r="HQ5" s="121" t="s">
        <v>970</v>
      </c>
      <c r="HR5" s="122">
        <v>0</v>
      </c>
      <c r="HS5" s="122">
        <v>1</v>
      </c>
      <c r="HT5" s="122">
        <v>1</v>
      </c>
      <c r="HU5" s="122">
        <v>0</v>
      </c>
      <c r="HV5" s="121"/>
      <c r="HW5" s="121"/>
      <c r="HX5" s="122">
        <v>15</v>
      </c>
      <c r="HY5" s="121"/>
      <c r="HZ5" s="122">
        <v>25</v>
      </c>
      <c r="IA5" s="121"/>
      <c r="IB5" s="121"/>
      <c r="IC5" s="121"/>
      <c r="ID5" s="121"/>
      <c r="IE5" s="121"/>
      <c r="IF5" s="121"/>
      <c r="IG5" s="121"/>
      <c r="IH5" s="121"/>
      <c r="II5" s="121"/>
      <c r="IJ5" s="121"/>
      <c r="IK5" s="121"/>
      <c r="IL5" s="121"/>
      <c r="IM5" s="121"/>
      <c r="IN5" s="121"/>
      <c r="IO5" s="121"/>
      <c r="IP5" s="121"/>
      <c r="IQ5" s="121"/>
      <c r="IR5" s="121"/>
      <c r="IS5" s="121"/>
      <c r="IT5" s="121"/>
      <c r="IU5" s="121"/>
      <c r="IV5" s="121"/>
      <c r="IW5" s="121"/>
      <c r="IX5" s="121"/>
      <c r="IY5" s="121"/>
      <c r="IZ5" s="121"/>
      <c r="JA5" s="121"/>
      <c r="JB5" s="121"/>
      <c r="JC5" s="121"/>
      <c r="JD5" s="121"/>
      <c r="JE5" s="121"/>
      <c r="JF5" s="121"/>
      <c r="JG5" s="121"/>
      <c r="JH5" s="121"/>
      <c r="JI5" s="121"/>
      <c r="JJ5" s="121"/>
      <c r="JK5" s="121"/>
      <c r="JL5" s="121"/>
      <c r="JM5" s="121"/>
      <c r="JN5" s="121"/>
      <c r="JO5" s="121"/>
      <c r="JP5" s="121"/>
      <c r="JQ5" s="121"/>
      <c r="JR5" s="121"/>
      <c r="JS5" s="121"/>
      <c r="JT5" s="121"/>
      <c r="JU5" s="121"/>
      <c r="JV5" s="121"/>
      <c r="JW5" s="121"/>
      <c r="JX5" s="121"/>
      <c r="JY5" s="121"/>
      <c r="JZ5" s="121"/>
      <c r="KA5" s="121"/>
      <c r="KB5" s="121"/>
      <c r="KC5" s="121"/>
      <c r="KD5" s="121"/>
      <c r="KE5" s="121"/>
      <c r="KF5" s="121"/>
      <c r="KG5" s="121"/>
      <c r="KH5" s="121"/>
      <c r="KI5" s="121"/>
      <c r="KJ5" s="121"/>
      <c r="KK5" s="121"/>
      <c r="KL5" s="121"/>
      <c r="KM5" s="121"/>
      <c r="KN5" s="121"/>
      <c r="KO5" s="121"/>
      <c r="KP5" s="121"/>
      <c r="KQ5" s="121"/>
      <c r="KR5" s="121"/>
      <c r="KS5" s="121"/>
      <c r="KT5" s="121">
        <f>IF(KZ5="Augmenté",0,IF(KZ5="Baissé",0.5,1))</f>
        <v>0</v>
      </c>
      <c r="KU5" s="121">
        <f>IF(LA5="Oui",1,0)</f>
        <v>1</v>
      </c>
      <c r="KV5" s="121">
        <f>IF(HX5&gt;20,0,1)</f>
        <v>1</v>
      </c>
      <c r="KW5" s="121">
        <f>0.1*LU5-0.1*(LV5+LW5+LX5+LY5)</f>
        <v>-0.1</v>
      </c>
      <c r="KX5" s="105">
        <f>AVERAGE(KT5:KV5)+KW5</f>
        <v>0.56666666666666665</v>
      </c>
      <c r="KY5" s="113">
        <f>(KX5+ED5+CK5+BR5)/4</f>
        <v>0.65833333333333333</v>
      </c>
      <c r="KZ5" s="121" t="s">
        <v>822</v>
      </c>
      <c r="LA5" s="121" t="s">
        <v>807</v>
      </c>
      <c r="LB5" s="121"/>
      <c r="LC5" s="122">
        <v>8</v>
      </c>
      <c r="LD5" s="122">
        <v>7</v>
      </c>
      <c r="LE5" s="122">
        <v>1</v>
      </c>
      <c r="LF5" s="122">
        <v>8</v>
      </c>
      <c r="LG5" s="121"/>
      <c r="LH5" s="121"/>
      <c r="LI5" s="121" t="s">
        <v>840</v>
      </c>
      <c r="LJ5" s="121"/>
      <c r="LK5" s="121" t="s">
        <v>823</v>
      </c>
      <c r="LL5" s="121"/>
      <c r="LM5" s="121"/>
      <c r="LN5" s="121"/>
      <c r="LO5" s="121"/>
      <c r="LP5" s="121"/>
      <c r="LQ5" s="121"/>
      <c r="LR5" s="121"/>
      <c r="LS5" s="121"/>
      <c r="LT5" s="121" t="s">
        <v>971</v>
      </c>
      <c r="LU5" s="122">
        <v>0</v>
      </c>
      <c r="LV5" s="122">
        <v>0</v>
      </c>
      <c r="LW5" s="122">
        <v>1</v>
      </c>
      <c r="LX5" s="122">
        <v>0</v>
      </c>
      <c r="LY5" s="122">
        <v>0</v>
      </c>
      <c r="LZ5" s="122">
        <v>0</v>
      </c>
      <c r="MA5" s="121"/>
      <c r="MB5" s="121" t="s">
        <v>972</v>
      </c>
      <c r="MC5" s="122">
        <v>0</v>
      </c>
      <c r="MD5" s="122">
        <v>1</v>
      </c>
      <c r="ME5" s="122">
        <v>0</v>
      </c>
      <c r="MF5" s="122">
        <v>0</v>
      </c>
      <c r="MG5" s="122">
        <v>0</v>
      </c>
      <c r="MH5" s="121"/>
      <c r="MI5" s="121" t="s">
        <v>973</v>
      </c>
      <c r="MJ5" s="122">
        <v>0</v>
      </c>
      <c r="MK5" s="122">
        <v>0</v>
      </c>
      <c r="ML5" s="122">
        <v>0</v>
      </c>
      <c r="MM5" s="122">
        <v>1</v>
      </c>
      <c r="MN5" s="122">
        <v>0</v>
      </c>
      <c r="MO5" s="122">
        <v>0</v>
      </c>
      <c r="MP5" s="122">
        <v>0</v>
      </c>
      <c r="MQ5" s="121"/>
      <c r="MR5" s="121" t="s">
        <v>808</v>
      </c>
      <c r="MS5" s="121" t="s">
        <v>807</v>
      </c>
      <c r="MT5" s="121" t="s">
        <v>825</v>
      </c>
      <c r="MU5" s="122">
        <v>1</v>
      </c>
      <c r="MV5" s="122">
        <v>0</v>
      </c>
      <c r="MW5" s="122">
        <v>0</v>
      </c>
      <c r="MX5" s="122">
        <v>0</v>
      </c>
      <c r="MY5" s="122">
        <v>0</v>
      </c>
      <c r="MZ5" s="121"/>
      <c r="NA5" s="121" t="s">
        <v>974</v>
      </c>
      <c r="NB5" s="122">
        <v>1</v>
      </c>
      <c r="NC5" s="122">
        <v>1</v>
      </c>
      <c r="ND5" s="122">
        <v>0</v>
      </c>
      <c r="NE5" s="122">
        <v>0</v>
      </c>
      <c r="NF5" s="122">
        <v>0</v>
      </c>
      <c r="NG5" s="122">
        <v>0</v>
      </c>
      <c r="NH5" s="122">
        <v>0</v>
      </c>
      <c r="NI5" s="121"/>
      <c r="NJ5" s="121" t="s">
        <v>807</v>
      </c>
    </row>
    <row r="6" spans="1:374" s="116" customFormat="1" x14ac:dyDescent="0.35">
      <c r="A6" s="114" t="s">
        <v>1053</v>
      </c>
      <c r="B6" s="114" t="s">
        <v>1045</v>
      </c>
      <c r="C6" s="114" t="s">
        <v>1046</v>
      </c>
      <c r="D6" s="114" t="s">
        <v>1801</v>
      </c>
      <c r="E6" s="114" t="s">
        <v>1802</v>
      </c>
      <c r="F6" s="114" t="s">
        <v>1803</v>
      </c>
      <c r="G6" s="114" t="s">
        <v>953</v>
      </c>
      <c r="H6" s="114" t="s">
        <v>826</v>
      </c>
      <c r="I6" s="114"/>
      <c r="J6" s="114" t="s">
        <v>954</v>
      </c>
      <c r="K6" s="114" t="s">
        <v>816</v>
      </c>
      <c r="L6" s="114" t="s">
        <v>807</v>
      </c>
      <c r="M6" s="114"/>
      <c r="N6" s="114" t="s">
        <v>827</v>
      </c>
      <c r="O6" s="114"/>
      <c r="P6" s="114" t="s">
        <v>817</v>
      </c>
      <c r="Q6" s="115">
        <v>0</v>
      </c>
      <c r="R6" s="115">
        <v>0</v>
      </c>
      <c r="S6" s="115">
        <v>0</v>
      </c>
      <c r="T6" s="115">
        <v>1</v>
      </c>
      <c r="U6" s="115">
        <v>0</v>
      </c>
      <c r="V6" s="115">
        <v>0</v>
      </c>
      <c r="W6" s="115">
        <v>0</v>
      </c>
      <c r="X6" s="115">
        <v>0</v>
      </c>
      <c r="Y6" s="114"/>
      <c r="Z6" s="117" t="s">
        <v>1121</v>
      </c>
      <c r="AA6" s="114"/>
      <c r="AB6" s="114"/>
      <c r="AC6" s="114" t="s">
        <v>818</v>
      </c>
      <c r="AD6" s="114"/>
      <c r="AE6" s="114" t="s">
        <v>819</v>
      </c>
      <c r="AF6" s="114"/>
      <c r="AG6" s="114" t="s">
        <v>1047</v>
      </c>
      <c r="AH6" s="115">
        <v>1</v>
      </c>
      <c r="AI6" s="115">
        <v>0</v>
      </c>
      <c r="AJ6" s="115">
        <v>1</v>
      </c>
      <c r="AK6" s="115">
        <v>0</v>
      </c>
      <c r="AL6" s="114"/>
      <c r="AM6" s="114" t="s">
        <v>807</v>
      </c>
      <c r="AN6" s="114" t="s">
        <v>1048</v>
      </c>
      <c r="AO6" s="114" t="s">
        <v>808</v>
      </c>
      <c r="AP6" s="114" t="s">
        <v>1049</v>
      </c>
      <c r="AQ6" s="115">
        <v>1</v>
      </c>
      <c r="AR6" s="115">
        <v>0</v>
      </c>
      <c r="AS6" s="115">
        <v>0</v>
      </c>
      <c r="AT6" s="115">
        <v>0</v>
      </c>
      <c r="AU6" s="115">
        <v>0</v>
      </c>
      <c r="AV6" s="114"/>
      <c r="AW6" s="114"/>
      <c r="AX6" s="114" t="s">
        <v>808</v>
      </c>
      <c r="AY6" s="114"/>
      <c r="AZ6" s="114"/>
      <c r="BA6" s="114"/>
      <c r="BB6" s="114"/>
      <c r="BC6" s="114"/>
      <c r="BD6" s="114"/>
      <c r="BE6" s="114"/>
      <c r="BF6" s="114"/>
      <c r="BG6" s="114"/>
      <c r="BH6" s="115">
        <v>15</v>
      </c>
      <c r="BI6" s="115">
        <f>IF(BH6&lt;8,1,IF(BH6&lt;=14,0.5,0))</f>
        <v>0</v>
      </c>
      <c r="BJ6" s="115">
        <f>IF(BU6&lt;63,0,1)</f>
        <v>0</v>
      </c>
      <c r="BK6" s="115">
        <f>IF(BT6&lt;1.26,0,1)</f>
        <v>1</v>
      </c>
      <c r="BL6" s="115"/>
      <c r="BM6" s="115">
        <f>IF(AM6="Oui",1,0)</f>
        <v>1</v>
      </c>
      <c r="BN6" s="115">
        <f>IF(AX6="Oui",0,1)</f>
        <v>1</v>
      </c>
      <c r="BO6" s="115">
        <f>0.1*MJ6-0.1*(MK6+ML6)</f>
        <v>-0.1</v>
      </c>
      <c r="BP6" s="115"/>
      <c r="BQ6" s="115">
        <f>IF(AG6="Non durable",AJ6*-0.1,0)</f>
        <v>0</v>
      </c>
      <c r="BR6" s="105">
        <f>(BI6+BJ6+BK6+BM6+BN6)/5+BO6+BQ6</f>
        <v>0.5</v>
      </c>
      <c r="BS6" s="119">
        <f t="shared" si="0"/>
        <v>885</v>
      </c>
      <c r="BT6" s="118">
        <f>BS6/EU6</f>
        <v>1.4508196721311475</v>
      </c>
      <c r="BU6" s="115">
        <v>59</v>
      </c>
      <c r="BV6" s="114"/>
      <c r="BW6" s="114"/>
      <c r="BX6" s="124">
        <f>CM6/BH6</f>
        <v>1.0666666666666667</v>
      </c>
      <c r="BY6" s="114"/>
      <c r="BZ6" s="114">
        <f>IF(CL6="Oui",0.25,0)</f>
        <v>0.25</v>
      </c>
      <c r="CA6" s="114">
        <f>IF(CN6="Oui",0.25,0)</f>
        <v>0.25</v>
      </c>
      <c r="CB6" s="114">
        <f>IF(CQ6="Oui",0.25,0)</f>
        <v>0.25</v>
      </c>
      <c r="CC6" s="114">
        <f>IF(BX6&gt;=1,0.25,0)</f>
        <v>0.25</v>
      </c>
      <c r="CD6" s="114">
        <f>SUM(BZ6:CC6)</f>
        <v>1</v>
      </c>
      <c r="CE6" s="114">
        <f>IF(CV6="Oui",1,0)</f>
        <v>1</v>
      </c>
      <c r="CF6" s="114">
        <f>IF(DJ6="Oui",1,0)</f>
        <v>0</v>
      </c>
      <c r="CG6" s="114">
        <f>IF(GI6="Oui",1,0)</f>
        <v>1</v>
      </c>
      <c r="CH6" s="114">
        <f>IF(FE6="Non",0,IF(FE6&gt;=4,0.25,IF(FE6=3,0.5,IF(FE6="",0,1))))</f>
        <v>1</v>
      </c>
      <c r="CI6" s="114"/>
      <c r="CJ6" s="114">
        <f>0.1*MJ6-0.1*(MM6+MN6+MO6)</f>
        <v>-0.1</v>
      </c>
      <c r="CK6" s="105">
        <f>AVERAGE(CD6:CH6)+CJ6</f>
        <v>0.70000000000000007</v>
      </c>
      <c r="CL6" s="114" t="s">
        <v>807</v>
      </c>
      <c r="CM6" s="115">
        <v>16</v>
      </c>
      <c r="CN6" s="114" t="s">
        <v>807</v>
      </c>
      <c r="CO6" s="115">
        <v>8</v>
      </c>
      <c r="CP6" s="115">
        <v>5</v>
      </c>
      <c r="CQ6" s="114" t="s">
        <v>807</v>
      </c>
      <c r="CR6" s="115">
        <v>3</v>
      </c>
      <c r="CS6" s="115">
        <v>16</v>
      </c>
      <c r="CT6" s="115">
        <v>16</v>
      </c>
      <c r="CU6" s="114"/>
      <c r="CV6" s="114" t="s">
        <v>807</v>
      </c>
      <c r="CW6" s="114" t="s">
        <v>1012</v>
      </c>
      <c r="CX6" s="115">
        <v>1</v>
      </c>
      <c r="CY6" s="115">
        <v>0</v>
      </c>
      <c r="CZ6" s="115">
        <v>0</v>
      </c>
      <c r="DA6" s="115">
        <v>0</v>
      </c>
      <c r="DB6" s="115">
        <v>0</v>
      </c>
      <c r="DC6" s="115">
        <v>0</v>
      </c>
      <c r="DD6" s="115">
        <v>0</v>
      </c>
      <c r="DE6" s="115">
        <v>0</v>
      </c>
      <c r="DF6" s="115">
        <v>0</v>
      </c>
      <c r="DG6" s="115">
        <v>0</v>
      </c>
      <c r="DH6" s="114"/>
      <c r="DI6" s="114"/>
      <c r="DJ6" s="114" t="s">
        <v>808</v>
      </c>
      <c r="DK6" s="114"/>
      <c r="DL6" s="114"/>
      <c r="DM6" s="114"/>
      <c r="DN6" s="114"/>
      <c r="DO6" s="114"/>
      <c r="DP6" s="114"/>
      <c r="DQ6" s="114"/>
      <c r="DR6" s="114"/>
      <c r="DS6" s="114"/>
      <c r="DT6" s="114"/>
      <c r="DU6" s="114"/>
      <c r="DV6" s="114"/>
      <c r="DW6" s="114"/>
      <c r="DX6" s="114"/>
      <c r="DY6" s="114"/>
      <c r="DZ6" s="114">
        <f>IF(FC6&lt;=45,1,0)</f>
        <v>1</v>
      </c>
      <c r="EA6" s="114">
        <f>IF(EE6&gt;45,0,1)</f>
        <v>1</v>
      </c>
      <c r="EB6" s="114">
        <f>IF(LK6="Non",0,IF(LK6="Oui, mais certains enseignants auraient besoin d’un renforcement de capacités",0.5,1))</f>
        <v>1</v>
      </c>
      <c r="EC6" s="114">
        <f>0.1*MC6-0.1*(MD6+ME6)</f>
        <v>0.1</v>
      </c>
      <c r="ED6" s="105">
        <f>AVERAGE(DZ6:EB6)+EC6</f>
        <v>1.1000000000000001</v>
      </c>
      <c r="EE6" s="120">
        <f>EU6/LC6</f>
        <v>38.125</v>
      </c>
      <c r="EF6" s="114"/>
      <c r="EG6" s="114"/>
      <c r="EH6" s="114"/>
      <c r="EI6" s="114"/>
      <c r="EJ6" s="114"/>
      <c r="EK6" s="114"/>
      <c r="EL6" s="114"/>
      <c r="EM6" s="114"/>
      <c r="EN6" s="114"/>
      <c r="EO6" s="114"/>
      <c r="EP6" s="114"/>
      <c r="EQ6" s="114"/>
      <c r="ER6" s="114"/>
      <c r="ES6" s="114"/>
      <c r="ET6" s="114"/>
      <c r="EU6" s="115">
        <v>610</v>
      </c>
      <c r="EV6" s="115">
        <v>332</v>
      </c>
      <c r="EW6" s="115">
        <v>278</v>
      </c>
      <c r="EX6" s="115">
        <v>610</v>
      </c>
      <c r="EY6" s="114"/>
      <c r="EZ6" s="115">
        <v>6</v>
      </c>
      <c r="FA6" s="115">
        <v>14</v>
      </c>
      <c r="FB6" s="114" t="s">
        <v>820</v>
      </c>
      <c r="FC6" s="115">
        <v>45</v>
      </c>
      <c r="FD6" s="114" t="s">
        <v>807</v>
      </c>
      <c r="FE6" s="115">
        <v>2</v>
      </c>
      <c r="FF6" s="114" t="s">
        <v>808</v>
      </c>
      <c r="FG6" s="114"/>
      <c r="FH6" s="114"/>
      <c r="FI6" s="114"/>
      <c r="FJ6" s="114"/>
      <c r="FK6" s="114"/>
      <c r="FL6" s="114"/>
      <c r="FM6" s="115">
        <v>3</v>
      </c>
      <c r="FN6" s="114"/>
      <c r="FO6" s="115">
        <v>10</v>
      </c>
      <c r="FP6" s="114"/>
      <c r="FQ6" s="114"/>
      <c r="FR6" s="114"/>
      <c r="FS6" s="114"/>
      <c r="FT6" s="114"/>
      <c r="FU6" s="114"/>
      <c r="FV6" s="114"/>
      <c r="FW6" s="114"/>
      <c r="FX6" s="114"/>
      <c r="FY6" s="114"/>
      <c r="FZ6" s="114"/>
      <c r="GA6" s="114"/>
      <c r="GB6" s="114"/>
      <c r="GC6" s="114"/>
      <c r="GD6" s="114"/>
      <c r="GE6" s="114"/>
      <c r="GF6" s="114"/>
      <c r="GG6" s="114"/>
      <c r="GH6" s="114"/>
      <c r="GI6" s="114" t="s">
        <v>807</v>
      </c>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c r="IR6" s="114"/>
      <c r="IS6" s="114"/>
      <c r="IT6" s="114"/>
      <c r="IU6" s="114"/>
      <c r="IV6" s="114"/>
      <c r="IW6" s="114"/>
      <c r="IX6" s="114"/>
      <c r="IY6" s="114"/>
      <c r="IZ6" s="114"/>
      <c r="JA6" s="114"/>
      <c r="JB6" s="114"/>
      <c r="JC6" s="114"/>
      <c r="JD6" s="114"/>
      <c r="JE6" s="114"/>
      <c r="JF6" s="114"/>
      <c r="JG6" s="114"/>
      <c r="JH6" s="114"/>
      <c r="JI6" s="114"/>
      <c r="JJ6" s="114"/>
      <c r="JK6" s="114"/>
      <c r="JL6" s="114"/>
      <c r="JM6" s="114"/>
      <c r="JN6" s="114"/>
      <c r="JO6" s="114"/>
      <c r="JP6" s="114"/>
      <c r="JQ6" s="114"/>
      <c r="JR6" s="114"/>
      <c r="JS6" s="114"/>
      <c r="JT6" s="114"/>
      <c r="JU6" s="114"/>
      <c r="JV6" s="114"/>
      <c r="JW6" s="114"/>
      <c r="JX6" s="114"/>
      <c r="JY6" s="114"/>
      <c r="JZ6" s="114"/>
      <c r="KA6" s="114"/>
      <c r="KB6" s="114"/>
      <c r="KC6" s="114"/>
      <c r="KD6" s="114"/>
      <c r="KE6" s="114"/>
      <c r="KF6" s="114"/>
      <c r="KG6" s="114"/>
      <c r="KH6" s="114"/>
      <c r="KI6" s="114"/>
      <c r="KJ6" s="114"/>
      <c r="KK6" s="114"/>
      <c r="KL6" s="114"/>
      <c r="KM6" s="114"/>
      <c r="KN6" s="114"/>
      <c r="KO6" s="114"/>
      <c r="KP6" s="114"/>
      <c r="KQ6" s="114"/>
      <c r="KR6" s="114"/>
      <c r="KS6" s="114" t="s">
        <v>822</v>
      </c>
      <c r="KT6" s="114">
        <f>IF(KZ6="Augmenté",0,IF(KZ6="Baissé",0.5,1))</f>
        <v>0</v>
      </c>
      <c r="KU6" s="114">
        <f>IF(LA6="Oui",1,0)</f>
        <v>1</v>
      </c>
      <c r="KV6" s="114">
        <f>IF(FM6&gt;15,0,1)</f>
        <v>1</v>
      </c>
      <c r="KW6" s="114">
        <f>0.1*LU6-0.1*(LV6+LW6+LX6+LY6)</f>
        <v>0.1</v>
      </c>
      <c r="KX6" s="105">
        <f>AVERAGE(KT6:KV6)+KW6</f>
        <v>0.76666666666666661</v>
      </c>
      <c r="KY6" s="113">
        <f>(KX6+ED6+CK6+BR6)/4</f>
        <v>0.76666666666666672</v>
      </c>
      <c r="KZ6" s="114" t="s">
        <v>822</v>
      </c>
      <c r="LA6" s="114" t="s">
        <v>807</v>
      </c>
      <c r="LB6" s="114"/>
      <c r="LC6" s="115">
        <v>16</v>
      </c>
      <c r="LD6" s="115">
        <v>1</v>
      </c>
      <c r="LE6" s="115">
        <v>15</v>
      </c>
      <c r="LF6" s="115">
        <v>16</v>
      </c>
      <c r="LG6" s="114"/>
      <c r="LH6" s="114" t="s">
        <v>808</v>
      </c>
      <c r="LI6" s="114" t="s">
        <v>840</v>
      </c>
      <c r="LJ6" s="114" t="s">
        <v>840</v>
      </c>
      <c r="LK6" s="114" t="s">
        <v>823</v>
      </c>
      <c r="LL6" s="114"/>
      <c r="LM6" s="114"/>
      <c r="LN6" s="114"/>
      <c r="LO6" s="114"/>
      <c r="LP6" s="114"/>
      <c r="LQ6" s="114"/>
      <c r="LR6" s="114"/>
      <c r="LS6" s="114"/>
      <c r="LT6" s="114" t="s">
        <v>824</v>
      </c>
      <c r="LU6" s="115">
        <v>1</v>
      </c>
      <c r="LV6" s="115">
        <v>0</v>
      </c>
      <c r="LW6" s="115">
        <v>0</v>
      </c>
      <c r="LX6" s="115">
        <v>0</v>
      </c>
      <c r="LY6" s="115">
        <v>0</v>
      </c>
      <c r="LZ6" s="115">
        <v>0</v>
      </c>
      <c r="MA6" s="114"/>
      <c r="MB6" s="114" t="s">
        <v>824</v>
      </c>
      <c r="MC6" s="115">
        <v>1</v>
      </c>
      <c r="MD6" s="115">
        <v>0</v>
      </c>
      <c r="ME6" s="115">
        <v>0</v>
      </c>
      <c r="MF6" s="115">
        <v>0</v>
      </c>
      <c r="MG6" s="115">
        <v>0</v>
      </c>
      <c r="MH6" s="114"/>
      <c r="MI6" s="114" t="s">
        <v>1050</v>
      </c>
      <c r="MJ6" s="115">
        <v>0</v>
      </c>
      <c r="MK6" s="115">
        <v>0</v>
      </c>
      <c r="ML6" s="115">
        <v>1</v>
      </c>
      <c r="MM6" s="115">
        <v>1</v>
      </c>
      <c r="MN6" s="115">
        <v>0</v>
      </c>
      <c r="MO6" s="115">
        <v>0</v>
      </c>
      <c r="MP6" s="115">
        <v>0</v>
      </c>
      <c r="MQ6" s="114"/>
      <c r="MR6" s="114" t="s">
        <v>808</v>
      </c>
      <c r="MS6" s="114" t="s">
        <v>807</v>
      </c>
      <c r="MT6" s="114" t="s">
        <v>825</v>
      </c>
      <c r="MU6" s="115">
        <v>1</v>
      </c>
      <c r="MV6" s="115">
        <v>0</v>
      </c>
      <c r="MW6" s="115">
        <v>0</v>
      </c>
      <c r="MX6" s="115">
        <v>0</v>
      </c>
      <c r="MY6" s="115">
        <v>0</v>
      </c>
      <c r="MZ6" s="114"/>
      <c r="NA6" s="114" t="s">
        <v>1051</v>
      </c>
      <c r="NB6" s="115">
        <v>1</v>
      </c>
      <c r="NC6" s="115">
        <v>1</v>
      </c>
      <c r="ND6" s="115">
        <v>1</v>
      </c>
      <c r="NE6" s="115">
        <v>1</v>
      </c>
      <c r="NF6" s="115">
        <v>1</v>
      </c>
      <c r="NG6" s="115">
        <v>0</v>
      </c>
      <c r="NH6" s="115">
        <v>0</v>
      </c>
      <c r="NI6" s="114"/>
      <c r="NJ6" s="114" t="s">
        <v>807</v>
      </c>
    </row>
    <row r="7" spans="1:374" s="108" customFormat="1" x14ac:dyDescent="0.35">
      <c r="A7" s="106" t="s">
        <v>1061</v>
      </c>
      <c r="B7" s="106" t="s">
        <v>1055</v>
      </c>
      <c r="C7" s="106" t="s">
        <v>1056</v>
      </c>
      <c r="D7" s="106" t="s">
        <v>1804</v>
      </c>
      <c r="E7" s="106" t="s">
        <v>1805</v>
      </c>
      <c r="F7" s="106" t="s">
        <v>1806</v>
      </c>
      <c r="G7" s="106" t="s">
        <v>953</v>
      </c>
      <c r="H7" s="106" t="s">
        <v>826</v>
      </c>
      <c r="I7" s="106"/>
      <c r="J7" s="106" t="s">
        <v>954</v>
      </c>
      <c r="K7" s="106" t="s">
        <v>816</v>
      </c>
      <c r="L7" s="106" t="s">
        <v>807</v>
      </c>
      <c r="M7" s="106"/>
      <c r="N7" s="106" t="s">
        <v>827</v>
      </c>
      <c r="O7" s="106"/>
      <c r="P7" s="106" t="s">
        <v>919</v>
      </c>
      <c r="Q7" s="107">
        <v>1</v>
      </c>
      <c r="R7" s="107">
        <v>0</v>
      </c>
      <c r="S7" s="107">
        <v>0</v>
      </c>
      <c r="T7" s="107">
        <v>0</v>
      </c>
      <c r="U7" s="107">
        <v>0</v>
      </c>
      <c r="V7" s="107">
        <v>0</v>
      </c>
      <c r="W7" s="107">
        <v>0</v>
      </c>
      <c r="X7" s="107">
        <v>0</v>
      </c>
      <c r="Y7" s="106"/>
      <c r="Z7" s="106" t="s">
        <v>1057</v>
      </c>
      <c r="AA7" s="106"/>
      <c r="AB7" s="106"/>
      <c r="AC7" s="106" t="s">
        <v>818</v>
      </c>
      <c r="AD7" s="106"/>
      <c r="AE7" s="106" t="s">
        <v>819</v>
      </c>
      <c r="AF7" s="106"/>
      <c r="AG7" s="106" t="s">
        <v>921</v>
      </c>
      <c r="AH7" s="107">
        <v>0</v>
      </c>
      <c r="AI7" s="107">
        <v>0</v>
      </c>
      <c r="AJ7" s="107">
        <v>1</v>
      </c>
      <c r="AK7" s="107">
        <v>0</v>
      </c>
      <c r="AL7" s="106"/>
      <c r="AM7" s="106" t="s">
        <v>807</v>
      </c>
      <c r="AN7" s="106" t="s">
        <v>1058</v>
      </c>
      <c r="AO7" s="106" t="s">
        <v>808</v>
      </c>
      <c r="AP7" s="106" t="s">
        <v>1049</v>
      </c>
      <c r="AQ7" s="107">
        <v>1</v>
      </c>
      <c r="AR7" s="107">
        <v>0</v>
      </c>
      <c r="AS7" s="107">
        <v>0</v>
      </c>
      <c r="AT7" s="107">
        <v>0</v>
      </c>
      <c r="AU7" s="107">
        <v>0</v>
      </c>
      <c r="AV7" s="106"/>
      <c r="AW7" s="106"/>
      <c r="AX7" s="106" t="s">
        <v>808</v>
      </c>
      <c r="AY7" s="106"/>
      <c r="AZ7" s="106"/>
      <c r="BA7" s="106"/>
      <c r="BB7" s="106"/>
      <c r="BC7" s="106"/>
      <c r="BD7" s="106"/>
      <c r="BE7" s="106"/>
      <c r="BF7" s="106"/>
      <c r="BG7" s="106"/>
      <c r="BH7" s="107">
        <v>2</v>
      </c>
      <c r="BI7" s="107">
        <f>IF(BH7&lt;=3,1,0)</f>
        <v>1</v>
      </c>
      <c r="BJ7" s="107">
        <f>IF(BU7&lt;80,0,1)</f>
        <v>0</v>
      </c>
      <c r="BK7" s="107">
        <f>IF(BT7&lt;2,0,1)</f>
        <v>0</v>
      </c>
      <c r="BL7" s="107">
        <f>IF(BV7="Oui",1,0)</f>
        <v>1</v>
      </c>
      <c r="BM7" s="107">
        <f>IF(AM7="Oui",1,0)</f>
        <v>1</v>
      </c>
      <c r="BN7" s="107">
        <f>IF(AX7="Oui",0,1)</f>
        <v>1</v>
      </c>
      <c r="BO7" s="109">
        <f>-0.1*(MK7+ML7)</f>
        <v>-0.1</v>
      </c>
      <c r="BP7" s="109"/>
      <c r="BQ7" s="107">
        <f>IF(AG7="Non durable",AJ7*-0.1,0)</f>
        <v>-0.1</v>
      </c>
      <c r="BR7" s="105">
        <f>AVERAGE(BI7:BN7)+BO7+BQ7</f>
        <v>0.46666666666666667</v>
      </c>
      <c r="BS7" s="119">
        <f t="shared" si="0"/>
        <v>144</v>
      </c>
      <c r="BT7" s="118">
        <f>BS7/DR7</f>
        <v>1.8</v>
      </c>
      <c r="BU7" s="107">
        <v>72</v>
      </c>
      <c r="BV7" s="106" t="s">
        <v>807</v>
      </c>
      <c r="BW7" s="106"/>
      <c r="BX7" s="125">
        <f>CM7/BH7</f>
        <v>1.5</v>
      </c>
      <c r="BY7" s="106"/>
      <c r="BZ7" s="106">
        <f>IF(CL7="Oui",0.25,0)</f>
        <v>0.25</v>
      </c>
      <c r="CA7" s="106">
        <f>IF(CN7="Oui",0.25,0)</f>
        <v>0.25</v>
      </c>
      <c r="CB7" s="106">
        <f>IF(CQ7="Oui",0.25,0)</f>
        <v>0.25</v>
      </c>
      <c r="CC7" s="106">
        <f>IF(BX7&gt;=2,0.25,0)</f>
        <v>0</v>
      </c>
      <c r="CD7" s="106">
        <f>SUM(BZ7:CC7)</f>
        <v>0.75</v>
      </c>
      <c r="CE7" s="106">
        <f>IF(CV7="Oui",1,0)</f>
        <v>1</v>
      </c>
      <c r="CF7" s="106">
        <f>IF(DJ7="Oui",1,0)</f>
        <v>0</v>
      </c>
      <c r="CG7" s="106">
        <f>IF(GI7="Oui",1,0)</f>
        <v>1</v>
      </c>
      <c r="CH7" s="106">
        <f>IF(EG7="Non",0,IF(EG7&gt;4,0.25,IF(EG7=4,0.5,IF(EG7="",0,1))))</f>
        <v>0</v>
      </c>
      <c r="CI7" s="106"/>
      <c r="CJ7" s="106">
        <f>0.1*MJ7-0.1*(MM7+MN7+MO7)</f>
        <v>0</v>
      </c>
      <c r="CK7" s="105">
        <f>AVERAGE(CD7:CH7)+CJ7</f>
        <v>0.55000000000000004</v>
      </c>
      <c r="CL7" s="106" t="s">
        <v>807</v>
      </c>
      <c r="CM7" s="107">
        <v>3</v>
      </c>
      <c r="CN7" s="106" t="s">
        <v>807</v>
      </c>
      <c r="CO7" s="107">
        <v>1</v>
      </c>
      <c r="CP7" s="107">
        <v>1</v>
      </c>
      <c r="CQ7" s="106" t="s">
        <v>807</v>
      </c>
      <c r="CR7" s="107">
        <v>1</v>
      </c>
      <c r="CS7" s="107">
        <v>3</v>
      </c>
      <c r="CT7" s="107">
        <v>3</v>
      </c>
      <c r="CU7" s="106"/>
      <c r="CV7" s="106" t="s">
        <v>807</v>
      </c>
      <c r="CW7" s="106" t="s">
        <v>1012</v>
      </c>
      <c r="CX7" s="107">
        <v>1</v>
      </c>
      <c r="CY7" s="107">
        <v>0</v>
      </c>
      <c r="CZ7" s="107">
        <v>0</v>
      </c>
      <c r="DA7" s="107">
        <v>0</v>
      </c>
      <c r="DB7" s="107">
        <v>0</v>
      </c>
      <c r="DC7" s="107">
        <v>0</v>
      </c>
      <c r="DD7" s="107">
        <v>0</v>
      </c>
      <c r="DE7" s="107">
        <v>0</v>
      </c>
      <c r="DF7" s="107">
        <v>0</v>
      </c>
      <c r="DG7" s="107">
        <v>0</v>
      </c>
      <c r="DH7" s="106"/>
      <c r="DI7" s="106"/>
      <c r="DJ7" s="106" t="s">
        <v>808</v>
      </c>
      <c r="DK7" s="106"/>
      <c r="DL7" s="106"/>
      <c r="DM7" s="106"/>
      <c r="DN7" s="106"/>
      <c r="DO7" s="106"/>
      <c r="DP7" s="106"/>
      <c r="DQ7" s="106"/>
      <c r="DR7" s="107">
        <v>80</v>
      </c>
      <c r="DS7" s="107">
        <v>50</v>
      </c>
      <c r="DT7" s="107">
        <v>30</v>
      </c>
      <c r="DU7" s="107">
        <v>80</v>
      </c>
      <c r="DV7" s="106"/>
      <c r="DW7" s="107">
        <v>4</v>
      </c>
      <c r="DX7" s="107">
        <v>6</v>
      </c>
      <c r="DY7" s="107" t="s">
        <v>820</v>
      </c>
      <c r="DZ7" s="107">
        <f>IF(EF7&lt;=42,1,0)</f>
        <v>1</v>
      </c>
      <c r="EA7" s="107">
        <f>IF(EE7&gt;42,0,1)</f>
        <v>1</v>
      </c>
      <c r="EB7" s="107">
        <f>IF(LK7="Non",0,IF(LK7="Oui, mais certains enseignants auraient besoin d’un renforcement de capacités",0.5,1))</f>
        <v>1</v>
      </c>
      <c r="EC7" s="107">
        <f>0.1*MC7-0.1*(MD7+ME7)</f>
        <v>0.1</v>
      </c>
      <c r="ED7" s="105">
        <f>AVERAGE(DZ7:EB7)+EC7</f>
        <v>1.1000000000000001</v>
      </c>
      <c r="EE7" s="110">
        <f>DR7/LC7</f>
        <v>40</v>
      </c>
      <c r="EF7" s="107">
        <v>25</v>
      </c>
      <c r="EG7" s="106" t="s">
        <v>808</v>
      </c>
      <c r="EH7" s="106"/>
      <c r="EI7" s="106" t="s">
        <v>808</v>
      </c>
      <c r="EJ7" s="106"/>
      <c r="EK7" s="106"/>
      <c r="EL7" s="106"/>
      <c r="EM7" s="106"/>
      <c r="EN7" s="106"/>
      <c r="EO7" s="106"/>
      <c r="EP7" s="107">
        <v>5</v>
      </c>
      <c r="EQ7" s="106"/>
      <c r="ER7" s="107">
        <v>15</v>
      </c>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t="s">
        <v>807</v>
      </c>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6"/>
      <c r="JW7" s="106"/>
      <c r="JX7" s="106"/>
      <c r="JY7" s="106"/>
      <c r="JZ7" s="106"/>
      <c r="KA7" s="106"/>
      <c r="KB7" s="106"/>
      <c r="KC7" s="106"/>
      <c r="KD7" s="106"/>
      <c r="KE7" s="106"/>
      <c r="KF7" s="106"/>
      <c r="KG7" s="106"/>
      <c r="KH7" s="106"/>
      <c r="KI7" s="106"/>
      <c r="KJ7" s="106"/>
      <c r="KK7" s="106"/>
      <c r="KL7" s="106"/>
      <c r="KM7" s="106"/>
      <c r="KN7" s="106"/>
      <c r="KO7" s="106"/>
      <c r="KP7" s="106"/>
      <c r="KQ7" s="106"/>
      <c r="KR7" s="106"/>
      <c r="KS7" s="106"/>
      <c r="KT7" s="106">
        <f>IF(KZ7="Augmenté",0,IF(KZ7="Baissé",0.5,1))</f>
        <v>0</v>
      </c>
      <c r="KU7" s="106">
        <f>IF(LA7="Oui",1,0)</f>
        <v>1</v>
      </c>
      <c r="KV7" s="106">
        <f>IF(EP7&gt;10,0,1)</f>
        <v>1</v>
      </c>
      <c r="KW7" s="106">
        <f>0.1*LU7-0.1*(LV7+LW7+LX7+LY7)</f>
        <v>0.1</v>
      </c>
      <c r="KX7" s="105">
        <f>AVERAGE(KT7:KV7)+KW7</f>
        <v>0.76666666666666661</v>
      </c>
      <c r="KY7" s="113">
        <f>(KX7+ED7+CK7+BR7)/4</f>
        <v>0.72083333333333344</v>
      </c>
      <c r="KZ7" s="106" t="s">
        <v>822</v>
      </c>
      <c r="LA7" s="106" t="s">
        <v>807</v>
      </c>
      <c r="LB7" s="106"/>
      <c r="LC7" s="107">
        <v>2</v>
      </c>
      <c r="LD7" s="107">
        <v>0</v>
      </c>
      <c r="LE7" s="107">
        <v>2</v>
      </c>
      <c r="LF7" s="107">
        <v>2</v>
      </c>
      <c r="LG7" s="106"/>
      <c r="LH7" s="106"/>
      <c r="LI7" s="106" t="s">
        <v>840</v>
      </c>
      <c r="LJ7" s="106"/>
      <c r="LK7" s="106" t="s">
        <v>823</v>
      </c>
      <c r="LL7" s="106"/>
      <c r="LM7" s="106"/>
      <c r="LN7" s="106"/>
      <c r="LO7" s="106"/>
      <c r="LP7" s="106"/>
      <c r="LQ7" s="106"/>
      <c r="LR7" s="106"/>
      <c r="LS7" s="106"/>
      <c r="LT7" s="106" t="s">
        <v>824</v>
      </c>
      <c r="LU7" s="107">
        <v>1</v>
      </c>
      <c r="LV7" s="107">
        <v>0</v>
      </c>
      <c r="LW7" s="107">
        <v>0</v>
      </c>
      <c r="LX7" s="107">
        <v>0</v>
      </c>
      <c r="LY7" s="107">
        <v>0</v>
      </c>
      <c r="LZ7" s="107">
        <v>0</v>
      </c>
      <c r="MA7" s="106"/>
      <c r="MB7" s="106" t="s">
        <v>824</v>
      </c>
      <c r="MC7" s="107">
        <v>1</v>
      </c>
      <c r="MD7" s="107">
        <v>0</v>
      </c>
      <c r="ME7" s="107">
        <v>0</v>
      </c>
      <c r="MF7" s="107">
        <v>0</v>
      </c>
      <c r="MG7" s="107">
        <v>0</v>
      </c>
      <c r="MH7" s="106"/>
      <c r="MI7" s="106" t="s">
        <v>1059</v>
      </c>
      <c r="MJ7" s="107">
        <v>0</v>
      </c>
      <c r="MK7" s="107">
        <v>1</v>
      </c>
      <c r="ML7" s="107">
        <v>0</v>
      </c>
      <c r="MM7" s="107">
        <v>0</v>
      </c>
      <c r="MN7" s="107">
        <v>0</v>
      </c>
      <c r="MO7" s="107">
        <v>0</v>
      </c>
      <c r="MP7" s="107">
        <v>0</v>
      </c>
      <c r="MQ7" s="106"/>
      <c r="MR7" s="106" t="s">
        <v>808</v>
      </c>
      <c r="MS7" s="106" t="s">
        <v>807</v>
      </c>
      <c r="MT7" s="106" t="s">
        <v>825</v>
      </c>
      <c r="MU7" s="107">
        <v>1</v>
      </c>
      <c r="MV7" s="107">
        <v>0</v>
      </c>
      <c r="MW7" s="107">
        <v>0</v>
      </c>
      <c r="MX7" s="107">
        <v>0</v>
      </c>
      <c r="MY7" s="107">
        <v>0</v>
      </c>
      <c r="MZ7" s="106"/>
      <c r="NA7" s="106" t="s">
        <v>1060</v>
      </c>
      <c r="NB7" s="107">
        <v>1</v>
      </c>
      <c r="NC7" s="107">
        <v>0</v>
      </c>
      <c r="ND7" s="107">
        <v>1</v>
      </c>
      <c r="NE7" s="107">
        <v>1</v>
      </c>
      <c r="NF7" s="107">
        <v>1</v>
      </c>
      <c r="NG7" s="107">
        <v>0</v>
      </c>
      <c r="NH7" s="107">
        <v>0</v>
      </c>
      <c r="NI7" s="106"/>
      <c r="NJ7" s="106" t="s">
        <v>807</v>
      </c>
    </row>
    <row r="8" spans="1:374" s="116" customFormat="1" x14ac:dyDescent="0.35">
      <c r="A8" s="114" t="s">
        <v>1133</v>
      </c>
      <c r="B8" s="114" t="s">
        <v>1123</v>
      </c>
      <c r="C8" s="114" t="s">
        <v>1124</v>
      </c>
      <c r="D8" s="114" t="s">
        <v>1807</v>
      </c>
      <c r="E8" s="114" t="s">
        <v>1808</v>
      </c>
      <c r="F8" s="114" t="s">
        <v>1809</v>
      </c>
      <c r="G8" s="114" t="s">
        <v>1125</v>
      </c>
      <c r="H8" s="114" t="s">
        <v>859</v>
      </c>
      <c r="I8" s="114"/>
      <c r="J8" s="114" t="s">
        <v>836</v>
      </c>
      <c r="K8" s="114" t="s">
        <v>816</v>
      </c>
      <c r="L8" s="114" t="s">
        <v>807</v>
      </c>
      <c r="M8" s="114"/>
      <c r="N8" s="114" t="s">
        <v>827</v>
      </c>
      <c r="O8" s="114"/>
      <c r="P8" s="114" t="s">
        <v>817</v>
      </c>
      <c r="Q8" s="115">
        <v>0</v>
      </c>
      <c r="R8" s="115">
        <v>0</v>
      </c>
      <c r="S8" s="115">
        <v>0</v>
      </c>
      <c r="T8" s="115">
        <v>1</v>
      </c>
      <c r="U8" s="115">
        <v>0</v>
      </c>
      <c r="V8" s="115">
        <v>0</v>
      </c>
      <c r="W8" s="115">
        <v>0</v>
      </c>
      <c r="X8" s="115">
        <v>0</v>
      </c>
      <c r="Y8" s="114"/>
      <c r="Z8" s="114" t="s">
        <v>1126</v>
      </c>
      <c r="AA8" s="114"/>
      <c r="AB8" s="114"/>
      <c r="AC8" s="114" t="s">
        <v>818</v>
      </c>
      <c r="AD8" s="114"/>
      <c r="AE8" s="114" t="s">
        <v>929</v>
      </c>
      <c r="AF8" s="114" t="s">
        <v>1127</v>
      </c>
      <c r="AG8" s="114" t="s">
        <v>921</v>
      </c>
      <c r="AH8" s="115">
        <v>0</v>
      </c>
      <c r="AI8" s="115">
        <v>0</v>
      </c>
      <c r="AJ8" s="115">
        <v>1</v>
      </c>
      <c r="AK8" s="115">
        <v>0</v>
      </c>
      <c r="AL8" s="114"/>
      <c r="AM8" s="114" t="s">
        <v>808</v>
      </c>
      <c r="AN8" s="114" t="s">
        <v>837</v>
      </c>
      <c r="AO8" s="114" t="s">
        <v>807</v>
      </c>
      <c r="AP8" s="114" t="s">
        <v>1128</v>
      </c>
      <c r="AQ8" s="115">
        <v>0</v>
      </c>
      <c r="AR8" s="115">
        <v>1</v>
      </c>
      <c r="AS8" s="115">
        <v>0</v>
      </c>
      <c r="AT8" s="115">
        <v>0</v>
      </c>
      <c r="AU8" s="115">
        <v>0</v>
      </c>
      <c r="AV8" s="114"/>
      <c r="AW8" s="114"/>
      <c r="AX8" s="114" t="s">
        <v>808</v>
      </c>
      <c r="AY8" s="114"/>
      <c r="AZ8" s="114"/>
      <c r="BA8" s="114"/>
      <c r="BB8" s="114"/>
      <c r="BC8" s="114"/>
      <c r="BD8" s="114"/>
      <c r="BE8" s="114"/>
      <c r="BF8" s="114"/>
      <c r="BG8" s="114"/>
      <c r="BH8" s="115">
        <v>3</v>
      </c>
      <c r="BI8" s="115">
        <f>IF(BH8&lt;8,1,IF(BH8&lt;=14,0.5,0))</f>
        <v>1</v>
      </c>
      <c r="BJ8" s="115">
        <f>IF(BU8&lt;63,0,1)</f>
        <v>1</v>
      </c>
      <c r="BK8" s="115">
        <f>IF(BT8&lt;1.26,0,1)</f>
        <v>1</v>
      </c>
      <c r="BL8" s="115"/>
      <c r="BM8" s="115">
        <f>IF(AM8="Oui",1,0)</f>
        <v>0</v>
      </c>
      <c r="BN8" s="115">
        <f>IF(AX8="Oui",0,1)</f>
        <v>1</v>
      </c>
      <c r="BO8" s="115">
        <f>0.1*MJ8-0.1*(MK8+ML8)</f>
        <v>-0.1</v>
      </c>
      <c r="BP8" s="115"/>
      <c r="BQ8" s="115">
        <f>IF(AG8="Non durable",AJ8*-0.1,0)</f>
        <v>-0.1</v>
      </c>
      <c r="BR8" s="105">
        <f>(BI8+BJ8+BK8+BM8+BN8)/5+BO8+BQ8</f>
        <v>0.60000000000000009</v>
      </c>
      <c r="BS8" s="119">
        <f t="shared" si="0"/>
        <v>225</v>
      </c>
      <c r="BT8" s="118">
        <f>BS8/EU8</f>
        <v>2.2277227722772279</v>
      </c>
      <c r="BU8" s="115">
        <v>75</v>
      </c>
      <c r="BV8" s="114"/>
      <c r="BW8" s="114"/>
      <c r="BX8" s="124">
        <f>CM8/BH8</f>
        <v>1</v>
      </c>
      <c r="BY8" s="114"/>
      <c r="BZ8" s="114">
        <f>IF(CL8="Oui",0.25,0)</f>
        <v>0.25</v>
      </c>
      <c r="CA8" s="114">
        <f>IF(CN8="Oui",0.25,0)</f>
        <v>0</v>
      </c>
      <c r="CB8" s="114">
        <f>IF(CQ8="Oui",0.25,0)</f>
        <v>0</v>
      </c>
      <c r="CC8" s="114">
        <f>IF(BX8&gt;=1,0.25,0)</f>
        <v>0.25</v>
      </c>
      <c r="CD8" s="114">
        <f>SUM(BZ8:CC8)</f>
        <v>0.5</v>
      </c>
      <c r="CE8" s="114">
        <f>IF(CV8="Oui",1,0)</f>
        <v>0</v>
      </c>
      <c r="CF8" s="114">
        <f>IF(DJ8="Oui",1,0)</f>
        <v>0</v>
      </c>
      <c r="CG8" s="114">
        <f>IF(GI8="Oui",1,0)</f>
        <v>1</v>
      </c>
      <c r="CH8" s="114">
        <f>IF(FE8="Non",0,IF(FE8&gt;=4,0.25,IF(FE8=3,0.5,IF(FE8="",0,1))))</f>
        <v>0</v>
      </c>
      <c r="CI8" s="114"/>
      <c r="CJ8" s="114">
        <f>0.1*MJ8-0.1*(MM8+MN8+MO8)</f>
        <v>-0.2</v>
      </c>
      <c r="CK8" s="105">
        <f>AVERAGE(CD8:CH8)+CJ8</f>
        <v>9.9999999999999978E-2</v>
      </c>
      <c r="CL8" s="114" t="s">
        <v>807</v>
      </c>
      <c r="CM8" s="115">
        <v>3</v>
      </c>
      <c r="CN8" s="114" t="s">
        <v>808</v>
      </c>
      <c r="CO8" s="114"/>
      <c r="CP8" s="114"/>
      <c r="CQ8" s="114" t="s">
        <v>808</v>
      </c>
      <c r="CR8" s="114"/>
      <c r="CS8" s="115">
        <v>0</v>
      </c>
      <c r="CT8" s="114"/>
      <c r="CU8" s="114"/>
      <c r="CV8" s="114" t="s">
        <v>808</v>
      </c>
      <c r="CW8" s="114"/>
      <c r="CX8" s="114"/>
      <c r="CY8" s="114"/>
      <c r="CZ8" s="114"/>
      <c r="DA8" s="114"/>
      <c r="DB8" s="114"/>
      <c r="DC8" s="114"/>
      <c r="DD8" s="114"/>
      <c r="DE8" s="114"/>
      <c r="DF8" s="114"/>
      <c r="DG8" s="114"/>
      <c r="DH8" s="114"/>
      <c r="DI8" s="114"/>
      <c r="DJ8" s="114" t="s">
        <v>808</v>
      </c>
      <c r="DK8" s="114"/>
      <c r="DL8" s="114"/>
      <c r="DM8" s="114"/>
      <c r="DN8" s="114"/>
      <c r="DO8" s="114"/>
      <c r="DP8" s="114"/>
      <c r="DQ8" s="114"/>
      <c r="DR8" s="114"/>
      <c r="DS8" s="114"/>
      <c r="DT8" s="114"/>
      <c r="DU8" s="114"/>
      <c r="DV8" s="114"/>
      <c r="DW8" s="114"/>
      <c r="DX8" s="114"/>
      <c r="DY8" s="114"/>
      <c r="DZ8" s="114">
        <f>IF(FC8&lt;=45,1,0)</f>
        <v>1</v>
      </c>
      <c r="EA8" s="114">
        <f>IF(EE8&gt;45,0,1)</f>
        <v>1</v>
      </c>
      <c r="EB8" s="114">
        <f>IF(LK8="Non",0,IF(LK8="Oui, mais certains enseignants auraient besoin d’un renforcement de capacités",0.5,1))</f>
        <v>1</v>
      </c>
      <c r="EC8" s="114">
        <f>0.1*MC8-0.1*(MD8+ME8)</f>
        <v>0.1</v>
      </c>
      <c r="ED8" s="105">
        <f>AVERAGE(DZ8:EB8)+EC8</f>
        <v>1.1000000000000001</v>
      </c>
      <c r="EE8" s="120">
        <f>EU8/LC8</f>
        <v>12.625</v>
      </c>
      <c r="EF8" s="114"/>
      <c r="EG8" s="114"/>
      <c r="EH8" s="114"/>
      <c r="EI8" s="114"/>
      <c r="EJ8" s="114"/>
      <c r="EK8" s="114"/>
      <c r="EL8" s="114"/>
      <c r="EM8" s="114"/>
      <c r="EN8" s="114"/>
      <c r="EO8" s="114"/>
      <c r="EP8" s="114"/>
      <c r="EQ8" s="114"/>
      <c r="ER8" s="114"/>
      <c r="ES8" s="114"/>
      <c r="ET8" s="114"/>
      <c r="EU8" s="115">
        <v>101</v>
      </c>
      <c r="EV8" s="115">
        <v>63</v>
      </c>
      <c r="EW8" s="115">
        <v>38</v>
      </c>
      <c r="EX8" s="115">
        <v>101</v>
      </c>
      <c r="EY8" s="114"/>
      <c r="EZ8" s="115">
        <v>6</v>
      </c>
      <c r="FA8" s="115">
        <v>13</v>
      </c>
      <c r="FB8" s="114" t="s">
        <v>820</v>
      </c>
      <c r="FC8" s="115">
        <v>33</v>
      </c>
      <c r="FD8" s="114" t="s">
        <v>808</v>
      </c>
      <c r="FE8" s="114"/>
      <c r="FF8" s="114" t="s">
        <v>808</v>
      </c>
      <c r="FG8" s="114"/>
      <c r="FH8" s="114"/>
      <c r="FI8" s="114"/>
      <c r="FJ8" s="114"/>
      <c r="FK8" s="114"/>
      <c r="FL8" s="114"/>
      <c r="FM8" s="115">
        <v>10</v>
      </c>
      <c r="FN8" s="114"/>
      <c r="FO8" s="115">
        <v>15</v>
      </c>
      <c r="FP8" s="114"/>
      <c r="FQ8" s="114"/>
      <c r="FR8" s="114"/>
      <c r="FS8" s="114"/>
      <c r="FT8" s="114"/>
      <c r="FU8" s="114"/>
      <c r="FV8" s="114"/>
      <c r="FW8" s="114"/>
      <c r="FX8" s="114"/>
      <c r="FY8" s="114"/>
      <c r="FZ8" s="114"/>
      <c r="GA8" s="114"/>
      <c r="GB8" s="114"/>
      <c r="GC8" s="114"/>
      <c r="GD8" s="114"/>
      <c r="GE8" s="114"/>
      <c r="GF8" s="114"/>
      <c r="GG8" s="114"/>
      <c r="GH8" s="114"/>
      <c r="GI8" s="114" t="s">
        <v>807</v>
      </c>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f>IF(KZ8="Augmenté",0,IF(KZ8="Baissé",0.5,1))</f>
        <v>0</v>
      </c>
      <c r="KU8" s="114">
        <f>IF(LA8="Oui",1,0)</f>
        <v>0</v>
      </c>
      <c r="KV8" s="114">
        <f>IF(FM8&gt;15,0,1)</f>
        <v>1</v>
      </c>
      <c r="KW8" s="114">
        <f>0.1*LU8-0.1*(LV8+LW8+LX8+LY8)</f>
        <v>-0.30000000000000004</v>
      </c>
      <c r="KX8" s="105">
        <f>AVERAGE(KT8:KV8)+KW8</f>
        <v>3.333333333333327E-2</v>
      </c>
      <c r="KY8" s="113">
        <f>(KX8+ED8+CK8+BR8)/4</f>
        <v>0.45833333333333337</v>
      </c>
      <c r="KZ8" s="114" t="s">
        <v>822</v>
      </c>
      <c r="LA8" s="114" t="s">
        <v>808</v>
      </c>
      <c r="LB8" s="114"/>
      <c r="LC8" s="115">
        <v>8</v>
      </c>
      <c r="LD8" s="115">
        <v>1</v>
      </c>
      <c r="LE8" s="115">
        <v>7</v>
      </c>
      <c r="LF8" s="115">
        <v>8</v>
      </c>
      <c r="LG8" s="114"/>
      <c r="LH8" s="114"/>
      <c r="LI8" s="114" t="s">
        <v>822</v>
      </c>
      <c r="LJ8" s="114"/>
      <c r="LK8" s="114" t="s">
        <v>823</v>
      </c>
      <c r="LL8" s="114"/>
      <c r="LM8" s="114"/>
      <c r="LN8" s="114"/>
      <c r="LO8" s="114"/>
      <c r="LP8" s="114"/>
      <c r="LQ8" s="114"/>
      <c r="LR8" s="114"/>
      <c r="LS8" s="114"/>
      <c r="LT8" s="114" t="s">
        <v>1129</v>
      </c>
      <c r="LU8" s="115">
        <v>0</v>
      </c>
      <c r="LV8" s="115">
        <v>1</v>
      </c>
      <c r="LW8" s="115">
        <v>0</v>
      </c>
      <c r="LX8" s="115">
        <v>1</v>
      </c>
      <c r="LY8" s="115">
        <v>1</v>
      </c>
      <c r="LZ8" s="115">
        <v>0</v>
      </c>
      <c r="MA8" s="114"/>
      <c r="MB8" s="114" t="s">
        <v>824</v>
      </c>
      <c r="MC8" s="115">
        <v>1</v>
      </c>
      <c r="MD8" s="115">
        <v>0</v>
      </c>
      <c r="ME8" s="115">
        <v>0</v>
      </c>
      <c r="MF8" s="115">
        <v>0</v>
      </c>
      <c r="MG8" s="115">
        <v>0</v>
      </c>
      <c r="MH8" s="114"/>
      <c r="MI8" s="114" t="s">
        <v>1130</v>
      </c>
      <c r="MJ8" s="115">
        <v>0</v>
      </c>
      <c r="MK8" s="115">
        <v>1</v>
      </c>
      <c r="ML8" s="115">
        <v>0</v>
      </c>
      <c r="MM8" s="115">
        <v>1</v>
      </c>
      <c r="MN8" s="115">
        <v>0</v>
      </c>
      <c r="MO8" s="115">
        <v>1</v>
      </c>
      <c r="MP8" s="115">
        <v>0</v>
      </c>
      <c r="MQ8" s="114"/>
      <c r="MR8" s="114" t="s">
        <v>808</v>
      </c>
      <c r="MS8" s="114" t="s">
        <v>807</v>
      </c>
      <c r="MT8" s="114" t="s">
        <v>1131</v>
      </c>
      <c r="MU8" s="115">
        <v>1</v>
      </c>
      <c r="MV8" s="115">
        <v>0</v>
      </c>
      <c r="MW8" s="115">
        <v>0</v>
      </c>
      <c r="MX8" s="115">
        <v>1</v>
      </c>
      <c r="MY8" s="115">
        <v>0</v>
      </c>
      <c r="MZ8" s="114"/>
      <c r="NA8" s="114" t="s">
        <v>914</v>
      </c>
      <c r="NB8" s="115">
        <v>0</v>
      </c>
      <c r="NC8" s="115">
        <v>1</v>
      </c>
      <c r="ND8" s="115">
        <v>0</v>
      </c>
      <c r="NE8" s="115">
        <v>1</v>
      </c>
      <c r="NF8" s="115">
        <v>1</v>
      </c>
      <c r="NG8" s="115">
        <v>0</v>
      </c>
      <c r="NH8" s="115">
        <v>0</v>
      </c>
      <c r="NI8" s="114"/>
      <c r="NJ8" s="114" t="s">
        <v>1132</v>
      </c>
    </row>
    <row r="18" spans="6:8" ht="15" thickBot="1" x14ac:dyDescent="0.4"/>
    <row r="19" spans="6:8" ht="28" x14ac:dyDescent="0.35">
      <c r="F19" s="252" t="s">
        <v>1301</v>
      </c>
      <c r="G19" s="231" t="s">
        <v>1302</v>
      </c>
      <c r="H19" s="38" t="s">
        <v>1304</v>
      </c>
    </row>
    <row r="20" spans="6:8" ht="28.5" thickBot="1" x14ac:dyDescent="0.4">
      <c r="F20" s="253"/>
      <c r="G20" s="232" t="s">
        <v>1303</v>
      </c>
      <c r="H20" s="39" t="s">
        <v>1305</v>
      </c>
    </row>
  </sheetData>
  <autoFilter ref="A1:NJ8"/>
  <mergeCells count="1">
    <mergeCell ref="F19:F20"/>
  </mergeCells>
  <pageMargins left="0.7" right="0.7" top="0.75" bottom="0.75" header="0.3" footer="0.3"/>
  <ignoredErrors>
    <ignoredError sqref="BI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T3"/>
  <sheetViews>
    <sheetView topLeftCell="OO1" zoomScale="70" zoomScaleNormal="70" workbookViewId="0">
      <selection activeCell="HH2" sqref="HH2"/>
    </sheetView>
  </sheetViews>
  <sheetFormatPr defaultColWidth="10.90625" defaultRowHeight="14.5" x14ac:dyDescent="0.35"/>
  <cols>
    <col min="19" max="19" width="29.54296875" bestFit="1" customWidth="1"/>
    <col min="28" max="28" width="21.81640625" bestFit="1" customWidth="1"/>
    <col min="29" max="29" width="16.1796875" bestFit="1" customWidth="1"/>
    <col min="113" max="113" width="9.1796875" bestFit="1" customWidth="1"/>
    <col min="219" max="219" width="11.26953125" bestFit="1" customWidth="1"/>
    <col min="308" max="308" width="25.1796875" bestFit="1" customWidth="1"/>
    <col min="411" max="411" width="14.26953125" bestFit="1" customWidth="1"/>
    <col min="412" max="412" width="12.54296875" bestFit="1" customWidth="1"/>
  </cols>
  <sheetData>
    <row r="1" spans="1:436" x14ac:dyDescent="0.35">
      <c r="A1" s="1" t="s">
        <v>802</v>
      </c>
      <c r="B1" s="1" t="s">
        <v>0</v>
      </c>
      <c r="C1" s="1" t="s">
        <v>1</v>
      </c>
      <c r="D1" s="3" t="s">
        <v>946</v>
      </c>
      <c r="E1" s="3" t="s">
        <v>947</v>
      </c>
      <c r="F1" s="4" t="s">
        <v>948</v>
      </c>
      <c r="G1" s="1" t="s">
        <v>2</v>
      </c>
      <c r="H1" s="1" t="s">
        <v>5</v>
      </c>
      <c r="I1" s="1" t="s">
        <v>6</v>
      </c>
      <c r="J1" s="1" t="s">
        <v>7</v>
      </c>
      <c r="K1" s="1" t="s">
        <v>8</v>
      </c>
      <c r="L1" s="1" t="s">
        <v>11</v>
      </c>
      <c r="M1" s="1" t="s">
        <v>336</v>
      </c>
      <c r="N1" s="1" t="s">
        <v>337</v>
      </c>
      <c r="O1" s="1" t="s">
        <v>338</v>
      </c>
      <c r="P1" s="1" t="s">
        <v>339</v>
      </c>
      <c r="Q1" s="1" t="s">
        <v>340</v>
      </c>
      <c r="R1" s="1" t="s">
        <v>341</v>
      </c>
      <c r="S1" s="1" t="s">
        <v>342</v>
      </c>
      <c r="T1" s="112" t="s">
        <v>1583</v>
      </c>
      <c r="U1" s="112" t="s">
        <v>1585</v>
      </c>
      <c r="V1" s="112" t="s">
        <v>1586</v>
      </c>
      <c r="W1" s="112" t="s">
        <v>1588</v>
      </c>
      <c r="X1" s="112" t="s">
        <v>1592</v>
      </c>
      <c r="Y1" s="112" t="s">
        <v>1594</v>
      </c>
      <c r="Z1" s="112" t="s">
        <v>1595</v>
      </c>
      <c r="AA1" s="112" t="s">
        <v>1599</v>
      </c>
      <c r="AB1" s="36" t="s">
        <v>1581</v>
      </c>
      <c r="AC1" s="13" t="s">
        <v>1824</v>
      </c>
      <c r="AD1" s="1" t="s">
        <v>343</v>
      </c>
      <c r="AE1" s="1" t="s">
        <v>344</v>
      </c>
      <c r="AF1" s="1" t="s">
        <v>345</v>
      </c>
      <c r="AG1" s="1" t="s">
        <v>346</v>
      </c>
      <c r="AH1" s="1" t="s">
        <v>347</v>
      </c>
      <c r="AI1" s="1" t="s">
        <v>348</v>
      </c>
      <c r="AJ1" s="1" t="s">
        <v>349</v>
      </c>
      <c r="AK1" s="1" t="s">
        <v>350</v>
      </c>
      <c r="AL1" s="1" t="s">
        <v>351</v>
      </c>
      <c r="AM1" s="1" t="s">
        <v>352</v>
      </c>
      <c r="AN1" s="1" t="s">
        <v>353</v>
      </c>
      <c r="AO1" s="1" t="s">
        <v>354</v>
      </c>
      <c r="AP1" s="1" t="s">
        <v>355</v>
      </c>
      <c r="AQ1" s="1" t="s">
        <v>356</v>
      </c>
      <c r="AR1" s="1" t="s">
        <v>357</v>
      </c>
      <c r="AS1" s="1" t="s">
        <v>358</v>
      </c>
      <c r="AT1" s="1" t="s">
        <v>359</v>
      </c>
      <c r="AU1" s="1" t="s">
        <v>360</v>
      </c>
      <c r="AV1" s="1" t="s">
        <v>361</v>
      </c>
      <c r="AW1" s="1" t="s">
        <v>362</v>
      </c>
      <c r="AX1" s="1" t="s">
        <v>363</v>
      </c>
      <c r="AY1" s="1" t="s">
        <v>364</v>
      </c>
      <c r="AZ1" s="1" t="s">
        <v>365</v>
      </c>
      <c r="BA1" s="1" t="s">
        <v>366</v>
      </c>
      <c r="BB1" s="1" t="s">
        <v>367</v>
      </c>
      <c r="BC1" s="1" t="s">
        <v>368</v>
      </c>
      <c r="BD1" s="1" t="s">
        <v>369</v>
      </c>
      <c r="BE1" s="1" t="s">
        <v>370</v>
      </c>
      <c r="BF1" s="1" t="s">
        <v>371</v>
      </c>
      <c r="BG1" s="1" t="s">
        <v>372</v>
      </c>
      <c r="BH1" s="1" t="s">
        <v>373</v>
      </c>
      <c r="BI1" s="1" t="s">
        <v>374</v>
      </c>
      <c r="BJ1" s="1" t="s">
        <v>375</v>
      </c>
      <c r="BK1" s="1" t="s">
        <v>376</v>
      </c>
      <c r="BL1" s="1" t="s">
        <v>377</v>
      </c>
      <c r="BM1" s="1" t="s">
        <v>378</v>
      </c>
      <c r="BN1" s="1" t="s">
        <v>379</v>
      </c>
      <c r="BO1" s="1" t="s">
        <v>380</v>
      </c>
      <c r="BP1" s="1" t="s">
        <v>381</v>
      </c>
      <c r="BQ1" s="1" t="s">
        <v>382</v>
      </c>
      <c r="BR1" s="1" t="s">
        <v>383</v>
      </c>
      <c r="BS1" s="1" t="s">
        <v>384</v>
      </c>
      <c r="BT1" s="1" t="s">
        <v>385</v>
      </c>
      <c r="BU1" s="1" t="s">
        <v>386</v>
      </c>
      <c r="BV1" s="1" t="s">
        <v>387</v>
      </c>
      <c r="BW1" s="1" t="s">
        <v>388</v>
      </c>
      <c r="BX1" s="1" t="s">
        <v>389</v>
      </c>
      <c r="BY1" s="1" t="s">
        <v>390</v>
      </c>
      <c r="BZ1" s="1" t="s">
        <v>391</v>
      </c>
      <c r="CA1" s="1" t="s">
        <v>392</v>
      </c>
      <c r="CB1" s="1" t="s">
        <v>393</v>
      </c>
      <c r="CC1" s="1" t="s">
        <v>394</v>
      </c>
      <c r="CD1" s="1" t="s">
        <v>395</v>
      </c>
      <c r="CE1" s="1" t="s">
        <v>396</v>
      </c>
      <c r="CF1" s="1" t="s">
        <v>397</v>
      </c>
      <c r="CG1" s="1" t="s">
        <v>398</v>
      </c>
      <c r="CH1" s="1" t="s">
        <v>399</v>
      </c>
      <c r="CI1" s="1" t="s">
        <v>400</v>
      </c>
      <c r="CJ1" s="1" t="s">
        <v>401</v>
      </c>
      <c r="CK1" s="1" t="s">
        <v>402</v>
      </c>
      <c r="CL1" s="1" t="s">
        <v>403</v>
      </c>
      <c r="CM1" s="1" t="s">
        <v>404</v>
      </c>
      <c r="CN1" s="1" t="s">
        <v>405</v>
      </c>
      <c r="CO1" s="1" t="s">
        <v>406</v>
      </c>
      <c r="CP1" s="1" t="s">
        <v>407</v>
      </c>
      <c r="CQ1" s="1" t="s">
        <v>408</v>
      </c>
      <c r="CR1" s="1" t="s">
        <v>409</v>
      </c>
      <c r="CS1" s="112" t="s">
        <v>1552</v>
      </c>
      <c r="CT1" s="112" t="s">
        <v>1555</v>
      </c>
      <c r="CU1" s="112" t="s">
        <v>1558</v>
      </c>
      <c r="CV1" s="112" t="s">
        <v>1561</v>
      </c>
      <c r="CW1" s="112" t="s">
        <v>1565</v>
      </c>
      <c r="CX1" s="112" t="s">
        <v>1568</v>
      </c>
      <c r="CY1" s="112" t="s">
        <v>1570</v>
      </c>
      <c r="CZ1" s="112" t="s">
        <v>1573</v>
      </c>
      <c r="DA1" s="112" t="s">
        <v>1578</v>
      </c>
      <c r="DB1" s="112" t="s">
        <v>1743</v>
      </c>
      <c r="DC1" s="112" t="s">
        <v>1745</v>
      </c>
      <c r="DD1" s="112" t="s">
        <v>1747</v>
      </c>
      <c r="DE1" s="112" t="s">
        <v>1749</v>
      </c>
      <c r="DF1" s="112" t="s">
        <v>1751</v>
      </c>
      <c r="DG1" s="112" t="s">
        <v>1755</v>
      </c>
      <c r="DH1" s="112" t="s">
        <v>1757</v>
      </c>
      <c r="DI1" s="36" t="s">
        <v>1299</v>
      </c>
      <c r="DJ1" s="1" t="s">
        <v>410</v>
      </c>
      <c r="DK1" s="1" t="s">
        <v>411</v>
      </c>
      <c r="DL1" s="1" t="s">
        <v>412</v>
      </c>
      <c r="DM1" s="1" t="s">
        <v>413</v>
      </c>
      <c r="DN1" s="1" t="s">
        <v>414</v>
      </c>
      <c r="DO1" s="1" t="s">
        <v>415</v>
      </c>
      <c r="DP1" s="1" t="s">
        <v>416</v>
      </c>
      <c r="DQ1" s="1" t="s">
        <v>417</v>
      </c>
      <c r="DR1" s="1" t="s">
        <v>418</v>
      </c>
      <c r="DS1" s="1" t="s">
        <v>419</v>
      </c>
      <c r="DT1" s="1" t="s">
        <v>420</v>
      </c>
      <c r="DU1" s="1" t="s">
        <v>421</v>
      </c>
      <c r="DV1" s="1" t="s">
        <v>422</v>
      </c>
      <c r="DW1" s="1" t="s">
        <v>423</v>
      </c>
      <c r="DX1" s="1" t="s">
        <v>424</v>
      </c>
      <c r="DY1" s="1" t="s">
        <v>425</v>
      </c>
      <c r="DZ1" s="1" t="s">
        <v>426</v>
      </c>
      <c r="EA1" s="1" t="s">
        <v>427</v>
      </c>
      <c r="EB1" s="1" t="s">
        <v>428</v>
      </c>
      <c r="EC1" s="1" t="s">
        <v>429</v>
      </c>
      <c r="ED1" s="1" t="s">
        <v>430</v>
      </c>
      <c r="EE1" s="1" t="s">
        <v>431</v>
      </c>
      <c r="EF1" s="1" t="s">
        <v>432</v>
      </c>
      <c r="EG1" s="1" t="s">
        <v>433</v>
      </c>
      <c r="EH1" s="1" t="s">
        <v>434</v>
      </c>
      <c r="EI1" s="1" t="s">
        <v>435</v>
      </c>
      <c r="EJ1" s="1" t="s">
        <v>436</v>
      </c>
      <c r="EK1" s="1" t="s">
        <v>437</v>
      </c>
      <c r="EL1" s="1" t="s">
        <v>438</v>
      </c>
      <c r="EM1" s="1" t="s">
        <v>439</v>
      </c>
      <c r="EN1" s="1" t="s">
        <v>440</v>
      </c>
      <c r="EO1" s="1" t="s">
        <v>441</v>
      </c>
      <c r="EP1" s="1" t="s">
        <v>442</v>
      </c>
      <c r="EQ1" s="1" t="s">
        <v>443</v>
      </c>
      <c r="ER1" s="1" t="s">
        <v>444</v>
      </c>
      <c r="ES1" s="1" t="s">
        <v>445</v>
      </c>
      <c r="ET1" s="1" t="s">
        <v>446</v>
      </c>
      <c r="EU1" s="1" t="s">
        <v>447</v>
      </c>
      <c r="EV1" s="1" t="s">
        <v>448</v>
      </c>
      <c r="EW1" s="1" t="s">
        <v>449</v>
      </c>
      <c r="EX1" s="1" t="s">
        <v>450</v>
      </c>
      <c r="EY1" s="1" t="s">
        <v>451</v>
      </c>
      <c r="EZ1" s="1" t="s">
        <v>452</v>
      </c>
      <c r="FA1" s="1" t="s">
        <v>453</v>
      </c>
      <c r="FB1" s="1" t="s">
        <v>454</v>
      </c>
      <c r="FC1" s="1" t="s">
        <v>455</v>
      </c>
      <c r="FD1" s="1" t="s">
        <v>456</v>
      </c>
      <c r="FE1" s="1" t="s">
        <v>457</v>
      </c>
      <c r="FF1" s="1" t="s">
        <v>458</v>
      </c>
      <c r="FG1" s="1" t="s">
        <v>459</v>
      </c>
      <c r="FH1" s="1" t="s">
        <v>460</v>
      </c>
      <c r="FI1" s="1" t="s">
        <v>461</v>
      </c>
      <c r="FJ1" s="1" t="s">
        <v>462</v>
      </c>
      <c r="FK1" s="1" t="s">
        <v>463</v>
      </c>
      <c r="FL1" s="1" t="s">
        <v>464</v>
      </c>
      <c r="FM1" s="1" t="s">
        <v>465</v>
      </c>
      <c r="FN1" s="1" t="s">
        <v>466</v>
      </c>
      <c r="FO1" s="1" t="s">
        <v>467</v>
      </c>
      <c r="FP1" s="1" t="s">
        <v>468</v>
      </c>
      <c r="FQ1" s="1" t="s">
        <v>469</v>
      </c>
      <c r="FR1" s="1" t="s">
        <v>470</v>
      </c>
      <c r="FS1" s="1" t="s">
        <v>471</v>
      </c>
      <c r="FT1" s="1" t="s">
        <v>472</v>
      </c>
      <c r="FU1" s="1" t="s">
        <v>473</v>
      </c>
      <c r="FV1" s="1" t="s">
        <v>474</v>
      </c>
      <c r="FW1" s="1" t="s">
        <v>475</v>
      </c>
      <c r="FX1" s="1" t="s">
        <v>476</v>
      </c>
      <c r="FY1" s="1" t="s">
        <v>477</v>
      </c>
      <c r="FZ1" s="1" t="s">
        <v>478</v>
      </c>
      <c r="GA1" s="1" t="s">
        <v>479</v>
      </c>
      <c r="GB1" s="1" t="s">
        <v>480</v>
      </c>
      <c r="GC1" s="1" t="s">
        <v>481</v>
      </c>
      <c r="GD1" s="1" t="s">
        <v>482</v>
      </c>
      <c r="GE1" s="1" t="s">
        <v>483</v>
      </c>
      <c r="GF1" s="1" t="s">
        <v>484</v>
      </c>
      <c r="GG1" s="1" t="s">
        <v>485</v>
      </c>
      <c r="GH1" s="1" t="s">
        <v>486</v>
      </c>
      <c r="GI1" s="1" t="s">
        <v>487</v>
      </c>
      <c r="GJ1" s="1" t="s">
        <v>488</v>
      </c>
      <c r="GK1" s="1" t="s">
        <v>489</v>
      </c>
      <c r="GL1" s="1" t="s">
        <v>490</v>
      </c>
      <c r="GM1" s="1" t="s">
        <v>491</v>
      </c>
      <c r="GN1" s="1" t="s">
        <v>492</v>
      </c>
      <c r="GO1" s="1" t="s">
        <v>493</v>
      </c>
      <c r="GP1" s="1" t="s">
        <v>494</v>
      </c>
      <c r="GQ1" s="1" t="s">
        <v>495</v>
      </c>
      <c r="GR1" s="1" t="s">
        <v>496</v>
      </c>
      <c r="GS1" s="1" t="s">
        <v>497</v>
      </c>
      <c r="GT1" s="1" t="s">
        <v>498</v>
      </c>
      <c r="GU1" s="1" t="s">
        <v>499</v>
      </c>
      <c r="GV1" s="1" t="s">
        <v>500</v>
      </c>
      <c r="GW1" s="112" t="s">
        <v>1604</v>
      </c>
      <c r="GX1" s="112" t="s">
        <v>1608</v>
      </c>
      <c r="GY1" s="112" t="s">
        <v>1612</v>
      </c>
      <c r="GZ1" s="112" t="s">
        <v>1616</v>
      </c>
      <c r="HA1" s="112" t="s">
        <v>1622</v>
      </c>
      <c r="HB1" s="112" t="s">
        <v>1625</v>
      </c>
      <c r="HC1" s="112" t="s">
        <v>1628</v>
      </c>
      <c r="HD1" s="112" t="s">
        <v>1632</v>
      </c>
      <c r="HE1" s="112" t="s">
        <v>1635</v>
      </c>
      <c r="HF1" s="112" t="s">
        <v>1640</v>
      </c>
      <c r="HG1" s="112" t="s">
        <v>1647</v>
      </c>
      <c r="HH1" s="112" t="s">
        <v>1653</v>
      </c>
      <c r="HI1" s="112" t="s">
        <v>1763</v>
      </c>
      <c r="HJ1" s="112" t="s">
        <v>1766</v>
      </c>
      <c r="HK1" s="36" t="s">
        <v>1601</v>
      </c>
      <c r="HL1" s="1" t="s">
        <v>501</v>
      </c>
      <c r="HM1" s="1" t="s">
        <v>502</v>
      </c>
      <c r="HN1" s="1" t="s">
        <v>503</v>
      </c>
      <c r="HO1" s="1" t="s">
        <v>504</v>
      </c>
      <c r="HP1" s="1" t="s">
        <v>505</v>
      </c>
      <c r="HQ1" s="1" t="s">
        <v>506</v>
      </c>
      <c r="HR1" s="1" t="s">
        <v>507</v>
      </c>
      <c r="HS1" s="1" t="s">
        <v>508</v>
      </c>
      <c r="HT1" s="1" t="s">
        <v>509</v>
      </c>
      <c r="HU1" s="1" t="s">
        <v>510</v>
      </c>
      <c r="HV1" s="1" t="s">
        <v>511</v>
      </c>
      <c r="HW1" s="1" t="s">
        <v>512</v>
      </c>
      <c r="HX1" s="1" t="s">
        <v>513</v>
      </c>
      <c r="HY1" s="1" t="s">
        <v>514</v>
      </c>
      <c r="HZ1" s="1" t="s">
        <v>515</v>
      </c>
      <c r="IA1" s="1" t="s">
        <v>516</v>
      </c>
      <c r="IB1" s="1" t="s">
        <v>517</v>
      </c>
      <c r="IC1" s="1" t="s">
        <v>518</v>
      </c>
      <c r="ID1" s="1" t="s">
        <v>519</v>
      </c>
      <c r="IE1" s="1" t="s">
        <v>520</v>
      </c>
      <c r="IF1" s="1" t="s">
        <v>521</v>
      </c>
      <c r="IG1" s="1" t="s">
        <v>522</v>
      </c>
      <c r="IH1" s="1" t="s">
        <v>523</v>
      </c>
      <c r="II1" s="1" t="s">
        <v>524</v>
      </c>
      <c r="IJ1" s="1" t="s">
        <v>525</v>
      </c>
      <c r="IK1" s="1" t="s">
        <v>526</v>
      </c>
      <c r="IL1" s="1" t="s">
        <v>527</v>
      </c>
      <c r="IM1" s="1" t="s">
        <v>528</v>
      </c>
      <c r="IN1" s="1" t="s">
        <v>529</v>
      </c>
      <c r="IO1" s="1" t="s">
        <v>530</v>
      </c>
      <c r="IP1" s="1" t="s">
        <v>531</v>
      </c>
      <c r="IQ1" s="1" t="s">
        <v>532</v>
      </c>
      <c r="IR1" s="1" t="s">
        <v>533</v>
      </c>
      <c r="IS1" s="1" t="s">
        <v>534</v>
      </c>
      <c r="IT1" s="1" t="s">
        <v>535</v>
      </c>
      <c r="IU1" s="1" t="s">
        <v>536</v>
      </c>
      <c r="IV1" s="1" t="s">
        <v>537</v>
      </c>
      <c r="IW1" s="1" t="s">
        <v>538</v>
      </c>
      <c r="IX1" s="1" t="s">
        <v>539</v>
      </c>
      <c r="IY1" s="1" t="s">
        <v>540</v>
      </c>
      <c r="IZ1" s="1" t="s">
        <v>541</v>
      </c>
      <c r="JA1" s="1" t="s">
        <v>542</v>
      </c>
      <c r="JB1" s="1" t="s">
        <v>543</v>
      </c>
      <c r="JC1" s="1" t="s">
        <v>544</v>
      </c>
      <c r="JD1" s="1" t="s">
        <v>545</v>
      </c>
      <c r="JE1" s="1" t="s">
        <v>546</v>
      </c>
      <c r="JF1" s="1" t="s">
        <v>547</v>
      </c>
      <c r="JG1" s="1" t="s">
        <v>548</v>
      </c>
      <c r="JH1" s="1" t="s">
        <v>549</v>
      </c>
      <c r="JI1" s="1" t="s">
        <v>550</v>
      </c>
      <c r="JJ1" s="1" t="s">
        <v>551</v>
      </c>
      <c r="JK1" s="1" t="s">
        <v>552</v>
      </c>
      <c r="JL1" s="1" t="s">
        <v>553</v>
      </c>
      <c r="JM1" s="1" t="s">
        <v>554</v>
      </c>
      <c r="JN1" s="1" t="s">
        <v>555</v>
      </c>
      <c r="JO1" s="1" t="s">
        <v>556</v>
      </c>
      <c r="JP1" s="1" t="s">
        <v>557</v>
      </c>
      <c r="JQ1" s="1" t="s">
        <v>558</v>
      </c>
      <c r="JR1" s="1" t="s">
        <v>559</v>
      </c>
      <c r="JS1" s="1" t="s">
        <v>560</v>
      </c>
      <c r="JT1" s="1" t="s">
        <v>561</v>
      </c>
      <c r="JU1" s="1" t="s">
        <v>562</v>
      </c>
      <c r="JV1" s="1" t="s">
        <v>563</v>
      </c>
      <c r="JW1" s="1" t="s">
        <v>564</v>
      </c>
      <c r="JX1" s="1" t="s">
        <v>565</v>
      </c>
      <c r="JY1" s="1" t="s">
        <v>566</v>
      </c>
      <c r="JZ1" s="1" t="s">
        <v>567</v>
      </c>
      <c r="KA1" s="1" t="s">
        <v>568</v>
      </c>
      <c r="KB1" s="1" t="s">
        <v>569</v>
      </c>
      <c r="KC1" s="1" t="s">
        <v>570</v>
      </c>
      <c r="KD1" s="1" t="s">
        <v>571</v>
      </c>
      <c r="KE1" s="1" t="s">
        <v>572</v>
      </c>
      <c r="KF1" s="1" t="s">
        <v>573</v>
      </c>
      <c r="KG1" s="1" t="s">
        <v>574</v>
      </c>
      <c r="KH1" s="1" t="s">
        <v>575</v>
      </c>
      <c r="KI1" s="1" t="s">
        <v>576</v>
      </c>
      <c r="KJ1" s="1" t="s">
        <v>577</v>
      </c>
      <c r="KK1" s="1" t="s">
        <v>578</v>
      </c>
      <c r="KL1" s="1" t="s">
        <v>579</v>
      </c>
      <c r="KM1" s="1" t="s">
        <v>580</v>
      </c>
      <c r="KN1" s="112" t="s">
        <v>1660</v>
      </c>
      <c r="KO1" s="112" t="s">
        <v>1663</v>
      </c>
      <c r="KP1" s="112" t="s">
        <v>1666</v>
      </c>
      <c r="KQ1" s="112" t="s">
        <v>1669</v>
      </c>
      <c r="KR1" s="112" t="s">
        <v>1672</v>
      </c>
      <c r="KS1" s="112" t="s">
        <v>1675</v>
      </c>
      <c r="KT1" s="112" t="s">
        <v>1681</v>
      </c>
      <c r="KU1" s="112" t="s">
        <v>1686</v>
      </c>
      <c r="KV1" s="36" t="s">
        <v>1825</v>
      </c>
      <c r="KW1" s="1" t="s">
        <v>581</v>
      </c>
      <c r="KX1" s="1" t="s">
        <v>582</v>
      </c>
      <c r="KY1" s="1" t="s">
        <v>583</v>
      </c>
      <c r="KZ1" s="1" t="s">
        <v>584</v>
      </c>
      <c r="LA1" s="1" t="s">
        <v>585</v>
      </c>
      <c r="LB1" s="1" t="s">
        <v>586</v>
      </c>
      <c r="LC1" s="1" t="s">
        <v>587</v>
      </c>
      <c r="LD1" s="1" t="s">
        <v>588</v>
      </c>
      <c r="LE1" s="1" t="s">
        <v>589</v>
      </c>
      <c r="LF1" s="1" t="s">
        <v>590</v>
      </c>
      <c r="LG1" s="1" t="s">
        <v>591</v>
      </c>
      <c r="LH1" s="1" t="s">
        <v>592</v>
      </c>
      <c r="LI1" s="1" t="s">
        <v>593</v>
      </c>
      <c r="LJ1" s="1" t="s">
        <v>594</v>
      </c>
      <c r="LK1" s="1" t="s">
        <v>595</v>
      </c>
      <c r="LL1" s="1" t="s">
        <v>596</v>
      </c>
      <c r="LM1" s="1" t="s">
        <v>597</v>
      </c>
      <c r="LN1" s="1" t="s">
        <v>598</v>
      </c>
      <c r="LO1" s="1" t="s">
        <v>599</v>
      </c>
      <c r="LP1" s="1" t="s">
        <v>600</v>
      </c>
      <c r="LQ1" s="1" t="s">
        <v>601</v>
      </c>
      <c r="LR1" s="1" t="s">
        <v>602</v>
      </c>
      <c r="LS1" s="1" t="s">
        <v>603</v>
      </c>
      <c r="LT1" s="1" t="s">
        <v>604</v>
      </c>
      <c r="LU1" s="1" t="s">
        <v>605</v>
      </c>
      <c r="LV1" s="1" t="s">
        <v>606</v>
      </c>
      <c r="LW1" s="1" t="s">
        <v>607</v>
      </c>
      <c r="LX1" s="1" t="s">
        <v>608</v>
      </c>
      <c r="LY1" s="1" t="s">
        <v>609</v>
      </c>
      <c r="LZ1" s="1" t="s">
        <v>610</v>
      </c>
      <c r="MA1" s="1" t="s">
        <v>611</v>
      </c>
      <c r="MB1" s="1" t="s">
        <v>612</v>
      </c>
      <c r="MC1" s="1" t="s">
        <v>613</v>
      </c>
      <c r="MD1" s="1" t="s">
        <v>614</v>
      </c>
      <c r="ME1" s="1" t="s">
        <v>615</v>
      </c>
      <c r="MF1" s="1" t="s">
        <v>616</v>
      </c>
      <c r="MG1" s="1" t="s">
        <v>617</v>
      </c>
      <c r="MH1" s="1" t="s">
        <v>618</v>
      </c>
      <c r="MI1" s="1" t="s">
        <v>619</v>
      </c>
      <c r="MJ1" s="1" t="s">
        <v>620</v>
      </c>
      <c r="MK1" s="1" t="s">
        <v>621</v>
      </c>
      <c r="ML1" s="1" t="s">
        <v>622</v>
      </c>
      <c r="MM1" s="1" t="s">
        <v>623</v>
      </c>
      <c r="MN1" s="1" t="s">
        <v>624</v>
      </c>
      <c r="MO1" s="1" t="s">
        <v>625</v>
      </c>
      <c r="MP1" s="1" t="s">
        <v>626</v>
      </c>
      <c r="MQ1" s="1" t="s">
        <v>627</v>
      </c>
      <c r="MR1" s="1" t="s">
        <v>628</v>
      </c>
      <c r="MS1" s="1" t="s">
        <v>629</v>
      </c>
      <c r="MT1" s="1" t="s">
        <v>630</v>
      </c>
      <c r="MU1" s="1" t="s">
        <v>631</v>
      </c>
      <c r="MV1" s="1" t="s">
        <v>632</v>
      </c>
      <c r="MW1" s="1" t="s">
        <v>633</v>
      </c>
      <c r="MX1" s="1" t="s">
        <v>634</v>
      </c>
      <c r="MY1" s="1" t="s">
        <v>635</v>
      </c>
      <c r="MZ1" s="1" t="s">
        <v>636</v>
      </c>
      <c r="NA1" s="1" t="s">
        <v>637</v>
      </c>
      <c r="NB1" s="1" t="s">
        <v>638</v>
      </c>
      <c r="NC1" s="1" t="s">
        <v>639</v>
      </c>
      <c r="ND1" s="1" t="s">
        <v>640</v>
      </c>
      <c r="NE1" s="1" t="s">
        <v>641</v>
      </c>
      <c r="NF1" s="1" t="s">
        <v>642</v>
      </c>
      <c r="NG1" s="5" t="s">
        <v>643</v>
      </c>
      <c r="NH1" s="5" t="s">
        <v>644</v>
      </c>
      <c r="NI1" s="5" t="s">
        <v>645</v>
      </c>
      <c r="NJ1" s="5" t="s">
        <v>646</v>
      </c>
      <c r="NK1" s="5" t="s">
        <v>647</v>
      </c>
      <c r="NL1" s="5" t="s">
        <v>648</v>
      </c>
      <c r="NM1" s="5" t="s">
        <v>649</v>
      </c>
      <c r="NN1" s="1" t="s">
        <v>650</v>
      </c>
      <c r="NO1" s="1" t="s">
        <v>651</v>
      </c>
      <c r="NP1" s="1" t="s">
        <v>652</v>
      </c>
      <c r="NQ1" s="1" t="s">
        <v>653</v>
      </c>
      <c r="NR1" s="1" t="s">
        <v>654</v>
      </c>
      <c r="NS1" s="1" t="s">
        <v>655</v>
      </c>
      <c r="NT1" s="1" t="s">
        <v>656</v>
      </c>
      <c r="NU1" s="1" t="s">
        <v>657</v>
      </c>
      <c r="NV1" s="1" t="s">
        <v>658</v>
      </c>
      <c r="NW1" s="1" t="s">
        <v>659</v>
      </c>
      <c r="NX1" s="1" t="s">
        <v>660</v>
      </c>
      <c r="NY1" s="1" t="s">
        <v>661</v>
      </c>
      <c r="NZ1" s="1" t="s">
        <v>662</v>
      </c>
      <c r="OA1" s="1" t="s">
        <v>663</v>
      </c>
      <c r="OB1" s="1" t="s">
        <v>664</v>
      </c>
      <c r="OC1" s="1" t="s">
        <v>665</v>
      </c>
      <c r="OD1" s="1" t="s">
        <v>666</v>
      </c>
      <c r="OE1" s="1" t="s">
        <v>667</v>
      </c>
      <c r="OF1" s="1" t="s">
        <v>668</v>
      </c>
      <c r="OG1" s="1" t="s">
        <v>669</v>
      </c>
      <c r="OH1" s="1" t="s">
        <v>670</v>
      </c>
      <c r="OI1" s="1" t="s">
        <v>671</v>
      </c>
      <c r="OJ1" s="1" t="s">
        <v>672</v>
      </c>
      <c r="OK1" s="1" t="s">
        <v>673</v>
      </c>
      <c r="OL1" s="1" t="s">
        <v>674</v>
      </c>
      <c r="OM1" s="1" t="s">
        <v>675</v>
      </c>
      <c r="ON1" s="1" t="s">
        <v>676</v>
      </c>
      <c r="OO1" s="1" t="s">
        <v>677</v>
      </c>
      <c r="OP1" s="1" t="s">
        <v>678</v>
      </c>
      <c r="OQ1" s="106" t="s">
        <v>1693</v>
      </c>
      <c r="OR1" s="106" t="s">
        <v>1697</v>
      </c>
      <c r="OS1" s="106" t="s">
        <v>1702</v>
      </c>
      <c r="OT1" s="106" t="s">
        <v>1709</v>
      </c>
      <c r="OU1" s="36" t="s">
        <v>1815</v>
      </c>
      <c r="OV1" s="131" t="s">
        <v>1816</v>
      </c>
      <c r="OW1" s="1" t="s">
        <v>679</v>
      </c>
      <c r="OX1" s="1" t="s">
        <v>680</v>
      </c>
      <c r="OY1" s="1" t="s">
        <v>681</v>
      </c>
      <c r="OZ1" s="1" t="s">
        <v>682</v>
      </c>
      <c r="PA1" s="1" t="s">
        <v>683</v>
      </c>
      <c r="PB1" s="1" t="s">
        <v>684</v>
      </c>
      <c r="PC1" s="1" t="s">
        <v>685</v>
      </c>
      <c r="PD1" s="1" t="s">
        <v>686</v>
      </c>
      <c r="PE1" s="1" t="s">
        <v>687</v>
      </c>
      <c r="PF1" s="1" t="s">
        <v>688</v>
      </c>
      <c r="PG1" s="1" t="s">
        <v>689</v>
      </c>
      <c r="PH1" s="1" t="s">
        <v>690</v>
      </c>
      <c r="PI1" s="1" t="s">
        <v>691</v>
      </c>
      <c r="PJ1" s="1" t="s">
        <v>692</v>
      </c>
      <c r="PK1" s="1" t="s">
        <v>693</v>
      </c>
      <c r="PL1" s="1" t="s">
        <v>694</v>
      </c>
      <c r="PM1" s="1" t="s">
        <v>695</v>
      </c>
      <c r="PN1" s="1" t="s">
        <v>799</v>
      </c>
      <c r="PO1" s="1" t="s">
        <v>800</v>
      </c>
      <c r="PP1" s="1" t="s">
        <v>801</v>
      </c>
      <c r="PQ1" s="1" t="s">
        <v>802</v>
      </c>
      <c r="PR1" s="1" t="s">
        <v>803</v>
      </c>
      <c r="PS1" s="1" t="s">
        <v>804</v>
      </c>
      <c r="PT1" s="1" t="s">
        <v>805</v>
      </c>
    </row>
    <row r="2" spans="1:436" x14ac:dyDescent="0.35">
      <c r="A2" s="1" t="s">
        <v>879</v>
      </c>
      <c r="B2" s="1" t="s">
        <v>857</v>
      </c>
      <c r="C2" s="1" t="s">
        <v>858</v>
      </c>
      <c r="D2" s="3" t="s">
        <v>1818</v>
      </c>
      <c r="E2" s="3" t="s">
        <v>1819</v>
      </c>
      <c r="F2" s="4" t="s">
        <v>1820</v>
      </c>
      <c r="G2" s="1" t="s">
        <v>843</v>
      </c>
      <c r="H2" s="1" t="s">
        <v>859</v>
      </c>
      <c r="I2" s="1"/>
      <c r="J2" s="1" t="s">
        <v>836</v>
      </c>
      <c r="K2" s="1" t="s">
        <v>810</v>
      </c>
      <c r="L2" s="1"/>
      <c r="M2" s="1" t="s">
        <v>807</v>
      </c>
      <c r="N2" s="1"/>
      <c r="O2" s="1" t="s">
        <v>811</v>
      </c>
      <c r="P2" s="1"/>
      <c r="Q2" s="1" t="s">
        <v>860</v>
      </c>
      <c r="R2" s="1"/>
      <c r="S2" s="1" t="s">
        <v>861</v>
      </c>
      <c r="T2" s="1">
        <f>IF(AE2="Oui",0.25,0)</f>
        <v>0.25</v>
      </c>
      <c r="U2" s="1">
        <f>IF(AG2="Oui",0.25,0)</f>
        <v>0.25</v>
      </c>
      <c r="V2" s="1">
        <f>IF(AJ2="Oui",0.25,0)</f>
        <v>0</v>
      </c>
      <c r="W2" s="1">
        <f>IF(AC2&gt;=6,0.25,0)</f>
        <v>0</v>
      </c>
      <c r="X2" s="1">
        <f>SUM(T2:W2)</f>
        <v>0.5</v>
      </c>
      <c r="Y2" s="1">
        <f>IF(AO2="Oui",1,0)</f>
        <v>1</v>
      </c>
      <c r="Z2" s="1">
        <f>IF(BC2="Oui",1,0)</f>
        <v>0</v>
      </c>
      <c r="AA2" s="129">
        <f>IF(OR(BJ2="Non",BL2+BN2=0),0,1)</f>
        <v>1</v>
      </c>
      <c r="AB2" s="105">
        <f>AVERAGE(X2:AA2)</f>
        <v>0.625</v>
      </c>
      <c r="AC2" s="1">
        <f>AF2-AK2</f>
        <v>4</v>
      </c>
      <c r="AD2" s="1"/>
      <c r="AE2" s="1" t="s">
        <v>807</v>
      </c>
      <c r="AF2" s="2">
        <v>4</v>
      </c>
      <c r="AG2" s="1" t="s">
        <v>807</v>
      </c>
      <c r="AH2" s="2">
        <v>2</v>
      </c>
      <c r="AI2" s="2">
        <v>2</v>
      </c>
      <c r="AJ2" s="1" t="s">
        <v>808</v>
      </c>
      <c r="AK2" s="1"/>
      <c r="AL2" s="2">
        <v>4</v>
      </c>
      <c r="AM2" s="1"/>
      <c r="AN2" s="1"/>
      <c r="AO2" s="1" t="s">
        <v>807</v>
      </c>
      <c r="AP2" s="1" t="s">
        <v>862</v>
      </c>
      <c r="AQ2" s="2">
        <v>0</v>
      </c>
      <c r="AR2" s="2">
        <v>0</v>
      </c>
      <c r="AS2" s="2">
        <v>1</v>
      </c>
      <c r="AT2" s="2">
        <v>0</v>
      </c>
      <c r="AU2" s="2">
        <v>0</v>
      </c>
      <c r="AV2" s="2">
        <v>0</v>
      </c>
      <c r="AW2" s="2">
        <v>0</v>
      </c>
      <c r="AX2" s="2">
        <v>0</v>
      </c>
      <c r="AY2" s="2">
        <v>0</v>
      </c>
      <c r="AZ2" s="2">
        <v>0</v>
      </c>
      <c r="BA2" s="1"/>
      <c r="BB2" s="1"/>
      <c r="BC2" s="1" t="s">
        <v>808</v>
      </c>
      <c r="BD2" s="1"/>
      <c r="BE2" s="1"/>
      <c r="BF2" s="1"/>
      <c r="BG2" s="1"/>
      <c r="BH2" s="1"/>
      <c r="BI2" s="1"/>
      <c r="BJ2" s="1" t="s">
        <v>807</v>
      </c>
      <c r="BK2" s="1" t="s">
        <v>863</v>
      </c>
      <c r="BL2" s="2">
        <v>1</v>
      </c>
      <c r="BM2" s="2">
        <v>0</v>
      </c>
      <c r="BN2" s="2">
        <v>0</v>
      </c>
      <c r="BO2" s="2">
        <v>0</v>
      </c>
      <c r="BP2" s="1"/>
      <c r="BQ2" s="1"/>
      <c r="BR2" s="1"/>
      <c r="BS2" s="1"/>
      <c r="BT2" s="1"/>
      <c r="BU2" s="1"/>
      <c r="BV2" s="1"/>
      <c r="BW2" s="1"/>
      <c r="BX2" s="1"/>
      <c r="BY2" s="1"/>
      <c r="BZ2" s="1"/>
      <c r="CA2" s="1"/>
      <c r="CB2" s="1"/>
      <c r="CC2" s="1"/>
      <c r="CD2" s="1"/>
      <c r="CE2" s="1"/>
      <c r="CF2" s="1"/>
      <c r="CG2" s="1"/>
      <c r="CH2" s="1"/>
      <c r="CI2" s="1"/>
      <c r="CJ2" s="1"/>
      <c r="CK2" s="1"/>
      <c r="CL2" s="2">
        <v>7</v>
      </c>
      <c r="CM2" s="1" t="s">
        <v>806</v>
      </c>
      <c r="CN2" s="1" t="s">
        <v>814</v>
      </c>
      <c r="CO2" s="2">
        <v>1</v>
      </c>
      <c r="CP2" s="2">
        <v>0</v>
      </c>
      <c r="CQ2" s="2">
        <v>0</v>
      </c>
      <c r="CR2" s="2">
        <v>0</v>
      </c>
      <c r="CS2" s="2">
        <f>COUNTIF(DK2:DM2,1)</f>
        <v>3</v>
      </c>
      <c r="CT2" s="2">
        <f>COUNTIF(DP2:DY2,1)</f>
        <v>9</v>
      </c>
      <c r="CU2" s="2"/>
      <c r="CV2" s="2"/>
      <c r="CW2" s="2"/>
      <c r="CX2" s="2"/>
      <c r="CY2" s="2"/>
      <c r="CZ2" s="2">
        <f>COUNTIF(EB2:ED2,1)</f>
        <v>1</v>
      </c>
      <c r="DA2" s="2">
        <f>-0.1*NK2</f>
        <v>-0.1</v>
      </c>
      <c r="DB2" s="2"/>
      <c r="DC2" s="2"/>
      <c r="DD2" s="2"/>
      <c r="DE2" s="2"/>
      <c r="DF2" s="2"/>
      <c r="DG2" s="2"/>
      <c r="DH2" s="2"/>
      <c r="DI2" s="105">
        <f>(CS2+CT2+CZ2)/16+DA2</f>
        <v>0.71250000000000002</v>
      </c>
      <c r="DJ2" s="1" t="s">
        <v>864</v>
      </c>
      <c r="DK2" s="2">
        <v>1</v>
      </c>
      <c r="DL2" s="2">
        <v>1</v>
      </c>
      <c r="DM2" s="2">
        <v>1</v>
      </c>
      <c r="DN2" s="2">
        <v>0</v>
      </c>
      <c r="DO2" s="1" t="s">
        <v>865</v>
      </c>
      <c r="DP2" s="2">
        <v>1</v>
      </c>
      <c r="DQ2" s="2">
        <v>1</v>
      </c>
      <c r="DR2" s="2">
        <v>1</v>
      </c>
      <c r="DS2" s="2">
        <v>1</v>
      </c>
      <c r="DT2" s="2">
        <v>1</v>
      </c>
      <c r="DU2" s="2">
        <v>1</v>
      </c>
      <c r="DV2" s="2">
        <v>0</v>
      </c>
      <c r="DW2" s="2">
        <v>1</v>
      </c>
      <c r="DX2" s="2">
        <v>1</v>
      </c>
      <c r="DY2" s="2">
        <v>1</v>
      </c>
      <c r="DZ2" s="2">
        <v>0</v>
      </c>
      <c r="EA2" s="1" t="s">
        <v>866</v>
      </c>
      <c r="EB2" s="2">
        <v>0</v>
      </c>
      <c r="EC2" s="2">
        <v>0</v>
      </c>
      <c r="ED2" s="2">
        <v>1</v>
      </c>
      <c r="EE2" s="2">
        <v>0</v>
      </c>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29">
        <f>_xlfn.IFS(HM2&gt;=2,1,HM2=1,0.5,HM2=0,0)</f>
        <v>0.5</v>
      </c>
      <c r="GY2" s="129">
        <f>_xlfn.IFS(HN2&gt;=2,1,HN2=1,0.5,HN2=0,0)</f>
        <v>0.5</v>
      </c>
      <c r="GZ2" s="1"/>
      <c r="HA2" s="1"/>
      <c r="HB2" s="1"/>
      <c r="HC2" s="129">
        <f>_xlfn.IFS(HR2&gt;=1,0.5,HR2=0,0)</f>
        <v>0</v>
      </c>
      <c r="HD2" s="1">
        <f>IF(HS2&gt;0,0.25,0)</f>
        <v>0.25</v>
      </c>
      <c r="HE2" s="1">
        <f>IF(HT2&gt;0,0.25,0)</f>
        <v>0.25</v>
      </c>
      <c r="HF2" s="1">
        <f>HV2</f>
        <v>1</v>
      </c>
      <c r="HG2" s="1">
        <f>-0.1*NH2</f>
        <v>-0.1</v>
      </c>
      <c r="HH2" s="1">
        <v>0</v>
      </c>
      <c r="HI2" s="1"/>
      <c r="HJ2" s="1"/>
      <c r="HK2" s="105">
        <f>SUM(GX2:HF2)/4+HG2+HH2</f>
        <v>0.52500000000000002</v>
      </c>
      <c r="HL2" s="1"/>
      <c r="HM2" s="2">
        <v>1</v>
      </c>
      <c r="HN2" s="2">
        <v>1</v>
      </c>
      <c r="HO2" s="1"/>
      <c r="HP2" s="1"/>
      <c r="HQ2" s="1"/>
      <c r="HR2" s="2">
        <v>0</v>
      </c>
      <c r="HS2" s="2">
        <v>1</v>
      </c>
      <c r="HT2" s="2">
        <v>3</v>
      </c>
      <c r="HU2" s="1" t="s">
        <v>867</v>
      </c>
      <c r="HV2" s="2">
        <v>1</v>
      </c>
      <c r="HW2" s="2">
        <v>0</v>
      </c>
      <c r="HX2" s="130"/>
      <c r="HY2" s="2">
        <v>0</v>
      </c>
      <c r="HZ2" s="2">
        <v>0</v>
      </c>
      <c r="IA2" s="2">
        <v>0</v>
      </c>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f>COUNTIF(KX2:LC2,0)</f>
        <v>2</v>
      </c>
      <c r="KO2" s="1">
        <f>COUNTIF(LF2:LN2,0)</f>
        <v>6</v>
      </c>
      <c r="KP2" s="13">
        <f>COUNTIF(LQ2:LW2,0)</f>
        <v>5</v>
      </c>
      <c r="KQ2" s="1">
        <f>COUNTIF(LZ2:MG2,0)</f>
        <v>6</v>
      </c>
      <c r="KR2" s="1">
        <f>COUNTIF(MJ2:MN2,0)</f>
        <v>3</v>
      </c>
      <c r="KS2" s="1">
        <f>COUNTIF(MQ2:NC2,0)</f>
        <v>10</v>
      </c>
      <c r="KT2" s="1">
        <f>-0.1*(NG2+NI2+NJ2+NL2)</f>
        <v>-0.1</v>
      </c>
      <c r="KU2" s="1">
        <v>0</v>
      </c>
      <c r="KV2" s="128">
        <f>SUM(KN2:KS2)/48+KT2</f>
        <v>0.56666666666666665</v>
      </c>
      <c r="KW2" s="1" t="s">
        <v>868</v>
      </c>
      <c r="KX2" s="2">
        <v>1</v>
      </c>
      <c r="KY2" s="2">
        <v>0</v>
      </c>
      <c r="KZ2" s="2">
        <v>0</v>
      </c>
      <c r="LA2" s="2">
        <v>1</v>
      </c>
      <c r="LB2" s="2">
        <v>1</v>
      </c>
      <c r="LC2" s="2">
        <v>1</v>
      </c>
      <c r="LD2" s="2">
        <v>0</v>
      </c>
      <c r="LE2" s="1" t="s">
        <v>869</v>
      </c>
      <c r="LF2" s="2">
        <v>0</v>
      </c>
      <c r="LG2" s="2">
        <v>0</v>
      </c>
      <c r="LH2" s="2">
        <v>0</v>
      </c>
      <c r="LI2" s="2">
        <v>0</v>
      </c>
      <c r="LJ2" s="2">
        <v>1</v>
      </c>
      <c r="LK2" s="2">
        <v>1</v>
      </c>
      <c r="LL2" s="2">
        <v>0</v>
      </c>
      <c r="LM2" s="2">
        <v>1</v>
      </c>
      <c r="LN2" s="2">
        <v>0</v>
      </c>
      <c r="LO2" s="2">
        <v>0</v>
      </c>
      <c r="LP2" s="1" t="s">
        <v>870</v>
      </c>
      <c r="LQ2" s="2">
        <v>0</v>
      </c>
      <c r="LR2" s="2">
        <v>0</v>
      </c>
      <c r="LS2" s="2">
        <v>0</v>
      </c>
      <c r="LT2" s="2">
        <v>0</v>
      </c>
      <c r="LU2" s="2">
        <v>1</v>
      </c>
      <c r="LV2" s="2">
        <v>1</v>
      </c>
      <c r="LW2" s="2">
        <v>0</v>
      </c>
      <c r="LX2" s="2">
        <v>0</v>
      </c>
      <c r="LY2" s="1" t="s">
        <v>871</v>
      </c>
      <c r="LZ2" s="2">
        <v>0</v>
      </c>
      <c r="MA2" s="2">
        <v>0</v>
      </c>
      <c r="MB2" s="2">
        <v>0</v>
      </c>
      <c r="MC2" s="2">
        <v>0</v>
      </c>
      <c r="MD2" s="2">
        <v>0</v>
      </c>
      <c r="ME2" s="2">
        <v>1</v>
      </c>
      <c r="MF2" s="2">
        <v>1</v>
      </c>
      <c r="MG2" s="2">
        <v>0</v>
      </c>
      <c r="MH2" s="2">
        <v>0</v>
      </c>
      <c r="MI2" s="1" t="s">
        <v>872</v>
      </c>
      <c r="MJ2" s="2">
        <v>1</v>
      </c>
      <c r="MK2" s="2">
        <v>0</v>
      </c>
      <c r="ML2" s="2">
        <v>0</v>
      </c>
      <c r="MM2" s="2">
        <v>0</v>
      </c>
      <c r="MN2" s="2">
        <v>1</v>
      </c>
      <c r="MO2" s="2">
        <v>0</v>
      </c>
      <c r="MP2" s="1" t="s">
        <v>873</v>
      </c>
      <c r="MQ2" s="2">
        <v>0</v>
      </c>
      <c r="MR2" s="2">
        <v>0</v>
      </c>
      <c r="MS2" s="2">
        <v>0</v>
      </c>
      <c r="MT2" s="2">
        <v>1</v>
      </c>
      <c r="MU2" s="2">
        <v>1</v>
      </c>
      <c r="MV2" s="2">
        <v>0</v>
      </c>
      <c r="MW2" s="2">
        <v>0</v>
      </c>
      <c r="MX2" s="2">
        <v>0</v>
      </c>
      <c r="MY2" s="2">
        <v>0</v>
      </c>
      <c r="MZ2" s="2">
        <v>0</v>
      </c>
      <c r="NA2" s="2">
        <v>0</v>
      </c>
      <c r="NB2" s="2">
        <v>1</v>
      </c>
      <c r="NC2" s="2">
        <v>0</v>
      </c>
      <c r="ND2" s="2">
        <v>0</v>
      </c>
      <c r="NE2" s="1" t="s">
        <v>874</v>
      </c>
      <c r="NF2" s="2">
        <v>0</v>
      </c>
      <c r="NG2" s="2">
        <v>1</v>
      </c>
      <c r="NH2" s="2">
        <v>1</v>
      </c>
      <c r="NI2" s="2">
        <v>0</v>
      </c>
      <c r="NJ2" s="2">
        <v>0</v>
      </c>
      <c r="NK2" s="2">
        <v>1</v>
      </c>
      <c r="NL2" s="2">
        <v>0</v>
      </c>
      <c r="NM2" s="2">
        <v>0</v>
      </c>
      <c r="NN2" s="1"/>
      <c r="NO2" s="1"/>
      <c r="NP2" s="1" t="s">
        <v>808</v>
      </c>
      <c r="NQ2" s="1"/>
      <c r="NR2" s="1"/>
      <c r="NS2" s="1"/>
      <c r="NT2" s="1"/>
      <c r="NU2" s="1"/>
      <c r="NV2" s="1"/>
      <c r="NW2" s="1"/>
      <c r="NX2" s="1"/>
      <c r="NY2" s="1"/>
      <c r="NZ2" s="1"/>
      <c r="OA2" s="1"/>
      <c r="OB2" s="1"/>
      <c r="OC2" s="1"/>
      <c r="OD2" s="1"/>
      <c r="OE2" s="1"/>
      <c r="OF2" s="1"/>
      <c r="OG2" s="1"/>
      <c r="OH2" s="2">
        <v>50</v>
      </c>
      <c r="OI2" s="2">
        <v>300</v>
      </c>
      <c r="OJ2" s="2">
        <v>10</v>
      </c>
      <c r="OK2" s="2">
        <v>10</v>
      </c>
      <c r="OL2" s="1"/>
      <c r="OM2" s="1"/>
      <c r="ON2" s="1"/>
      <c r="OO2" s="1"/>
      <c r="OP2" s="1"/>
      <c r="OQ2" s="128">
        <f>_xlfn.IFS(OW2="Oui, le nombre de consultations a plutôt baissé",0.5,OW2="Le nombre de consultations est resté stable",1,OW2="Le nombre de consultations a plutôt augmenté",0)</f>
        <v>0.5</v>
      </c>
      <c r="OR2" s="132">
        <f>_xlfn.IFS(PB2="Oui, nous avons de la capacité",1,PB2="Oui, mais nous avons besoin de renforcement",0.5,PB2="Non, nous sommes déjà saturés",0)</f>
        <v>1</v>
      </c>
      <c r="OS2" s="1">
        <f>VLOOKUP($S2,'score usager'!$A:$C,2,FALSE)</f>
        <v>1</v>
      </c>
      <c r="OT2" s="1">
        <f>VLOOKUP($S2,'score usager'!$A:$C,3,FALSE)</f>
        <v>0</v>
      </c>
      <c r="OU2" s="105">
        <f>SUM(OQ2:OS2)/3+OT2</f>
        <v>0.83333333333333337</v>
      </c>
      <c r="OV2" s="138">
        <f>(OU2+KV2+HK2+DI2+AB2)/5</f>
        <v>0.65249999999999997</v>
      </c>
      <c r="OW2" s="1" t="s">
        <v>875</v>
      </c>
      <c r="OX2" s="1"/>
      <c r="OY2" s="1"/>
      <c r="OZ2" s="1" t="s">
        <v>876</v>
      </c>
      <c r="PA2" s="1"/>
      <c r="PB2" s="1" t="s">
        <v>877</v>
      </c>
      <c r="PC2" s="1"/>
      <c r="PD2" s="1"/>
      <c r="PE2" s="1"/>
      <c r="PF2" s="1"/>
      <c r="PG2" s="1"/>
      <c r="PH2" s="1"/>
      <c r="PI2" s="1"/>
      <c r="PJ2" s="1"/>
      <c r="PK2" s="1"/>
      <c r="PL2" s="1"/>
      <c r="PM2" s="1"/>
      <c r="PN2" s="1" t="s">
        <v>878</v>
      </c>
      <c r="PO2" s="1"/>
      <c r="PP2" s="1">
        <v>8810275</v>
      </c>
      <c r="PQ2" s="1" t="s">
        <v>879</v>
      </c>
      <c r="PR2" s="1" t="s">
        <v>880</v>
      </c>
      <c r="PS2" s="1"/>
      <c r="PT2" s="1">
        <v>17</v>
      </c>
    </row>
    <row r="3" spans="1:436" x14ac:dyDescent="0.35">
      <c r="A3" s="1" t="s">
        <v>998</v>
      </c>
      <c r="B3" s="1" t="s">
        <v>977</v>
      </c>
      <c r="C3" s="1" t="s">
        <v>978</v>
      </c>
      <c r="D3" s="3" t="s">
        <v>1821</v>
      </c>
      <c r="E3" s="3" t="s">
        <v>1822</v>
      </c>
      <c r="F3" s="4" t="s">
        <v>1823</v>
      </c>
      <c r="G3" s="1" t="s">
        <v>953</v>
      </c>
      <c r="H3" s="1" t="s">
        <v>859</v>
      </c>
      <c r="I3" s="1"/>
      <c r="J3" s="1" t="s">
        <v>954</v>
      </c>
      <c r="K3" s="1" t="s">
        <v>810</v>
      </c>
      <c r="L3" s="1"/>
      <c r="M3" s="1" t="s">
        <v>807</v>
      </c>
      <c r="N3" s="1"/>
      <c r="O3" s="1" t="s">
        <v>811</v>
      </c>
      <c r="P3" s="1"/>
      <c r="Q3" s="1" t="s">
        <v>860</v>
      </c>
      <c r="R3" s="1"/>
      <c r="S3" s="1" t="s">
        <v>979</v>
      </c>
      <c r="T3" s="1">
        <f>IF(AE3="Oui",0.25,0)</f>
        <v>0.25</v>
      </c>
      <c r="U3" s="1">
        <f>IF(AG3="Oui",0.25,0)</f>
        <v>0.25</v>
      </c>
      <c r="V3" s="1">
        <f>IF(AJ3="Oui",0.25,0)</f>
        <v>0.25</v>
      </c>
      <c r="W3" s="1">
        <f>IF(AC3&gt;=6,0.25,0)</f>
        <v>0.25</v>
      </c>
      <c r="X3" s="1">
        <f>SUM(T3:W3)</f>
        <v>1</v>
      </c>
      <c r="Y3" s="1">
        <f>IF(AO3="Oui",1,0)</f>
        <v>0</v>
      </c>
      <c r="Z3" s="1">
        <f>IF(BC3="Oui",1,0)</f>
        <v>1</v>
      </c>
      <c r="AA3" s="129">
        <f>IF(OR(BJ3="Non",BL3+BN3=0),0,1)</f>
        <v>1</v>
      </c>
      <c r="AB3" s="105">
        <f>AVERAGE(X3:AA3)</f>
        <v>0.75</v>
      </c>
      <c r="AC3" s="1">
        <f>AF3-AK3</f>
        <v>6</v>
      </c>
      <c r="AD3" s="1"/>
      <c r="AE3" s="1" t="s">
        <v>807</v>
      </c>
      <c r="AF3" s="2">
        <v>8</v>
      </c>
      <c r="AG3" s="1" t="s">
        <v>807</v>
      </c>
      <c r="AH3" s="2">
        <v>3</v>
      </c>
      <c r="AI3" s="2">
        <v>3</v>
      </c>
      <c r="AJ3" s="1" t="s">
        <v>807</v>
      </c>
      <c r="AK3" s="2">
        <v>2</v>
      </c>
      <c r="AL3" s="2">
        <v>8</v>
      </c>
      <c r="AM3" s="1"/>
      <c r="AN3" s="1"/>
      <c r="AO3" s="1" t="s">
        <v>808</v>
      </c>
      <c r="AP3" s="1"/>
      <c r="AQ3" s="1"/>
      <c r="AR3" s="1"/>
      <c r="AS3" s="1"/>
      <c r="AT3" s="1"/>
      <c r="AU3" s="1"/>
      <c r="AV3" s="1"/>
      <c r="AW3" s="1"/>
      <c r="AX3" s="1"/>
      <c r="AY3" s="1"/>
      <c r="AZ3" s="1"/>
      <c r="BA3" s="1"/>
      <c r="BB3" s="1"/>
      <c r="BC3" s="1" t="s">
        <v>807</v>
      </c>
      <c r="BD3" s="1" t="s">
        <v>967</v>
      </c>
      <c r="BE3" s="2">
        <v>0</v>
      </c>
      <c r="BF3" s="2">
        <v>0</v>
      </c>
      <c r="BG3" s="2">
        <v>1</v>
      </c>
      <c r="BH3" s="2">
        <v>0</v>
      </c>
      <c r="BI3" s="1"/>
      <c r="BJ3" s="1" t="s">
        <v>807</v>
      </c>
      <c r="BK3" s="1" t="s">
        <v>863</v>
      </c>
      <c r="BL3" s="2">
        <v>1</v>
      </c>
      <c r="BM3" s="2">
        <v>0</v>
      </c>
      <c r="BN3" s="2">
        <v>0</v>
      </c>
      <c r="BO3" s="2">
        <v>0</v>
      </c>
      <c r="BP3" s="1"/>
      <c r="BQ3" s="1"/>
      <c r="BR3" s="1"/>
      <c r="BS3" s="1"/>
      <c r="BT3" s="1"/>
      <c r="BU3" s="1"/>
      <c r="BV3" s="1"/>
      <c r="BW3" s="1"/>
      <c r="BX3" s="1"/>
      <c r="BY3" s="1"/>
      <c r="BZ3" s="1"/>
      <c r="CA3" s="1"/>
      <c r="CB3" s="1"/>
      <c r="CC3" s="1"/>
      <c r="CD3" s="1"/>
      <c r="CE3" s="1"/>
      <c r="CF3" s="1"/>
      <c r="CG3" s="1"/>
      <c r="CH3" s="1"/>
      <c r="CI3" s="1"/>
      <c r="CJ3" s="1"/>
      <c r="CK3" s="1"/>
      <c r="CL3" s="2">
        <v>3</v>
      </c>
      <c r="CM3" s="1" t="s">
        <v>814</v>
      </c>
      <c r="CN3" s="1" t="s">
        <v>980</v>
      </c>
      <c r="CO3" s="2">
        <v>0</v>
      </c>
      <c r="CP3" s="2">
        <v>1</v>
      </c>
      <c r="CQ3" s="2">
        <v>0</v>
      </c>
      <c r="CR3" s="2">
        <v>0</v>
      </c>
      <c r="CS3" s="2">
        <f>COUNTIF(DK3:DM3,1)</f>
        <v>3</v>
      </c>
      <c r="CT3" s="2">
        <f>COUNTIF(DP3:DY3,1)</f>
        <v>7</v>
      </c>
      <c r="CU3" s="2"/>
      <c r="CV3" s="2"/>
      <c r="CW3" s="2"/>
      <c r="CX3" s="2"/>
      <c r="CY3" s="2"/>
      <c r="CZ3" s="2">
        <f>COUNTIF(EB3:ED3,1)</f>
        <v>1</v>
      </c>
      <c r="DA3" s="2">
        <f>-0.1*NK3</f>
        <v>-0.1</v>
      </c>
      <c r="DB3" s="2"/>
      <c r="DC3" s="2"/>
      <c r="DD3" s="2"/>
      <c r="DE3" s="2"/>
      <c r="DF3" s="2"/>
      <c r="DG3" s="2"/>
      <c r="DH3" s="2"/>
      <c r="DI3" s="105">
        <f>(CS3+CT3+CZ3)/16+DA3</f>
        <v>0.58750000000000002</v>
      </c>
      <c r="DJ3" s="1" t="s">
        <v>864</v>
      </c>
      <c r="DK3" s="2">
        <v>1</v>
      </c>
      <c r="DL3" s="2">
        <v>1</v>
      </c>
      <c r="DM3" s="2">
        <v>1</v>
      </c>
      <c r="DN3" s="2">
        <v>0</v>
      </c>
      <c r="DO3" s="1" t="s">
        <v>981</v>
      </c>
      <c r="DP3" s="2">
        <v>1</v>
      </c>
      <c r="DQ3" s="2">
        <v>1</v>
      </c>
      <c r="DR3" s="2">
        <v>1</v>
      </c>
      <c r="DS3" s="2">
        <v>1</v>
      </c>
      <c r="DT3" s="2">
        <v>1</v>
      </c>
      <c r="DU3" s="2">
        <v>1</v>
      </c>
      <c r="DV3" s="2">
        <v>0</v>
      </c>
      <c r="DW3" s="2">
        <v>0</v>
      </c>
      <c r="DX3" s="2">
        <v>1</v>
      </c>
      <c r="DY3" s="2">
        <v>0</v>
      </c>
      <c r="DZ3" s="2">
        <v>0</v>
      </c>
      <c r="EA3" s="1" t="s">
        <v>866</v>
      </c>
      <c r="EB3" s="2">
        <v>0</v>
      </c>
      <c r="EC3" s="2">
        <v>0</v>
      </c>
      <c r="ED3" s="2">
        <v>1</v>
      </c>
      <c r="EE3" s="2">
        <v>0</v>
      </c>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29">
        <f>_xlfn.IFS(HM3&gt;=2,1,HM3=1,0.5,HM3=0,0)</f>
        <v>0.5</v>
      </c>
      <c r="GY3" s="129">
        <f>_xlfn.IFS(HN3&gt;=2,1,HN3=1,0.5,HN3=0,0)</f>
        <v>1</v>
      </c>
      <c r="GZ3" s="1"/>
      <c r="HA3" s="1"/>
      <c r="HB3" s="1"/>
      <c r="HC3" s="129">
        <f>_xlfn.IFS(HR3&gt;=1,0.5,HR3=0,0)</f>
        <v>0</v>
      </c>
      <c r="HD3" s="1">
        <f>IF(HS3&gt;0,0.25,0)</f>
        <v>0.25</v>
      </c>
      <c r="HE3" s="1">
        <f>IF(HT3&gt;0,0.25,0)</f>
        <v>0</v>
      </c>
      <c r="HF3" s="1">
        <f>-0.25*HW3-0.25*HX3</f>
        <v>-0.5</v>
      </c>
      <c r="HG3" s="1">
        <f>-0.1*NH3</f>
        <v>-0.1</v>
      </c>
      <c r="HH3" s="1">
        <v>0</v>
      </c>
      <c r="HI3" s="1"/>
      <c r="HJ3" s="1"/>
      <c r="HK3" s="105">
        <f>SUM(GX3:HF3)/4+HG3+HH3</f>
        <v>0.21249999999999999</v>
      </c>
      <c r="HL3" s="1"/>
      <c r="HM3" s="2">
        <v>1</v>
      </c>
      <c r="HN3" s="2">
        <v>4</v>
      </c>
      <c r="HO3" s="1"/>
      <c r="HP3" s="1"/>
      <c r="HQ3" s="1"/>
      <c r="HR3" s="2">
        <v>0</v>
      </c>
      <c r="HS3" s="2">
        <v>2</v>
      </c>
      <c r="HT3" s="2">
        <v>0</v>
      </c>
      <c r="HU3" s="1" t="s">
        <v>982</v>
      </c>
      <c r="HV3" s="2">
        <v>0</v>
      </c>
      <c r="HW3" s="2">
        <v>1</v>
      </c>
      <c r="HX3" s="2">
        <v>1</v>
      </c>
      <c r="HY3" s="2">
        <v>0</v>
      </c>
      <c r="HZ3" s="2">
        <v>0</v>
      </c>
      <c r="IA3" s="2">
        <v>0</v>
      </c>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f>COUNTIF(KX3:LC3,0)</f>
        <v>6</v>
      </c>
      <c r="KO3" s="1">
        <f>COUNTIF(LF3:LN3,0)</f>
        <v>7</v>
      </c>
      <c r="KP3" s="13">
        <f>COUNTIF(LQ3:LW3,0)</f>
        <v>3</v>
      </c>
      <c r="KQ3" s="1">
        <f>COUNTIF(LZ3:MG3,0)</f>
        <v>7</v>
      </c>
      <c r="KR3" s="1">
        <f>COUNTIF(MJ3:MN3,0)</f>
        <v>1</v>
      </c>
      <c r="KS3" s="1">
        <f>COUNTIF(MQ3:NC3,0)</f>
        <v>8</v>
      </c>
      <c r="KT3" s="1">
        <f>-0.1*(NG3+NI3+NJ3+NL3)</f>
        <v>-0.2</v>
      </c>
      <c r="KU3" s="1">
        <v>0</v>
      </c>
      <c r="KV3" s="128">
        <f>SUM(KN3:KS3)/48+KT3</f>
        <v>0.46666666666666662</v>
      </c>
      <c r="KW3" s="1" t="s">
        <v>983</v>
      </c>
      <c r="KX3" s="2">
        <v>0</v>
      </c>
      <c r="KY3" s="2">
        <v>0</v>
      </c>
      <c r="KZ3" s="2">
        <v>0</v>
      </c>
      <c r="LA3" s="2">
        <v>0</v>
      </c>
      <c r="LB3" s="2">
        <v>0</v>
      </c>
      <c r="LC3" s="2">
        <v>0</v>
      </c>
      <c r="LD3" s="2">
        <v>1</v>
      </c>
      <c r="LE3" s="1" t="s">
        <v>984</v>
      </c>
      <c r="LF3" s="2">
        <v>0</v>
      </c>
      <c r="LG3" s="2">
        <v>0</v>
      </c>
      <c r="LH3" s="2">
        <v>0</v>
      </c>
      <c r="LI3" s="2">
        <v>1</v>
      </c>
      <c r="LJ3" s="2">
        <v>0</v>
      </c>
      <c r="LK3" s="2">
        <v>1</v>
      </c>
      <c r="LL3" s="2">
        <v>0</v>
      </c>
      <c r="LM3" s="2">
        <v>0</v>
      </c>
      <c r="LN3" s="2">
        <v>0</v>
      </c>
      <c r="LO3" s="2">
        <v>0</v>
      </c>
      <c r="LP3" s="1" t="s">
        <v>985</v>
      </c>
      <c r="LQ3" s="2">
        <v>1</v>
      </c>
      <c r="LR3" s="2">
        <v>1</v>
      </c>
      <c r="LS3" s="2">
        <v>1</v>
      </c>
      <c r="LT3" s="2">
        <v>0</v>
      </c>
      <c r="LU3" s="2">
        <v>1</v>
      </c>
      <c r="LV3" s="2">
        <v>0</v>
      </c>
      <c r="LW3" s="2">
        <v>0</v>
      </c>
      <c r="LX3" s="2">
        <v>0</v>
      </c>
      <c r="LY3" s="1" t="s">
        <v>986</v>
      </c>
      <c r="LZ3" s="2">
        <v>1</v>
      </c>
      <c r="MA3" s="2">
        <v>0</v>
      </c>
      <c r="MB3" s="2">
        <v>0</v>
      </c>
      <c r="MC3" s="2">
        <v>0</v>
      </c>
      <c r="MD3" s="2">
        <v>0</v>
      </c>
      <c r="ME3" s="2">
        <v>0</v>
      </c>
      <c r="MF3" s="2">
        <v>0</v>
      </c>
      <c r="MG3" s="2">
        <v>0</v>
      </c>
      <c r="MH3" s="2">
        <v>0</v>
      </c>
      <c r="MI3" s="1" t="s">
        <v>987</v>
      </c>
      <c r="MJ3" s="2">
        <v>1</v>
      </c>
      <c r="MK3" s="2">
        <v>1</v>
      </c>
      <c r="ML3" s="2">
        <v>0</v>
      </c>
      <c r="MM3" s="2">
        <v>1</v>
      </c>
      <c r="MN3" s="2">
        <v>1</v>
      </c>
      <c r="MO3" s="2">
        <v>0</v>
      </c>
      <c r="MP3" s="1" t="s">
        <v>988</v>
      </c>
      <c r="MQ3" s="2">
        <v>0</v>
      </c>
      <c r="MR3" s="2">
        <v>0</v>
      </c>
      <c r="MS3" s="2">
        <v>0</v>
      </c>
      <c r="MT3" s="2">
        <v>0</v>
      </c>
      <c r="MU3" s="2">
        <v>1</v>
      </c>
      <c r="MV3" s="2">
        <v>1</v>
      </c>
      <c r="MW3" s="2">
        <v>0</v>
      </c>
      <c r="MX3" s="2">
        <v>0</v>
      </c>
      <c r="MY3" s="2">
        <v>1</v>
      </c>
      <c r="MZ3" s="2">
        <v>0</v>
      </c>
      <c r="NA3" s="2">
        <v>1</v>
      </c>
      <c r="NB3" s="2">
        <v>1</v>
      </c>
      <c r="NC3" s="2">
        <v>0</v>
      </c>
      <c r="ND3" s="2">
        <v>0</v>
      </c>
      <c r="NE3" s="1" t="s">
        <v>989</v>
      </c>
      <c r="NF3" s="2">
        <v>0</v>
      </c>
      <c r="NG3" s="2">
        <v>0</v>
      </c>
      <c r="NH3" s="2">
        <v>1</v>
      </c>
      <c r="NI3" s="2">
        <v>1</v>
      </c>
      <c r="NJ3" s="2">
        <v>1</v>
      </c>
      <c r="NK3" s="2">
        <v>1</v>
      </c>
      <c r="NL3" s="2">
        <v>0</v>
      </c>
      <c r="NM3" s="2">
        <v>0</v>
      </c>
      <c r="NN3" s="1"/>
      <c r="NO3" s="1"/>
      <c r="NP3" s="1" t="s">
        <v>807</v>
      </c>
      <c r="NQ3" s="1" t="s">
        <v>990</v>
      </c>
      <c r="NR3" s="2">
        <v>0</v>
      </c>
      <c r="NS3" s="2">
        <v>0</v>
      </c>
      <c r="NT3" s="2">
        <v>1</v>
      </c>
      <c r="NU3" s="2">
        <v>0</v>
      </c>
      <c r="NV3" s="2">
        <v>0</v>
      </c>
      <c r="NW3" s="2">
        <v>0</v>
      </c>
      <c r="NX3" s="2">
        <v>1</v>
      </c>
      <c r="NY3" s="2">
        <v>0</v>
      </c>
      <c r="NZ3" s="2">
        <v>0</v>
      </c>
      <c r="OA3" s="1"/>
      <c r="OB3" s="1" t="s">
        <v>991</v>
      </c>
      <c r="OC3" s="1" t="s">
        <v>992</v>
      </c>
      <c r="OD3" s="1"/>
      <c r="OE3" s="1"/>
      <c r="OF3" s="1"/>
      <c r="OG3" s="1"/>
      <c r="OH3" s="2">
        <v>180</v>
      </c>
      <c r="OI3" s="2">
        <v>1100</v>
      </c>
      <c r="OJ3" s="2">
        <v>150</v>
      </c>
      <c r="OK3" s="2">
        <v>750</v>
      </c>
      <c r="OL3" s="1"/>
      <c r="OM3" s="1"/>
      <c r="ON3" s="1"/>
      <c r="OO3" s="1"/>
      <c r="OP3" s="1"/>
      <c r="OQ3" s="128">
        <f>_xlfn.IFS(OW3="Oui, le nombre de consultations a plutôt baissé",0.5,OW3="Le nombre de consultations est resté stable",1,OW3="Le nombre de consultations a plutôt augmenté",0)</f>
        <v>0</v>
      </c>
      <c r="OR3" s="132">
        <f t="shared" ref="OR3" si="0">_xlfn.IFS(PB3="Oui, nous avons de la capacité",1,PB3="Oui, mais nous avons besoin de renforcement",0.5,PB3="Non, nous sommes déjà saturés",0)</f>
        <v>0.5</v>
      </c>
      <c r="OS3" s="1">
        <f>VLOOKUP($S3,'score usager'!$A:$C,2,FALSE)</f>
        <v>0</v>
      </c>
      <c r="OT3" s="1">
        <f>VLOOKUP($S3,'score usager'!$A:$C,3,FALSE)</f>
        <v>-0.1</v>
      </c>
      <c r="OU3" s="105">
        <f>SUM(OQ3:OS3)/3+OT3</f>
        <v>6.6666666666666652E-2</v>
      </c>
      <c r="OV3" s="138">
        <f>(OU3+KV3+HK3+DI3+AB3)/5</f>
        <v>0.41666666666666663</v>
      </c>
      <c r="OW3" s="1" t="s">
        <v>993</v>
      </c>
      <c r="OX3" s="1" t="s">
        <v>994</v>
      </c>
      <c r="OY3" s="1"/>
      <c r="OZ3" s="1"/>
      <c r="PA3" s="1"/>
      <c r="PB3" s="1" t="s">
        <v>995</v>
      </c>
      <c r="PC3" s="1" t="s">
        <v>996</v>
      </c>
      <c r="PD3" s="2">
        <v>0</v>
      </c>
      <c r="PE3" s="2">
        <v>0</v>
      </c>
      <c r="PF3" s="2">
        <v>1</v>
      </c>
      <c r="PG3" s="2">
        <v>0</v>
      </c>
      <c r="PH3" s="2">
        <v>0</v>
      </c>
      <c r="PI3" s="2">
        <v>0</v>
      </c>
      <c r="PJ3" s="2">
        <v>1</v>
      </c>
      <c r="PK3" s="2">
        <v>0</v>
      </c>
      <c r="PL3" s="2">
        <v>0</v>
      </c>
      <c r="PM3" s="1"/>
      <c r="PN3" s="1" t="s">
        <v>997</v>
      </c>
      <c r="PO3" s="1"/>
      <c r="PP3" s="1">
        <v>8847413</v>
      </c>
      <c r="PQ3" s="1" t="s">
        <v>998</v>
      </c>
      <c r="PR3" s="1" t="s">
        <v>999</v>
      </c>
      <c r="PS3" s="1"/>
      <c r="PT3" s="1">
        <v>31</v>
      </c>
    </row>
  </sheetData>
  <autoFilter ref="A1:PT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27"/>
  <sheetViews>
    <sheetView topLeftCell="G1" zoomScale="80" zoomScaleNormal="80" workbookViewId="0">
      <selection activeCell="H9" sqref="H9"/>
    </sheetView>
  </sheetViews>
  <sheetFormatPr defaultColWidth="11.453125" defaultRowHeight="14" x14ac:dyDescent="0.3"/>
  <cols>
    <col min="1" max="1" width="35.81640625" style="7" bestFit="1" customWidth="1"/>
    <col min="2" max="2" width="9.7265625" style="7" bestFit="1" customWidth="1"/>
    <col min="3" max="3" width="7.81640625" style="7" bestFit="1" customWidth="1"/>
    <col min="4" max="4" width="25.453125" style="7" bestFit="1" customWidth="1"/>
    <col min="5" max="6" width="18.54296875" style="7" bestFit="1" customWidth="1"/>
    <col min="7" max="7" width="28.54296875" style="7" customWidth="1"/>
    <col min="8" max="12" width="8.6328125" style="7" customWidth="1"/>
    <col min="13" max="16384" width="11.453125" style="7"/>
  </cols>
  <sheetData>
    <row r="1" spans="1:14" ht="27" x14ac:dyDescent="0.5">
      <c r="G1" s="553" t="s">
        <v>1826</v>
      </c>
      <c r="H1" s="554"/>
      <c r="I1" s="554"/>
      <c r="J1" s="554"/>
      <c r="K1" s="554"/>
      <c r="L1" s="555"/>
    </row>
    <row r="2" spans="1:14" ht="14.5" thickBot="1" x14ac:dyDescent="0.35">
      <c r="A2" s="139" t="s">
        <v>802</v>
      </c>
      <c r="B2" s="139" t="s">
        <v>956</v>
      </c>
      <c r="C2" s="139" t="s">
        <v>949</v>
      </c>
      <c r="D2" s="139" t="s">
        <v>1828</v>
      </c>
      <c r="E2" s="139" t="s">
        <v>1831</v>
      </c>
      <c r="F2" s="139" t="s">
        <v>1832</v>
      </c>
      <c r="G2" s="139" t="s">
        <v>1833</v>
      </c>
      <c r="H2" s="139" t="s">
        <v>1299</v>
      </c>
      <c r="I2" s="139" t="s">
        <v>1350</v>
      </c>
      <c r="J2" s="139" t="s">
        <v>1814</v>
      </c>
      <c r="K2" s="139" t="s">
        <v>1815</v>
      </c>
      <c r="L2" s="139" t="s">
        <v>1816</v>
      </c>
    </row>
    <row r="3" spans="1:14" ht="14.5" thickBot="1" x14ac:dyDescent="0.35">
      <c r="A3" s="1" t="s">
        <v>975</v>
      </c>
      <c r="B3" s="141" t="s">
        <v>1103</v>
      </c>
      <c r="C3" s="141" t="s">
        <v>1103</v>
      </c>
      <c r="D3" s="1" t="s">
        <v>963</v>
      </c>
      <c r="E3" s="141" t="s">
        <v>1847</v>
      </c>
      <c r="F3" s="143" t="s">
        <v>1848</v>
      </c>
      <c r="G3" s="241" t="s">
        <v>964</v>
      </c>
      <c r="H3" s="243">
        <f>VLOOKUP($A3,EDUCATION!$1:$1048576,70,FALSE)</f>
        <v>0.66666666666666663</v>
      </c>
      <c r="I3" s="242">
        <f>VLOOKUP($A3,EDUCATION!$1:$1048576,89,FALSE)</f>
        <v>0.5</v>
      </c>
      <c r="J3" s="242">
        <f>VLOOKUP($A3,EDUCATION!$1:$1048576,134,FALSE)</f>
        <v>0.9</v>
      </c>
      <c r="K3" s="242">
        <f>VLOOKUP($A3,EDUCATION!$1:$1048576,310,FALSE)</f>
        <v>0.56666666666666665</v>
      </c>
      <c r="L3" s="242">
        <f>VLOOKUP($A3,EDUCATION!$1:$1048576,311,FALSE)</f>
        <v>0.65833333333333333</v>
      </c>
    </row>
    <row r="4" spans="1:14" ht="14.5" thickBot="1" x14ac:dyDescent="0.35">
      <c r="A4" s="1" t="s">
        <v>1053</v>
      </c>
      <c r="B4" s="141" t="s">
        <v>1103</v>
      </c>
      <c r="C4" s="141" t="s">
        <v>1103</v>
      </c>
      <c r="D4" s="1" t="s">
        <v>817</v>
      </c>
      <c r="E4" s="141" t="s">
        <v>1849</v>
      </c>
      <c r="F4" s="143" t="s">
        <v>1850</v>
      </c>
      <c r="G4" s="241" t="s">
        <v>1121</v>
      </c>
      <c r="H4" s="243">
        <f>VLOOKUP($A4,EDUCATION!$1:$1048576,70,FALSE)</f>
        <v>0.5</v>
      </c>
      <c r="I4" s="242">
        <f>VLOOKUP($A4,EDUCATION!$1:$1048576,89,FALSE)</f>
        <v>0.70000000000000007</v>
      </c>
      <c r="J4" s="242">
        <f>VLOOKUP($A4,EDUCATION!$1:$1048576,134,FALSE)</f>
        <v>1.1000000000000001</v>
      </c>
      <c r="K4" s="242">
        <f>VLOOKUP($A4,EDUCATION!$1:$1048576,310,FALSE)</f>
        <v>0.76666666666666661</v>
      </c>
      <c r="L4" s="242">
        <f>VLOOKUP($A4,EDUCATION!$1:$1048576,311,FALSE)</f>
        <v>0.76666666666666672</v>
      </c>
    </row>
    <row r="5" spans="1:14" ht="14.5" thickBot="1" x14ac:dyDescent="0.35">
      <c r="A5" s="1" t="s">
        <v>1061</v>
      </c>
      <c r="B5" s="141" t="s">
        <v>1103</v>
      </c>
      <c r="C5" s="141" t="s">
        <v>1103</v>
      </c>
      <c r="D5" s="1" t="s">
        <v>919</v>
      </c>
      <c r="E5" s="141" t="s">
        <v>1849</v>
      </c>
      <c r="F5" s="143" t="s">
        <v>1850</v>
      </c>
      <c r="G5" s="241" t="s">
        <v>1057</v>
      </c>
      <c r="H5" s="243">
        <f>VLOOKUP($A5,EDUCATION!$1:$1048576,70,FALSE)</f>
        <v>0.46666666666666667</v>
      </c>
      <c r="I5" s="242">
        <f>VLOOKUP($A5,EDUCATION!$1:$1048576,89,FALSE)</f>
        <v>0.55000000000000004</v>
      </c>
      <c r="J5" s="242">
        <f>VLOOKUP($A5,EDUCATION!$1:$1048576,134,FALSE)</f>
        <v>1.1000000000000001</v>
      </c>
      <c r="K5" s="242">
        <f>VLOOKUP($A5,EDUCATION!$1:$1048576,310,FALSE)</f>
        <v>0.76666666666666661</v>
      </c>
      <c r="L5" s="242">
        <f>VLOOKUP($A5,EDUCATION!$1:$1048576,311,FALSE)</f>
        <v>0.72083333333333344</v>
      </c>
    </row>
    <row r="6" spans="1:14" ht="14.5" thickBot="1" x14ac:dyDescent="0.35"/>
    <row r="7" spans="1:14" ht="27.5" thickBot="1" x14ac:dyDescent="0.55000000000000004">
      <c r="G7" s="556" t="s">
        <v>1827</v>
      </c>
      <c r="H7" s="557"/>
      <c r="I7" s="557"/>
      <c r="J7" s="558"/>
      <c r="L7" s="556" t="s">
        <v>1845</v>
      </c>
      <c r="M7" s="557"/>
      <c r="N7" s="558"/>
    </row>
    <row r="8" spans="1:14" ht="14.5" thickBot="1" x14ac:dyDescent="0.35">
      <c r="A8" s="139" t="s">
        <v>802</v>
      </c>
      <c r="B8" s="139" t="s">
        <v>956</v>
      </c>
      <c r="C8" s="139" t="s">
        <v>949</v>
      </c>
      <c r="D8" s="139" t="s">
        <v>1829</v>
      </c>
      <c r="E8" s="139" t="s">
        <v>1831</v>
      </c>
      <c r="F8" s="139" t="s">
        <v>1832</v>
      </c>
      <c r="G8" s="139" t="s">
        <v>1833</v>
      </c>
      <c r="H8" s="139" t="s">
        <v>1248</v>
      </c>
      <c r="I8" s="139" t="s">
        <v>1271</v>
      </c>
      <c r="J8" s="139" t="s">
        <v>1816</v>
      </c>
      <c r="L8" s="144"/>
      <c r="M8" s="149" t="s">
        <v>1835</v>
      </c>
      <c r="N8" s="149" t="s">
        <v>1836</v>
      </c>
    </row>
    <row r="9" spans="1:14" ht="14.5" thickBot="1" x14ac:dyDescent="0.35">
      <c r="A9" s="5" t="s">
        <v>959</v>
      </c>
      <c r="B9" s="141" t="s">
        <v>1103</v>
      </c>
      <c r="C9" s="141" t="s">
        <v>1103</v>
      </c>
      <c r="D9" s="141" t="s">
        <v>831</v>
      </c>
      <c r="E9" s="141" t="s">
        <v>1851</v>
      </c>
      <c r="F9" s="143" t="s">
        <v>1852</v>
      </c>
      <c r="G9" s="241" t="s">
        <v>1122</v>
      </c>
      <c r="H9" s="242">
        <f>VLOOKUP($A9,EAU!$1:$1048576,25,FALSE)</f>
        <v>0.75</v>
      </c>
      <c r="I9" s="242">
        <f>VLOOKUP($A9,EAU!$1:$1048576,29,FALSE)</f>
        <v>0.73333333333333339</v>
      </c>
      <c r="J9" s="242">
        <f>VLOOKUP($A9,EAU!$1:$1048576,30,FALSE)</f>
        <v>0.7416666666666667</v>
      </c>
      <c r="L9" s="145"/>
      <c r="M9" s="150" t="s">
        <v>1837</v>
      </c>
      <c r="N9" s="150" t="s">
        <v>1838</v>
      </c>
    </row>
    <row r="10" spans="1:14" ht="14.5" thickBot="1" x14ac:dyDescent="0.35">
      <c r="A10" s="1" t="s">
        <v>1006</v>
      </c>
      <c r="B10" s="141" t="s">
        <v>1103</v>
      </c>
      <c r="C10" s="141" t="s">
        <v>1103</v>
      </c>
      <c r="D10" s="141" t="s">
        <v>831</v>
      </c>
      <c r="E10" s="141" t="s">
        <v>1853</v>
      </c>
      <c r="F10" s="143" t="s">
        <v>1854</v>
      </c>
      <c r="G10" s="241" t="s">
        <v>3836</v>
      </c>
      <c r="H10" s="242">
        <f>VLOOKUP($A10,EAU!$1:$1048576,25,FALSE)</f>
        <v>0.75</v>
      </c>
      <c r="I10" s="242">
        <f>VLOOKUP($A10,EAU!$1:$1048576,29,FALSE)</f>
        <v>0.39999999999999997</v>
      </c>
      <c r="J10" s="242">
        <f>VLOOKUP($A10,EAU!$1:$1048576,30,FALSE)</f>
        <v>0.57499999999999996</v>
      </c>
      <c r="K10" s="237" t="s">
        <v>3837</v>
      </c>
      <c r="L10" s="146"/>
      <c r="M10" s="150" t="s">
        <v>1839</v>
      </c>
      <c r="N10" s="150" t="s">
        <v>1840</v>
      </c>
    </row>
    <row r="11" spans="1:14" ht="14.5" thickBot="1" x14ac:dyDescent="0.35">
      <c r="A11" s="1" t="s">
        <v>1014</v>
      </c>
      <c r="B11" s="141" t="s">
        <v>1103</v>
      </c>
      <c r="C11" s="141" t="s">
        <v>1103</v>
      </c>
      <c r="D11" s="141" t="s">
        <v>831</v>
      </c>
      <c r="E11" s="141" t="s">
        <v>1855</v>
      </c>
      <c r="F11" s="143" t="s">
        <v>1856</v>
      </c>
      <c r="G11" s="241" t="s">
        <v>1013</v>
      </c>
      <c r="H11" s="242">
        <f>VLOOKUP($A11,EAU!$1:$1048576,25,FALSE)</f>
        <v>0.75</v>
      </c>
      <c r="I11" s="242">
        <f>VLOOKUP($A11,EAU!$1:$1048576,29,FALSE)</f>
        <v>0.39999999999999997</v>
      </c>
      <c r="J11" s="242">
        <f>VLOOKUP($A11,EAU!$1:$1048576,30,FALSE)</f>
        <v>0.57499999999999996</v>
      </c>
      <c r="L11" s="147"/>
      <c r="M11" s="150" t="s">
        <v>1841</v>
      </c>
      <c r="N11" s="150" t="s">
        <v>1842</v>
      </c>
    </row>
    <row r="12" spans="1:14" ht="14.5" thickBot="1" x14ac:dyDescent="0.35">
      <c r="A12" s="1" t="s">
        <v>1021</v>
      </c>
      <c r="B12" s="141" t="s">
        <v>1103</v>
      </c>
      <c r="C12" s="141" t="s">
        <v>1103</v>
      </c>
      <c r="D12" s="141" t="s">
        <v>831</v>
      </c>
      <c r="E12" s="141" t="s">
        <v>1857</v>
      </c>
      <c r="F12" s="143" t="s">
        <v>1858</v>
      </c>
      <c r="G12" s="241" t="s">
        <v>1106</v>
      </c>
      <c r="H12" s="242">
        <f>VLOOKUP($A12,EAU!$1:$1048576,25,FALSE)</f>
        <v>1</v>
      </c>
      <c r="I12" s="242">
        <f>VLOOKUP($A12,EAU!$1:$1048576,29,FALSE)</f>
        <v>0.46666666666666662</v>
      </c>
      <c r="J12" s="242">
        <f>VLOOKUP($A12,EAU!$1:$1048576,30,FALSE)</f>
        <v>0.73333333333333328</v>
      </c>
      <c r="K12" s="237" t="s">
        <v>3837</v>
      </c>
      <c r="L12" s="148"/>
      <c r="M12" s="151" t="s">
        <v>1843</v>
      </c>
      <c r="N12" s="151" t="s">
        <v>1844</v>
      </c>
    </row>
    <row r="13" spans="1:14" ht="14.5" thickBot="1" x14ac:dyDescent="0.35">
      <c r="A13" s="1" t="s">
        <v>1027</v>
      </c>
      <c r="B13" s="141" t="s">
        <v>1103</v>
      </c>
      <c r="C13" s="141" t="s">
        <v>1103</v>
      </c>
      <c r="D13" s="141" t="s">
        <v>831</v>
      </c>
      <c r="E13" s="141" t="s">
        <v>1859</v>
      </c>
      <c r="F13" s="143" t="s">
        <v>1860</v>
      </c>
      <c r="G13" s="241" t="s">
        <v>1112</v>
      </c>
      <c r="H13" s="242">
        <f>VLOOKUP($A13,EAU!$1:$1048576,25,FALSE)</f>
        <v>0.75</v>
      </c>
      <c r="I13" s="242">
        <f>VLOOKUP($A13,EAU!$1:$1048576,29,FALSE)</f>
        <v>0.73333333333333339</v>
      </c>
      <c r="J13" s="242">
        <f>VLOOKUP($A13,EAU!$1:$1048576,30,FALSE)</f>
        <v>0.7416666666666667</v>
      </c>
    </row>
    <row r="14" spans="1:14" ht="14.5" thickBot="1" x14ac:dyDescent="0.35">
      <c r="A14" s="1" t="s">
        <v>1079</v>
      </c>
      <c r="B14" s="141" t="s">
        <v>1103</v>
      </c>
      <c r="C14" s="141" t="s">
        <v>1103</v>
      </c>
      <c r="D14" s="141" t="s">
        <v>831</v>
      </c>
      <c r="E14" s="141" t="s">
        <v>1861</v>
      </c>
      <c r="F14" s="143" t="s">
        <v>1862</v>
      </c>
      <c r="G14" s="241" t="s">
        <v>1113</v>
      </c>
      <c r="H14" s="242">
        <f>VLOOKUP($A14,EAU!$1:$1048576,25,FALSE)</f>
        <v>0.75</v>
      </c>
      <c r="I14" s="242">
        <f>VLOOKUP($A14,EAU!$1:$1048576,29,FALSE)</f>
        <v>0.79999999999999993</v>
      </c>
      <c r="J14" s="242">
        <f>VLOOKUP($A14,EAU!$1:$1048576,30,FALSE)</f>
        <v>0.77499999999999991</v>
      </c>
    </row>
    <row r="15" spans="1:14" ht="14.5" thickBot="1" x14ac:dyDescent="0.35">
      <c r="A15" s="1" t="s">
        <v>1084</v>
      </c>
      <c r="B15" s="141" t="s">
        <v>1103</v>
      </c>
      <c r="C15" s="141" t="s">
        <v>1103</v>
      </c>
      <c r="D15" s="141" t="s">
        <v>831</v>
      </c>
      <c r="E15" s="141" t="s">
        <v>1863</v>
      </c>
      <c r="F15" s="143" t="s">
        <v>1864</v>
      </c>
      <c r="G15" s="241" t="s">
        <v>1116</v>
      </c>
      <c r="H15" s="242">
        <f>VLOOKUP($A15,EAU!$1:$1048576,25,FALSE)</f>
        <v>1</v>
      </c>
      <c r="I15" s="242">
        <f>VLOOKUP($A15,EAU!$1:$1048576,29,FALSE)</f>
        <v>0.79999999999999993</v>
      </c>
      <c r="J15" s="242">
        <f>VLOOKUP($A15,EAU!$1:$1048576,30,FALSE)</f>
        <v>0.89999999999999991</v>
      </c>
      <c r="K15" s="237" t="s">
        <v>3837</v>
      </c>
    </row>
    <row r="16" spans="1:14" ht="14.5" thickBot="1" x14ac:dyDescent="0.35">
      <c r="A16" s="1" t="s">
        <v>1090</v>
      </c>
      <c r="B16" s="141" t="s">
        <v>1103</v>
      </c>
      <c r="C16" s="141" t="s">
        <v>1103</v>
      </c>
      <c r="D16" s="141" t="s">
        <v>831</v>
      </c>
      <c r="E16" s="141" t="s">
        <v>1865</v>
      </c>
      <c r="F16" s="143" t="s">
        <v>1866</v>
      </c>
      <c r="G16" s="241" t="s">
        <v>3841</v>
      </c>
      <c r="H16" s="242">
        <f>VLOOKUP($A16,EAU!$1:$1048576,25,FALSE)</f>
        <v>1</v>
      </c>
      <c r="I16" s="242">
        <f>VLOOKUP($A16,EAU!$1:$1048576,29,FALSE)</f>
        <v>0.73333333333333339</v>
      </c>
      <c r="J16" s="242">
        <f>VLOOKUP($A16,EAU!$1:$1048576,30,FALSE)</f>
        <v>0.8666666666666667</v>
      </c>
    </row>
    <row r="17" spans="1:13" ht="14.5" thickBot="1" x14ac:dyDescent="0.35">
      <c r="A17" s="1" t="s">
        <v>1096</v>
      </c>
      <c r="B17" s="141" t="s">
        <v>1103</v>
      </c>
      <c r="C17" s="141" t="s">
        <v>1103</v>
      </c>
      <c r="D17" s="141" t="s">
        <v>831</v>
      </c>
      <c r="E17" s="141" t="s">
        <v>1867</v>
      </c>
      <c r="F17" s="143" t="s">
        <v>1868</v>
      </c>
      <c r="G17" s="241" t="s">
        <v>1111</v>
      </c>
      <c r="H17" s="242">
        <f>VLOOKUP($A17,EAU!$1:$1048576,25,FALSE)</f>
        <v>0.75</v>
      </c>
      <c r="I17" s="242">
        <f>VLOOKUP($A17,EAU!$1:$1048576,29,FALSE)</f>
        <v>0.73333333333333339</v>
      </c>
      <c r="J17" s="242">
        <f>VLOOKUP($A17,EAU!$1:$1048576,30,FALSE)</f>
        <v>0.7416666666666667</v>
      </c>
      <c r="K17" s="237" t="s">
        <v>3837</v>
      </c>
    </row>
    <row r="18" spans="1:13" ht="14.5" thickBot="1" x14ac:dyDescent="0.35">
      <c r="A18" s="1" t="s">
        <v>1101</v>
      </c>
      <c r="B18" s="141" t="s">
        <v>1103</v>
      </c>
      <c r="C18" s="141" t="s">
        <v>1103</v>
      </c>
      <c r="D18" s="141" t="s">
        <v>831</v>
      </c>
      <c r="E18" s="141" t="s">
        <v>1869</v>
      </c>
      <c r="F18" s="143" t="s">
        <v>1870</v>
      </c>
      <c r="G18" s="241" t="s">
        <v>1114</v>
      </c>
      <c r="H18" s="242">
        <f>VLOOKUP($A18,EAU!$1:$1048576,25,FALSE)</f>
        <v>0.75</v>
      </c>
      <c r="I18" s="242">
        <f>VLOOKUP($A18,EAU!$1:$1048576,29,FALSE)</f>
        <v>0.73333333333333339</v>
      </c>
      <c r="J18" s="242">
        <f>VLOOKUP($A18,EAU!$1:$1048576,30,FALSE)</f>
        <v>0.7416666666666667</v>
      </c>
    </row>
    <row r="19" spans="1:13" ht="14.5" thickBot="1" x14ac:dyDescent="0.35">
      <c r="A19" s="1" t="s">
        <v>1139</v>
      </c>
      <c r="B19" s="141" t="s">
        <v>1103</v>
      </c>
      <c r="C19" s="141" t="s">
        <v>1103</v>
      </c>
      <c r="D19" s="141" t="s">
        <v>831</v>
      </c>
      <c r="E19" s="141" t="s">
        <v>1871</v>
      </c>
      <c r="F19" s="143" t="s">
        <v>1872</v>
      </c>
      <c r="G19" s="241" t="s">
        <v>1110</v>
      </c>
      <c r="H19" s="242">
        <f>VLOOKUP($A19,EAU!$1:$1048576,25,FALSE)</f>
        <v>0.75</v>
      </c>
      <c r="I19" s="242">
        <f>VLOOKUP($A19,EAU!$1:$1048576,29,FALSE)</f>
        <v>0</v>
      </c>
      <c r="J19" s="242">
        <f>VLOOKUP($A19,EAU!$1:$1048576,30,FALSE)</f>
        <v>0.375</v>
      </c>
    </row>
    <row r="20" spans="1:13" ht="14.5" thickBot="1" x14ac:dyDescent="0.35">
      <c r="A20" s="1" t="s">
        <v>1158</v>
      </c>
      <c r="B20" s="141" t="s">
        <v>1103</v>
      </c>
      <c r="C20" s="141" t="s">
        <v>1103</v>
      </c>
      <c r="D20" s="141" t="s">
        <v>831</v>
      </c>
      <c r="E20" s="141" t="s">
        <v>1873</v>
      </c>
      <c r="F20" s="143" t="s">
        <v>1874</v>
      </c>
      <c r="G20" s="241" t="s">
        <v>1115</v>
      </c>
      <c r="H20" s="242">
        <f>VLOOKUP($A20,EAU!$1:$1048576,25,FALSE)</f>
        <v>1</v>
      </c>
      <c r="I20" s="242">
        <f>VLOOKUP($A20,EAU!$1:$1048576,29,FALSE)</f>
        <v>0.39999999999999997</v>
      </c>
      <c r="J20" s="242">
        <f>VLOOKUP($A20,EAU!$1:$1048576,30,FALSE)</f>
        <v>0.7</v>
      </c>
    </row>
    <row r="21" spans="1:13" ht="14.5" thickBot="1" x14ac:dyDescent="0.35">
      <c r="A21" s="1" t="s">
        <v>1164</v>
      </c>
      <c r="B21" s="141" t="s">
        <v>1103</v>
      </c>
      <c r="C21" s="141" t="s">
        <v>1103</v>
      </c>
      <c r="D21" s="141" t="s">
        <v>831</v>
      </c>
      <c r="E21" s="141" t="s">
        <v>1875</v>
      </c>
      <c r="F21" s="143" t="s">
        <v>1876</v>
      </c>
      <c r="G21" s="241" t="s">
        <v>1109</v>
      </c>
      <c r="H21" s="242">
        <f>VLOOKUP($A21,EAU!$1:$1048576,25,FALSE)</f>
        <v>1</v>
      </c>
      <c r="I21" s="242">
        <f>VLOOKUP($A21,EAU!$1:$1048576,29,FALSE)</f>
        <v>0.56666666666666665</v>
      </c>
      <c r="J21" s="242">
        <f>VLOOKUP($A21,EAU!$1:$1048576,30,FALSE)</f>
        <v>0.78333333333333333</v>
      </c>
      <c r="K21" s="237" t="s">
        <v>3837</v>
      </c>
    </row>
    <row r="22" spans="1:13" ht="14.5" thickBot="1" x14ac:dyDescent="0.35">
      <c r="A22" s="1" t="s">
        <v>1170</v>
      </c>
      <c r="B22" s="141" t="s">
        <v>1103</v>
      </c>
      <c r="C22" s="141" t="s">
        <v>1103</v>
      </c>
      <c r="D22" s="141" t="s">
        <v>831</v>
      </c>
      <c r="E22" s="141" t="s">
        <v>1877</v>
      </c>
      <c r="F22" s="143" t="s">
        <v>1878</v>
      </c>
      <c r="G22" s="241" t="s">
        <v>1108</v>
      </c>
      <c r="H22" s="242">
        <f>VLOOKUP($A22,EAU!$1:$1048576,25,FALSE)</f>
        <v>1</v>
      </c>
      <c r="I22" s="242">
        <f>VLOOKUP($A22,EAU!$1:$1048576,29,FALSE)</f>
        <v>0.79999999999999993</v>
      </c>
      <c r="J22" s="242">
        <f>VLOOKUP($A22,EAU!$1:$1048576,30,FALSE)</f>
        <v>0.89999999999999991</v>
      </c>
      <c r="K22" s="237" t="s">
        <v>3837</v>
      </c>
    </row>
    <row r="24" spans="1:13" ht="14.5" thickBot="1" x14ac:dyDescent="0.35"/>
    <row r="25" spans="1:13" ht="31" thickBot="1" x14ac:dyDescent="0.7">
      <c r="G25" s="559" t="s">
        <v>1846</v>
      </c>
      <c r="H25" s="560"/>
      <c r="I25" s="560"/>
      <c r="J25" s="560"/>
      <c r="K25" s="560"/>
      <c r="L25" s="560"/>
      <c r="M25" s="561"/>
    </row>
    <row r="26" spans="1:13" ht="14.5" thickBot="1" x14ac:dyDescent="0.35">
      <c r="A26" s="139" t="s">
        <v>802</v>
      </c>
      <c r="B26" s="139" t="s">
        <v>956</v>
      </c>
      <c r="C26" s="139" t="s">
        <v>949</v>
      </c>
      <c r="D26" s="139" t="s">
        <v>1830</v>
      </c>
      <c r="E26" s="139" t="s">
        <v>1831</v>
      </c>
      <c r="F26" s="139" t="s">
        <v>1832</v>
      </c>
      <c r="G26" s="152" t="s">
        <v>1833</v>
      </c>
      <c r="H26" s="153" t="s">
        <v>1581</v>
      </c>
      <c r="I26" s="153" t="s">
        <v>1299</v>
      </c>
      <c r="J26" s="153" t="s">
        <v>1601</v>
      </c>
      <c r="K26" s="153" t="s">
        <v>1825</v>
      </c>
      <c r="L26" s="153" t="s">
        <v>1815</v>
      </c>
      <c r="M26" s="154" t="s">
        <v>1816</v>
      </c>
    </row>
    <row r="27" spans="1:13" ht="14.5" thickBot="1" x14ac:dyDescent="0.35">
      <c r="A27" s="1" t="s">
        <v>998</v>
      </c>
      <c r="B27" s="141" t="s">
        <v>1103</v>
      </c>
      <c r="C27" s="141" t="s">
        <v>1103</v>
      </c>
      <c r="D27" s="141" t="s">
        <v>1834</v>
      </c>
      <c r="E27" s="141" t="s">
        <v>1879</v>
      </c>
      <c r="F27" s="143" t="s">
        <v>1880</v>
      </c>
      <c r="G27" s="241" t="s">
        <v>979</v>
      </c>
      <c r="H27" s="242">
        <f>VLOOKUP($A27,Santé!$1:$1048576,28,FALSE)</f>
        <v>0.75</v>
      </c>
      <c r="I27" s="242">
        <f>VLOOKUP($A27,Santé!$1:$1048576,113,FALSE)</f>
        <v>0.58750000000000002</v>
      </c>
      <c r="J27" s="242">
        <f>VLOOKUP($A27,Santé!$1:$1048576,219,FALSE)</f>
        <v>0.21249999999999999</v>
      </c>
      <c r="K27" s="242">
        <f>VLOOKUP($A27,Santé!$1:$1048576,308,FALSE)</f>
        <v>0.46666666666666662</v>
      </c>
      <c r="L27" s="242">
        <f>VLOOKUP($A27,Santé!$1:$1048576,411,FALSE)</f>
        <v>6.6666666666666652E-2</v>
      </c>
      <c r="M27" s="242">
        <f>VLOOKUP($A27,Santé!$1:$1048576,412,FALSE)</f>
        <v>0.41666666666666663</v>
      </c>
    </row>
  </sheetData>
  <mergeCells count="4">
    <mergeCell ref="G1:L1"/>
    <mergeCell ref="G7:J7"/>
    <mergeCell ref="L7:N7"/>
    <mergeCell ref="G25:M25"/>
  </mergeCells>
  <conditionalFormatting sqref="B2:L2">
    <cfRule type="duplicateValues" dxfId="180" priority="58"/>
  </conditionalFormatting>
  <conditionalFormatting sqref="H3:L5 H9:J22">
    <cfRule type="cellIs" dxfId="179" priority="53" stopIfTrue="1" operator="greaterThan">
      <formula>0.8</formula>
    </cfRule>
    <cfRule type="cellIs" dxfId="178" priority="54" stopIfTrue="1" operator="between">
      <formula>0.61</formula>
      <formula>0.8</formula>
    </cfRule>
    <cfRule type="cellIs" dxfId="177" priority="55" stopIfTrue="1" operator="between">
      <formula>0.41</formula>
      <formula>0.6</formula>
    </cfRule>
    <cfRule type="cellIs" dxfId="176" priority="56" stopIfTrue="1" operator="between">
      <formula>0.21</formula>
      <formula>0.4</formula>
    </cfRule>
    <cfRule type="cellIs" dxfId="175" priority="57" stopIfTrue="1" operator="lessThan">
      <formula>0.21</formula>
    </cfRule>
  </conditionalFormatting>
  <conditionalFormatting sqref="A2">
    <cfRule type="duplicateValues" dxfId="174" priority="52"/>
  </conditionalFormatting>
  <conditionalFormatting sqref="A8">
    <cfRule type="duplicateValues" dxfId="173" priority="51"/>
  </conditionalFormatting>
  <conditionalFormatting sqref="D8 H8:J8">
    <cfRule type="duplicateValues" dxfId="172" priority="59"/>
  </conditionalFormatting>
  <conditionalFormatting sqref="A26">
    <cfRule type="duplicateValues" dxfId="171" priority="44"/>
  </conditionalFormatting>
  <conditionalFormatting sqref="D26 H26:J26">
    <cfRule type="duplicateValues" dxfId="170" priority="45"/>
  </conditionalFormatting>
  <conditionalFormatting sqref="B8">
    <cfRule type="duplicateValues" dxfId="169" priority="43"/>
  </conditionalFormatting>
  <conditionalFormatting sqref="B26">
    <cfRule type="duplicateValues" dxfId="168" priority="42"/>
  </conditionalFormatting>
  <conditionalFormatting sqref="C8">
    <cfRule type="duplicateValues" dxfId="167" priority="41"/>
  </conditionalFormatting>
  <conditionalFormatting sqref="C26">
    <cfRule type="duplicateValues" dxfId="166" priority="40"/>
  </conditionalFormatting>
  <conditionalFormatting sqref="E8">
    <cfRule type="duplicateValues" dxfId="165" priority="39"/>
  </conditionalFormatting>
  <conditionalFormatting sqref="E26">
    <cfRule type="duplicateValues" dxfId="164" priority="38"/>
  </conditionalFormatting>
  <conditionalFormatting sqref="F8">
    <cfRule type="duplicateValues" dxfId="163" priority="37"/>
  </conditionalFormatting>
  <conditionalFormatting sqref="F26">
    <cfRule type="duplicateValues" dxfId="162" priority="36"/>
  </conditionalFormatting>
  <conditionalFormatting sqref="G8">
    <cfRule type="duplicateValues" dxfId="161" priority="35"/>
  </conditionalFormatting>
  <conditionalFormatting sqref="G26">
    <cfRule type="duplicateValues" dxfId="160" priority="34"/>
  </conditionalFormatting>
  <conditionalFormatting sqref="H27">
    <cfRule type="cellIs" dxfId="159" priority="29" stopIfTrue="1" operator="greaterThan">
      <formula>0.8</formula>
    </cfRule>
    <cfRule type="cellIs" dxfId="158" priority="30" stopIfTrue="1" operator="between">
      <formula>0.61</formula>
      <formula>0.8</formula>
    </cfRule>
    <cfRule type="cellIs" dxfId="157" priority="31" stopIfTrue="1" operator="between">
      <formula>0.41</formula>
      <formula>0.6</formula>
    </cfRule>
    <cfRule type="cellIs" dxfId="156" priority="32" stopIfTrue="1" operator="between">
      <formula>0.21</formula>
      <formula>0.4</formula>
    </cfRule>
    <cfRule type="cellIs" dxfId="155" priority="33" stopIfTrue="1" operator="lessThan">
      <formula>0.21</formula>
    </cfRule>
  </conditionalFormatting>
  <conditionalFormatting sqref="I27">
    <cfRule type="cellIs" dxfId="154" priority="24" stopIfTrue="1" operator="greaterThan">
      <formula>0.8</formula>
    </cfRule>
    <cfRule type="cellIs" dxfId="153" priority="25" stopIfTrue="1" operator="between">
      <formula>0.61</formula>
      <formula>0.8</formula>
    </cfRule>
    <cfRule type="cellIs" dxfId="152" priority="26" stopIfTrue="1" operator="between">
      <formula>0.41</formula>
      <formula>0.6</formula>
    </cfRule>
    <cfRule type="cellIs" dxfId="151" priority="27" stopIfTrue="1" operator="between">
      <formula>0.21</formula>
      <formula>0.4</formula>
    </cfRule>
    <cfRule type="cellIs" dxfId="150" priority="28" stopIfTrue="1" operator="lessThan">
      <formula>0.21</formula>
    </cfRule>
  </conditionalFormatting>
  <conditionalFormatting sqref="M26">
    <cfRule type="duplicateValues" dxfId="149" priority="23"/>
  </conditionalFormatting>
  <conditionalFormatting sqref="J27">
    <cfRule type="cellIs" dxfId="148" priority="18" stopIfTrue="1" operator="greaterThan">
      <formula>0.8</formula>
    </cfRule>
    <cfRule type="cellIs" dxfId="147" priority="19" stopIfTrue="1" operator="between">
      <formula>0.61</formula>
      <formula>0.8</formula>
    </cfRule>
    <cfRule type="cellIs" dxfId="146" priority="20" stopIfTrue="1" operator="between">
      <formula>0.41</formula>
      <formula>0.6</formula>
    </cfRule>
    <cfRule type="cellIs" dxfId="145" priority="21" stopIfTrue="1" operator="between">
      <formula>0.21</formula>
      <formula>0.4</formula>
    </cfRule>
    <cfRule type="cellIs" dxfId="144" priority="22" stopIfTrue="1" operator="lessThan">
      <formula>0.21</formula>
    </cfRule>
  </conditionalFormatting>
  <conditionalFormatting sqref="K26">
    <cfRule type="duplicateValues" dxfId="143" priority="17"/>
  </conditionalFormatting>
  <conditionalFormatting sqref="K27">
    <cfRule type="cellIs" dxfId="142" priority="12" stopIfTrue="1" operator="greaterThan">
      <formula>0.8</formula>
    </cfRule>
    <cfRule type="cellIs" dxfId="141" priority="13" stopIfTrue="1" operator="between">
      <formula>0.61</formula>
      <formula>0.8</formula>
    </cfRule>
    <cfRule type="cellIs" dxfId="140" priority="14" stopIfTrue="1" operator="between">
      <formula>0.41</formula>
      <formula>0.6</formula>
    </cfRule>
    <cfRule type="cellIs" dxfId="139" priority="15" stopIfTrue="1" operator="between">
      <formula>0.21</formula>
      <formula>0.4</formula>
    </cfRule>
    <cfRule type="cellIs" dxfId="138" priority="16" stopIfTrue="1" operator="lessThan">
      <formula>0.21</formula>
    </cfRule>
  </conditionalFormatting>
  <conditionalFormatting sqref="L27:M27">
    <cfRule type="cellIs" dxfId="137" priority="7" stopIfTrue="1" operator="greaterThan">
      <formula>0.8</formula>
    </cfRule>
    <cfRule type="cellIs" dxfId="136" priority="8" stopIfTrue="1" operator="between">
      <formula>0.61</formula>
      <formula>0.8</formula>
    </cfRule>
    <cfRule type="cellIs" dxfId="135" priority="9" stopIfTrue="1" operator="between">
      <formula>0.41</formula>
      <formula>0.6</formula>
    </cfRule>
    <cfRule type="cellIs" dxfId="134" priority="10" stopIfTrue="1" operator="between">
      <formula>0.21</formula>
      <formula>0.4</formula>
    </cfRule>
    <cfRule type="cellIs" dxfId="133" priority="11" stopIfTrue="1" operator="lessThan">
      <formula>0.21</formula>
    </cfRule>
  </conditionalFormatting>
  <conditionalFormatting sqref="L26">
    <cfRule type="duplicateValues" dxfId="132" priority="6"/>
  </conditionalFormatting>
  <conditionalFormatting sqref="L8">
    <cfRule type="cellIs" dxfId="131" priority="1" stopIfTrue="1" operator="greaterThan">
      <formula>0.8</formula>
    </cfRule>
    <cfRule type="cellIs" dxfId="130" priority="2" stopIfTrue="1" operator="between">
      <formula>0.61</formula>
      <formula>0.8</formula>
    </cfRule>
    <cfRule type="cellIs" dxfId="129" priority="3" stopIfTrue="1" operator="between">
      <formula>0.41</formula>
      <formula>0.6</formula>
    </cfRule>
    <cfRule type="cellIs" dxfId="128" priority="4" stopIfTrue="1" operator="between">
      <formula>0.21</formula>
      <formula>0.4</formula>
    </cfRule>
    <cfRule type="cellIs" dxfId="127" priority="5" stopIfTrue="1" operator="lessThan">
      <formula>0.21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1"/>
  <sheetViews>
    <sheetView topLeftCell="E1" zoomScale="70" zoomScaleNormal="70" workbookViewId="0">
      <selection activeCell="E18" sqref="E18"/>
    </sheetView>
  </sheetViews>
  <sheetFormatPr defaultColWidth="11.453125" defaultRowHeight="14" x14ac:dyDescent="0.3"/>
  <cols>
    <col min="1" max="1" width="35.81640625" style="7" bestFit="1" customWidth="1"/>
    <col min="2" max="2" width="9.7265625" style="7" bestFit="1" customWidth="1"/>
    <col min="3" max="3" width="6.7265625" style="7" bestFit="1" customWidth="1"/>
    <col min="4" max="4" width="25.453125" style="7" bestFit="1" customWidth="1"/>
    <col min="5" max="6" width="18.54296875" style="7" bestFit="1" customWidth="1"/>
    <col min="7" max="7" width="14.54296875" style="7" customWidth="1"/>
    <col min="8" max="12" width="8.6328125" style="7" customWidth="1"/>
    <col min="13" max="13" width="10.26953125" style="7" bestFit="1" customWidth="1"/>
    <col min="14" max="16384" width="11.453125" style="7"/>
  </cols>
  <sheetData>
    <row r="1" spans="1:14" ht="27" x14ac:dyDescent="0.5">
      <c r="G1" s="553" t="s">
        <v>1826</v>
      </c>
      <c r="H1" s="554"/>
      <c r="I1" s="554"/>
      <c r="J1" s="554"/>
      <c r="K1" s="554"/>
      <c r="L1" s="555"/>
    </row>
    <row r="2" spans="1:14" x14ac:dyDescent="0.3">
      <c r="A2" s="139" t="s">
        <v>802</v>
      </c>
      <c r="B2" s="139" t="s">
        <v>956</v>
      </c>
      <c r="C2" s="139" t="s">
        <v>949</v>
      </c>
      <c r="D2" s="139" t="s">
        <v>1828</v>
      </c>
      <c r="E2" s="139" t="s">
        <v>1831</v>
      </c>
      <c r="F2" s="139" t="s">
        <v>1832</v>
      </c>
      <c r="G2" s="139" t="s">
        <v>1833</v>
      </c>
      <c r="H2" s="139" t="s">
        <v>1299</v>
      </c>
      <c r="I2" s="139" t="s">
        <v>1350</v>
      </c>
      <c r="J2" s="139" t="s">
        <v>1814</v>
      </c>
      <c r="K2" s="139" t="s">
        <v>1815</v>
      </c>
      <c r="L2" s="139" t="s">
        <v>1816</v>
      </c>
    </row>
    <row r="3" spans="1:14" x14ac:dyDescent="0.3">
      <c r="A3" s="141" t="s">
        <v>925</v>
      </c>
      <c r="B3" s="141" t="s">
        <v>836</v>
      </c>
      <c r="C3" s="141" t="s">
        <v>950</v>
      </c>
      <c r="D3" s="141" t="s">
        <v>919</v>
      </c>
      <c r="E3" s="141" t="s">
        <v>1883</v>
      </c>
      <c r="F3" s="143" t="s">
        <v>1884</v>
      </c>
      <c r="G3" s="238" t="s">
        <v>3838</v>
      </c>
      <c r="H3" s="239">
        <f>VLOOKUP($A3,EDUCATION!$1:$1048576,70,FALSE)</f>
        <v>-0.13333333333333336</v>
      </c>
      <c r="I3" s="240">
        <f>VLOOKUP($A3,EDUCATION!$1:$1048576,89,FALSE)</f>
        <v>0.3</v>
      </c>
      <c r="J3" s="240">
        <f>VLOOKUP($A3,EDUCATION!$1:$1048576,134,FALSE)</f>
        <v>0.23333333333333331</v>
      </c>
      <c r="K3" s="240">
        <f>VLOOKUP($A3,EDUCATION!$1:$1048576,310,FALSE)</f>
        <v>-6.6666666666666707E-2</v>
      </c>
      <c r="L3" s="240">
        <f>VLOOKUP($A3,EDUCATION!$1:$1048576,311,FALSE)</f>
        <v>8.3333333333333301E-2</v>
      </c>
    </row>
    <row r="4" spans="1:14" x14ac:dyDescent="0.3">
      <c r="A4" s="141" t="s">
        <v>915</v>
      </c>
      <c r="B4" s="141" t="s">
        <v>836</v>
      </c>
      <c r="C4" s="141" t="s">
        <v>950</v>
      </c>
      <c r="D4" s="141" t="s">
        <v>817</v>
      </c>
      <c r="E4" s="141" t="s">
        <v>1881</v>
      </c>
      <c r="F4" s="143" t="s">
        <v>1882</v>
      </c>
      <c r="G4" s="238" t="s">
        <v>3839</v>
      </c>
      <c r="H4" s="239">
        <f>VLOOKUP($A4,EDUCATION!$1:$1048576,70,FALSE)</f>
        <v>0.4</v>
      </c>
      <c r="I4" s="240">
        <f>VLOOKUP($A4,EDUCATION!$1:$1048576,89,FALSE)</f>
        <v>0.2</v>
      </c>
      <c r="J4" s="240">
        <f>VLOOKUP($A4,EDUCATION!$1:$1048576,134,FALSE)</f>
        <v>0.9</v>
      </c>
      <c r="K4" s="240">
        <f>VLOOKUP($A4,EDUCATION!$1:$1048576,310,FALSE)</f>
        <v>0.46666666666666662</v>
      </c>
      <c r="L4" s="240">
        <f>VLOOKUP($A4,EDUCATION!$1:$1048576,311,FALSE)</f>
        <v>0.4916666666666667</v>
      </c>
    </row>
    <row r="5" spans="1:14" x14ac:dyDescent="0.3">
      <c r="A5" s="141" t="s">
        <v>1133</v>
      </c>
      <c r="B5" s="141" t="s">
        <v>836</v>
      </c>
      <c r="C5" s="141" t="s">
        <v>950</v>
      </c>
      <c r="D5" s="141" t="s">
        <v>817</v>
      </c>
      <c r="E5" s="141" t="s">
        <v>1885</v>
      </c>
      <c r="F5" s="143" t="s">
        <v>1886</v>
      </c>
      <c r="G5" s="238" t="s">
        <v>3840</v>
      </c>
      <c r="H5" s="239">
        <f>VLOOKUP($A5,EDUCATION!$1:$1048576,70,FALSE)</f>
        <v>0.60000000000000009</v>
      </c>
      <c r="I5" s="240">
        <f>VLOOKUP($A5,EDUCATION!$1:$1048576,89,FALSE)</f>
        <v>9.9999999999999978E-2</v>
      </c>
      <c r="J5" s="240">
        <f>VLOOKUP($A5,EDUCATION!$1:$1048576,134,FALSE)</f>
        <v>1.1000000000000001</v>
      </c>
      <c r="K5" s="240">
        <f>VLOOKUP($A5,EDUCATION!$1:$1048576,310,FALSE)</f>
        <v>3.333333333333327E-2</v>
      </c>
      <c r="L5" s="240">
        <f>VLOOKUP($A5,EDUCATION!$1:$1048576,311,FALSE)</f>
        <v>0.45833333333333337</v>
      </c>
    </row>
    <row r="6" spans="1:14" ht="14.5" thickBot="1" x14ac:dyDescent="0.35"/>
    <row r="7" spans="1:14" ht="27.5" thickBot="1" x14ac:dyDescent="0.55000000000000004">
      <c r="G7" s="556" t="s">
        <v>1827</v>
      </c>
      <c r="H7" s="557"/>
      <c r="I7" s="557"/>
      <c r="J7" s="558"/>
      <c r="L7" s="556" t="s">
        <v>1845</v>
      </c>
      <c r="M7" s="557"/>
      <c r="N7" s="558"/>
    </row>
    <row r="8" spans="1:14" ht="14.5" thickBot="1" x14ac:dyDescent="0.35">
      <c r="A8" s="139" t="s">
        <v>802</v>
      </c>
      <c r="B8" s="139" t="s">
        <v>956</v>
      </c>
      <c r="C8" s="139" t="s">
        <v>949</v>
      </c>
      <c r="D8" s="139" t="s">
        <v>1829</v>
      </c>
      <c r="E8" s="139" t="s">
        <v>1831</v>
      </c>
      <c r="F8" s="139" t="s">
        <v>1832</v>
      </c>
      <c r="G8" s="139" t="s">
        <v>1833</v>
      </c>
      <c r="H8" s="139" t="s">
        <v>1248</v>
      </c>
      <c r="I8" s="139" t="s">
        <v>1271</v>
      </c>
      <c r="J8" s="139" t="s">
        <v>1816</v>
      </c>
      <c r="L8" s="144"/>
      <c r="M8" s="149" t="s">
        <v>1835</v>
      </c>
      <c r="N8" s="149" t="s">
        <v>1836</v>
      </c>
    </row>
    <row r="9" spans="1:14" ht="14.5" thickBot="1" x14ac:dyDescent="0.35">
      <c r="A9" s="141" t="s">
        <v>847</v>
      </c>
      <c r="B9" s="141" t="s">
        <v>836</v>
      </c>
      <c r="C9" s="141" t="s">
        <v>950</v>
      </c>
      <c r="D9" s="141" t="s">
        <v>831</v>
      </c>
      <c r="E9" s="141" t="s">
        <v>1887</v>
      </c>
      <c r="F9" s="143" t="s">
        <v>1888</v>
      </c>
      <c r="G9" s="241" t="s">
        <v>937</v>
      </c>
      <c r="H9" s="242">
        <f>VLOOKUP($A9,EAU!$1:$1048576,25,FALSE)</f>
        <v>1</v>
      </c>
      <c r="I9" s="242">
        <f>VLOOKUP($A9,EAU!$1:$1048576,29,FALSE)</f>
        <v>0.6</v>
      </c>
      <c r="J9" s="242">
        <f>VLOOKUP($A9,EAU!$1:$1048576,30,FALSE)</f>
        <v>0.8</v>
      </c>
      <c r="K9" s="237" t="s">
        <v>3837</v>
      </c>
      <c r="L9" s="145"/>
      <c r="M9" s="150" t="s">
        <v>1837</v>
      </c>
      <c r="N9" s="150" t="s">
        <v>1838</v>
      </c>
    </row>
    <row r="10" spans="1:14" ht="14.5" thickBot="1" x14ac:dyDescent="0.35">
      <c r="A10" s="141" t="s">
        <v>884</v>
      </c>
      <c r="B10" s="141" t="s">
        <v>836</v>
      </c>
      <c r="C10" s="141" t="s">
        <v>950</v>
      </c>
      <c r="D10" s="141" t="s">
        <v>831</v>
      </c>
      <c r="E10" s="141" t="s">
        <v>1889</v>
      </c>
      <c r="F10" s="143" t="s">
        <v>1890</v>
      </c>
      <c r="G10" s="241" t="s">
        <v>938</v>
      </c>
      <c r="H10" s="242">
        <f>VLOOKUP($A10,EAU!$1:$1048576,25,FALSE)</f>
        <v>1</v>
      </c>
      <c r="I10" s="242">
        <f>VLOOKUP($A10,EAU!$1:$1048576,29,FALSE)</f>
        <v>6.6666666666666652E-2</v>
      </c>
      <c r="J10" s="242">
        <f>VLOOKUP($A10,EAU!$1:$1048576,30,FALSE)</f>
        <v>0.53333333333333333</v>
      </c>
      <c r="L10" s="146"/>
      <c r="M10" s="150" t="s">
        <v>1839</v>
      </c>
      <c r="N10" s="150" t="s">
        <v>1840</v>
      </c>
    </row>
    <row r="11" spans="1:14" ht="14.5" thickBot="1" x14ac:dyDescent="0.35">
      <c r="A11" s="141" t="s">
        <v>888</v>
      </c>
      <c r="B11" s="141" t="s">
        <v>836</v>
      </c>
      <c r="C11" s="141" t="s">
        <v>950</v>
      </c>
      <c r="D11" s="141" t="s">
        <v>831</v>
      </c>
      <c r="E11" s="141" t="s">
        <v>1891</v>
      </c>
      <c r="F11" s="143" t="s">
        <v>1892</v>
      </c>
      <c r="G11" s="241" t="s">
        <v>942</v>
      </c>
      <c r="H11" s="242">
        <f>VLOOKUP($A11,EAU!$1:$1048576,25,FALSE)</f>
        <v>1</v>
      </c>
      <c r="I11" s="242">
        <f>VLOOKUP($A11,EAU!$1:$1048576,29,FALSE)</f>
        <v>0.46666666666666662</v>
      </c>
      <c r="J11" s="242">
        <f>VLOOKUP($A11,EAU!$1:$1048576,30,FALSE)</f>
        <v>0.73333333333333328</v>
      </c>
      <c r="L11" s="147"/>
      <c r="M11" s="150" t="s">
        <v>1841</v>
      </c>
      <c r="N11" s="150" t="s">
        <v>1842</v>
      </c>
    </row>
    <row r="12" spans="1:14" ht="14.5" thickBot="1" x14ac:dyDescent="0.35">
      <c r="A12" s="141" t="s">
        <v>893</v>
      </c>
      <c r="B12" s="141" t="s">
        <v>836</v>
      </c>
      <c r="C12" s="141" t="s">
        <v>950</v>
      </c>
      <c r="D12" s="141" t="s">
        <v>831</v>
      </c>
      <c r="E12" s="141" t="s">
        <v>1893</v>
      </c>
      <c r="F12" s="143" t="s">
        <v>1894</v>
      </c>
      <c r="G12" s="241" t="s">
        <v>1120</v>
      </c>
      <c r="H12" s="242">
        <f>VLOOKUP($A12,EAU!$1:$1048576,25,FALSE)</f>
        <v>1</v>
      </c>
      <c r="I12" s="242">
        <f>VLOOKUP($A12,EAU!$1:$1048576,29,FALSE)</f>
        <v>0.46666666666666662</v>
      </c>
      <c r="J12" s="242">
        <f>VLOOKUP($A12,EAU!$1:$1048576,30,FALSE)</f>
        <v>0.73333333333333328</v>
      </c>
      <c r="L12" s="148"/>
      <c r="M12" s="151" t="s">
        <v>1843</v>
      </c>
      <c r="N12" s="151" t="s">
        <v>1844</v>
      </c>
    </row>
    <row r="13" spans="1:14" ht="14.5" thickBot="1" x14ac:dyDescent="0.35">
      <c r="A13" s="141" t="s">
        <v>899</v>
      </c>
      <c r="B13" s="141" t="s">
        <v>836</v>
      </c>
      <c r="C13" s="141" t="s">
        <v>950</v>
      </c>
      <c r="D13" s="141" t="s">
        <v>831</v>
      </c>
      <c r="E13" s="141" t="s">
        <v>1895</v>
      </c>
      <c r="F13" s="143" t="s">
        <v>1896</v>
      </c>
      <c r="G13" s="241" t="s">
        <v>939</v>
      </c>
      <c r="H13" s="242">
        <f>VLOOKUP($A13,EAU!$1:$1048576,25,FALSE)</f>
        <v>1</v>
      </c>
      <c r="I13" s="242">
        <f>VLOOKUP($A13,EAU!$1:$1048576,29,FALSE)</f>
        <v>0.79999999999999993</v>
      </c>
      <c r="J13" s="242">
        <f>VLOOKUP($A13,EAU!$1:$1048576,30,FALSE)</f>
        <v>0.89999999999999991</v>
      </c>
    </row>
    <row r="14" spans="1:14" ht="14.5" thickBot="1" x14ac:dyDescent="0.35">
      <c r="A14" s="141" t="s">
        <v>905</v>
      </c>
      <c r="B14" s="141" t="s">
        <v>836</v>
      </c>
      <c r="C14" s="141" t="s">
        <v>950</v>
      </c>
      <c r="D14" s="141" t="s">
        <v>831</v>
      </c>
      <c r="E14" s="141" t="s">
        <v>1897</v>
      </c>
      <c r="F14" s="143" t="s">
        <v>1898</v>
      </c>
      <c r="G14" s="241" t="s">
        <v>936</v>
      </c>
      <c r="H14" s="242">
        <f>VLOOKUP($A14,EAU!$1:$1048576,25,FALSE)</f>
        <v>1</v>
      </c>
      <c r="I14" s="242">
        <f>VLOOKUP($A14,EAU!$1:$1048576,29,FALSE)</f>
        <v>0.46666666666666662</v>
      </c>
      <c r="J14" s="242">
        <f>VLOOKUP($A14,EAU!$1:$1048576,30,FALSE)</f>
        <v>0.73333333333333328</v>
      </c>
    </row>
    <row r="15" spans="1:14" ht="14.5" thickBot="1" x14ac:dyDescent="0.35">
      <c r="A15" s="141" t="s">
        <v>1143</v>
      </c>
      <c r="B15" s="141" t="s">
        <v>836</v>
      </c>
      <c r="C15" s="141" t="s">
        <v>950</v>
      </c>
      <c r="D15" s="141" t="s">
        <v>831</v>
      </c>
      <c r="E15" s="141" t="s">
        <v>1899</v>
      </c>
      <c r="F15" s="143" t="s">
        <v>1900</v>
      </c>
      <c r="G15" s="241" t="s">
        <v>941</v>
      </c>
      <c r="H15" s="242">
        <f>VLOOKUP($A15,EAU!$1:$1048576,25,FALSE)</f>
        <v>1</v>
      </c>
      <c r="I15" s="242">
        <f>VLOOKUP($A15,EAU!$1:$1048576,29,FALSE)</f>
        <v>0.79999999999999993</v>
      </c>
      <c r="J15" s="242">
        <f>VLOOKUP($A15,EAU!$1:$1048576,30,FALSE)</f>
        <v>0.89999999999999991</v>
      </c>
    </row>
    <row r="16" spans="1:14" ht="14.5" thickBot="1" x14ac:dyDescent="0.35">
      <c r="A16" s="141" t="s">
        <v>1147</v>
      </c>
      <c r="B16" s="141" t="s">
        <v>836</v>
      </c>
      <c r="C16" s="141" t="s">
        <v>950</v>
      </c>
      <c r="D16" s="141" t="s">
        <v>831</v>
      </c>
      <c r="E16" s="141" t="s">
        <v>1901</v>
      </c>
      <c r="F16" s="143" t="s">
        <v>1902</v>
      </c>
      <c r="G16" s="241" t="s">
        <v>943</v>
      </c>
      <c r="H16" s="242">
        <f>VLOOKUP($A16,EAU!$1:$1048576,25,FALSE)</f>
        <v>1</v>
      </c>
      <c r="I16" s="242">
        <f>VLOOKUP($A16,EAU!$1:$1048576,29,FALSE)</f>
        <v>0.46666666666666662</v>
      </c>
      <c r="J16" s="242">
        <f>VLOOKUP($A16,EAU!$1:$1048576,30,FALSE)</f>
        <v>0.73333333333333328</v>
      </c>
    </row>
    <row r="17" spans="1:13" ht="14.5" thickBot="1" x14ac:dyDescent="0.35">
      <c r="A17" s="141" t="s">
        <v>1152</v>
      </c>
      <c r="B17" s="141" t="s">
        <v>836</v>
      </c>
      <c r="C17" s="141" t="s">
        <v>950</v>
      </c>
      <c r="D17" s="141" t="s">
        <v>831</v>
      </c>
      <c r="E17" s="141" t="s">
        <v>1903</v>
      </c>
      <c r="F17" s="143" t="s">
        <v>1904</v>
      </c>
      <c r="G17" s="241" t="s">
        <v>940</v>
      </c>
      <c r="H17" s="242">
        <f>VLOOKUP($A17,EAU!$1:$1048576,25,FALSE)</f>
        <v>1</v>
      </c>
      <c r="I17" s="242">
        <f>VLOOKUP($A17,EAU!$1:$1048576,29,FALSE)</f>
        <v>0.39999999999999997</v>
      </c>
      <c r="J17" s="242">
        <f>VLOOKUP($A17,EAU!$1:$1048576,30,FALSE)</f>
        <v>0.7</v>
      </c>
    </row>
    <row r="18" spans="1:13" ht="14.5" thickBot="1" x14ac:dyDescent="0.35">
      <c r="A18" s="140"/>
      <c r="B18" s="140"/>
      <c r="C18" s="140"/>
      <c r="D18" s="140"/>
      <c r="E18" s="140"/>
      <c r="F18" s="140"/>
      <c r="G18" s="140"/>
    </row>
    <row r="19" spans="1:13" ht="31" thickBot="1" x14ac:dyDescent="0.7">
      <c r="G19" s="559" t="s">
        <v>1846</v>
      </c>
      <c r="H19" s="560"/>
      <c r="I19" s="560"/>
      <c r="J19" s="560"/>
      <c r="K19" s="560"/>
      <c r="L19" s="560"/>
      <c r="M19" s="561"/>
    </row>
    <row r="20" spans="1:13" ht="14.5" thickBot="1" x14ac:dyDescent="0.35">
      <c r="A20" s="139" t="s">
        <v>802</v>
      </c>
      <c r="B20" s="139" t="s">
        <v>956</v>
      </c>
      <c r="C20" s="139" t="s">
        <v>949</v>
      </c>
      <c r="D20" s="139" t="s">
        <v>1830</v>
      </c>
      <c r="E20" s="139" t="s">
        <v>1831</v>
      </c>
      <c r="F20" s="139" t="s">
        <v>1832</v>
      </c>
      <c r="G20" s="152" t="s">
        <v>1833</v>
      </c>
      <c r="H20" s="153" t="s">
        <v>1581</v>
      </c>
      <c r="I20" s="153" t="s">
        <v>1299</v>
      </c>
      <c r="J20" s="153" t="s">
        <v>1601</v>
      </c>
      <c r="K20" s="153" t="s">
        <v>1825</v>
      </c>
      <c r="L20" s="153" t="s">
        <v>1815</v>
      </c>
      <c r="M20" s="154" t="s">
        <v>1816</v>
      </c>
    </row>
    <row r="21" spans="1:13" ht="14.5" thickBot="1" x14ac:dyDescent="0.35">
      <c r="A21" s="141" t="s">
        <v>879</v>
      </c>
      <c r="B21" s="141" t="s">
        <v>836</v>
      </c>
      <c r="C21" s="141" t="s">
        <v>950</v>
      </c>
      <c r="D21" s="141" t="s">
        <v>1834</v>
      </c>
      <c r="E21" s="141" t="s">
        <v>1905</v>
      </c>
      <c r="F21" s="143" t="s">
        <v>1906</v>
      </c>
      <c r="G21" s="241" t="s">
        <v>861</v>
      </c>
      <c r="H21" s="242">
        <f>VLOOKUP($A21,Santé!$1:$1048576,28,FALSE)</f>
        <v>0.625</v>
      </c>
      <c r="I21" s="242">
        <f>VLOOKUP($A21,Santé!$1:$1048576,113,FALSE)</f>
        <v>0.71250000000000002</v>
      </c>
      <c r="J21" s="242">
        <f>VLOOKUP($A21,Santé!$1:$1048576,219,FALSE)</f>
        <v>0.52500000000000002</v>
      </c>
      <c r="K21" s="242">
        <f>VLOOKUP($A21,Santé!$1:$1048576,308,FALSE)</f>
        <v>0.56666666666666665</v>
      </c>
      <c r="L21" s="242">
        <f>VLOOKUP($A21,Santé!$1:$1048576,411,FALSE)</f>
        <v>0.83333333333333337</v>
      </c>
      <c r="M21" s="242">
        <f>VLOOKUP($A21,Santé!$1:$1048576,412,FALSE)</f>
        <v>0.65249999999999997</v>
      </c>
    </row>
  </sheetData>
  <mergeCells count="4">
    <mergeCell ref="G1:L1"/>
    <mergeCell ref="G7:J7"/>
    <mergeCell ref="L7:N7"/>
    <mergeCell ref="G19:M19"/>
  </mergeCells>
  <conditionalFormatting sqref="B2:L2">
    <cfRule type="duplicateValues" dxfId="126" priority="59"/>
  </conditionalFormatting>
  <conditionalFormatting sqref="H3:L5">
    <cfRule type="cellIs" dxfId="125" priority="54" stopIfTrue="1" operator="greaterThan">
      <formula>0.8</formula>
    </cfRule>
    <cfRule type="cellIs" dxfId="124" priority="55" stopIfTrue="1" operator="between">
      <formula>0.61</formula>
      <formula>0.8</formula>
    </cfRule>
    <cfRule type="cellIs" dxfId="123" priority="56" stopIfTrue="1" operator="between">
      <formula>0.41</formula>
      <formula>0.6</formula>
    </cfRule>
    <cfRule type="cellIs" dxfId="122" priority="57" stopIfTrue="1" operator="between">
      <formula>0.21</formula>
      <formula>0.4</formula>
    </cfRule>
    <cfRule type="cellIs" dxfId="121" priority="58" stopIfTrue="1" operator="lessThan">
      <formula>0.21</formula>
    </cfRule>
  </conditionalFormatting>
  <conditionalFormatting sqref="A2">
    <cfRule type="duplicateValues" dxfId="120" priority="53"/>
  </conditionalFormatting>
  <conditionalFormatting sqref="A8">
    <cfRule type="duplicateValues" dxfId="119" priority="51"/>
  </conditionalFormatting>
  <conditionalFormatting sqref="H9:J17">
    <cfRule type="cellIs" dxfId="118" priority="46" stopIfTrue="1" operator="greaterThan">
      <formula>0.8</formula>
    </cfRule>
    <cfRule type="cellIs" dxfId="117" priority="47" stopIfTrue="1" operator="between">
      <formula>0.61</formula>
      <formula>0.8</formula>
    </cfRule>
    <cfRule type="cellIs" dxfId="116" priority="48" stopIfTrue="1" operator="between">
      <formula>0.41</formula>
      <formula>0.6</formula>
    </cfRule>
    <cfRule type="cellIs" dxfId="115" priority="49" stopIfTrue="1" operator="between">
      <formula>0.21</formula>
      <formula>0.4</formula>
    </cfRule>
    <cfRule type="cellIs" dxfId="114" priority="50" stopIfTrue="1" operator="lessThan">
      <formula>0.21</formula>
    </cfRule>
  </conditionalFormatting>
  <conditionalFormatting sqref="D8 H8:J8">
    <cfRule type="duplicateValues" dxfId="113" priority="60"/>
  </conditionalFormatting>
  <conditionalFormatting sqref="A20">
    <cfRule type="duplicateValues" dxfId="112" priority="44"/>
  </conditionalFormatting>
  <conditionalFormatting sqref="D20 H20:J20">
    <cfRule type="duplicateValues" dxfId="111" priority="45"/>
  </conditionalFormatting>
  <conditionalFormatting sqref="B8">
    <cfRule type="duplicateValues" dxfId="110" priority="43"/>
  </conditionalFormatting>
  <conditionalFormatting sqref="B20">
    <cfRule type="duplicateValues" dxfId="109" priority="42"/>
  </conditionalFormatting>
  <conditionalFormatting sqref="C8">
    <cfRule type="duplicateValues" dxfId="108" priority="41"/>
  </conditionalFormatting>
  <conditionalFormatting sqref="C20">
    <cfRule type="duplicateValues" dxfId="107" priority="40"/>
  </conditionalFormatting>
  <conditionalFormatting sqref="E8">
    <cfRule type="duplicateValues" dxfId="106" priority="39"/>
  </conditionalFormatting>
  <conditionalFormatting sqref="E20">
    <cfRule type="duplicateValues" dxfId="105" priority="38"/>
  </conditionalFormatting>
  <conditionalFormatting sqref="F8">
    <cfRule type="duplicateValues" dxfId="104" priority="37"/>
  </conditionalFormatting>
  <conditionalFormatting sqref="F20">
    <cfRule type="duplicateValues" dxfId="103" priority="36"/>
  </conditionalFormatting>
  <conditionalFormatting sqref="G8">
    <cfRule type="duplicateValues" dxfId="102" priority="35"/>
  </conditionalFormatting>
  <conditionalFormatting sqref="G20">
    <cfRule type="duplicateValues" dxfId="101" priority="34"/>
  </conditionalFormatting>
  <conditionalFormatting sqref="H21">
    <cfRule type="cellIs" dxfId="100" priority="29" stopIfTrue="1" operator="greaterThan">
      <formula>0.8</formula>
    </cfRule>
    <cfRule type="cellIs" dxfId="99" priority="30" stopIfTrue="1" operator="between">
      <formula>0.61</formula>
      <formula>0.8</formula>
    </cfRule>
    <cfRule type="cellIs" dxfId="98" priority="31" stopIfTrue="1" operator="between">
      <formula>0.41</formula>
      <formula>0.6</formula>
    </cfRule>
    <cfRule type="cellIs" dxfId="97" priority="32" stopIfTrue="1" operator="between">
      <formula>0.21</formula>
      <formula>0.4</formula>
    </cfRule>
    <cfRule type="cellIs" dxfId="96" priority="33" stopIfTrue="1" operator="lessThan">
      <formula>0.21</formula>
    </cfRule>
  </conditionalFormatting>
  <conditionalFormatting sqref="I21">
    <cfRule type="cellIs" dxfId="95" priority="24" stopIfTrue="1" operator="greaterThan">
      <formula>0.8</formula>
    </cfRule>
    <cfRule type="cellIs" dxfId="94" priority="25" stopIfTrue="1" operator="between">
      <formula>0.61</formula>
      <formula>0.8</formula>
    </cfRule>
    <cfRule type="cellIs" dxfId="93" priority="26" stopIfTrue="1" operator="between">
      <formula>0.41</formula>
      <formula>0.6</formula>
    </cfRule>
    <cfRule type="cellIs" dxfId="92" priority="27" stopIfTrue="1" operator="between">
      <formula>0.21</formula>
      <formula>0.4</formula>
    </cfRule>
    <cfRule type="cellIs" dxfId="91" priority="28" stopIfTrue="1" operator="lessThan">
      <formula>0.21</formula>
    </cfRule>
  </conditionalFormatting>
  <conditionalFormatting sqref="M20">
    <cfRule type="duplicateValues" dxfId="90" priority="23"/>
  </conditionalFormatting>
  <conditionalFormatting sqref="J21">
    <cfRule type="cellIs" dxfId="89" priority="18" stopIfTrue="1" operator="greaterThan">
      <formula>0.8</formula>
    </cfRule>
    <cfRule type="cellIs" dxfId="88" priority="19" stopIfTrue="1" operator="between">
      <formula>0.61</formula>
      <formula>0.8</formula>
    </cfRule>
    <cfRule type="cellIs" dxfId="87" priority="20" stopIfTrue="1" operator="between">
      <formula>0.41</formula>
      <formula>0.6</formula>
    </cfRule>
    <cfRule type="cellIs" dxfId="86" priority="21" stopIfTrue="1" operator="between">
      <formula>0.21</formula>
      <formula>0.4</formula>
    </cfRule>
    <cfRule type="cellIs" dxfId="85" priority="22" stopIfTrue="1" operator="lessThan">
      <formula>0.21</formula>
    </cfRule>
  </conditionalFormatting>
  <conditionalFormatting sqref="K20">
    <cfRule type="duplicateValues" dxfId="84" priority="17"/>
  </conditionalFormatting>
  <conditionalFormatting sqref="K21">
    <cfRule type="cellIs" dxfId="83" priority="12" stopIfTrue="1" operator="greaterThan">
      <formula>0.8</formula>
    </cfRule>
    <cfRule type="cellIs" dxfId="82" priority="13" stopIfTrue="1" operator="between">
      <formula>0.61</formula>
      <formula>0.8</formula>
    </cfRule>
    <cfRule type="cellIs" dxfId="81" priority="14" stopIfTrue="1" operator="between">
      <formula>0.41</formula>
      <formula>0.6</formula>
    </cfRule>
    <cfRule type="cellIs" dxfId="80" priority="15" stopIfTrue="1" operator="between">
      <formula>0.21</formula>
      <formula>0.4</formula>
    </cfRule>
    <cfRule type="cellIs" dxfId="79" priority="16" stopIfTrue="1" operator="lessThan">
      <formula>0.21</formula>
    </cfRule>
  </conditionalFormatting>
  <conditionalFormatting sqref="L21:M21">
    <cfRule type="cellIs" dxfId="78" priority="7" stopIfTrue="1" operator="greaterThan">
      <formula>0.8</formula>
    </cfRule>
    <cfRule type="cellIs" dxfId="77" priority="8" stopIfTrue="1" operator="between">
      <formula>0.61</formula>
      <formula>0.8</formula>
    </cfRule>
    <cfRule type="cellIs" dxfId="76" priority="9" stopIfTrue="1" operator="between">
      <formula>0.41</formula>
      <formula>0.6</formula>
    </cfRule>
    <cfRule type="cellIs" dxfId="75" priority="10" stopIfTrue="1" operator="between">
      <formula>0.21</formula>
      <formula>0.4</formula>
    </cfRule>
    <cfRule type="cellIs" dxfId="74" priority="11" stopIfTrue="1" operator="lessThan">
      <formula>0.21</formula>
    </cfRule>
  </conditionalFormatting>
  <conditionalFormatting sqref="L20">
    <cfRule type="duplicateValues" dxfId="73" priority="6"/>
  </conditionalFormatting>
  <conditionalFormatting sqref="L8">
    <cfRule type="cellIs" dxfId="72" priority="1" stopIfTrue="1" operator="greaterThan">
      <formula>0.8</formula>
    </cfRule>
    <cfRule type="cellIs" dxfId="71" priority="2" stopIfTrue="1" operator="between">
      <formula>0.61</formula>
      <formula>0.8</formula>
    </cfRule>
    <cfRule type="cellIs" dxfId="70" priority="3" stopIfTrue="1" operator="between">
      <formula>0.41</formula>
      <formula>0.6</formula>
    </cfRule>
    <cfRule type="cellIs" dxfId="69" priority="4" stopIfTrue="1" operator="between">
      <formula>0.21</formula>
      <formula>0.4</formula>
    </cfRule>
    <cfRule type="cellIs" dxfId="68" priority="5" stopIfTrue="1" operator="lessThan">
      <formula>0.21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Lis moi</vt:lpstr>
      <vt:lpstr>col</vt:lpstr>
      <vt:lpstr>Matrice de Score</vt:lpstr>
      <vt:lpstr>score usager</vt:lpstr>
      <vt:lpstr>EAU</vt:lpstr>
      <vt:lpstr>EDUCATION</vt:lpstr>
      <vt:lpstr>Santé</vt:lpstr>
      <vt:lpstr>Kablewa</vt:lpstr>
      <vt:lpstr>Assaga</vt:lpstr>
      <vt:lpstr>Données nettoyées IC</vt:lpstr>
      <vt:lpstr>Questionnaire ODK</vt:lpstr>
      <vt:lpstr>Choices</vt:lpstr>
      <vt:lpstr>'Matrice de Score'!_Hlk5874847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Cécile Avena</cp:lastModifiedBy>
  <dcterms:created xsi:type="dcterms:W3CDTF">2020-03-16T15:51:57Z</dcterms:created>
  <dcterms:modified xsi:type="dcterms:W3CDTF">2020-04-16T15:13:43Z</dcterms:modified>
</cp:coreProperties>
</file>