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120" documentId="11_E3397869A6415C02123A4D920D6CE7D9910A4CB0" xr6:coauthVersionLast="47" xr6:coauthVersionMax="47" xr10:uidLastSave="{315F048D-B310-4DFC-A13E-3480BDE473DC}"/>
  <bookViews>
    <workbookView xWindow="-110" yWindow="-110" windowWidth="21820" windowHeight="13120"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District!$A$1:$AJ$339</definedName>
    <definedName name="_xlnm._FilterDatabase" localSheetId="4" hidden="1">National!$A$1:$L$547</definedName>
    <definedName name="_xlnm._FilterDatabase" localSheetId="5" hidden="1">Region!$A$1:$Q$343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2" i="1" l="1"/>
  <c r="J412" i="1"/>
  <c r="I220" i="1"/>
  <c r="J220" i="1"/>
  <c r="I221" i="1"/>
  <c r="J221" i="1"/>
  <c r="I199" i="1"/>
  <c r="J199" i="1"/>
  <c r="K187" i="1"/>
  <c r="I186" i="1"/>
  <c r="J186" i="1"/>
  <c r="K186" i="1"/>
  <c r="I187" i="1"/>
  <c r="J187" i="1"/>
  <c r="I169" i="1"/>
  <c r="J169" i="1"/>
  <c r="I152" i="1"/>
  <c r="J152" i="1"/>
  <c r="I146" i="1"/>
  <c r="J146" i="1"/>
  <c r="I127" i="1"/>
  <c r="J127" i="1"/>
  <c r="I108" i="1"/>
  <c r="J108" i="1"/>
  <c r="I89" i="1"/>
  <c r="J89" i="1"/>
  <c r="I79" i="1"/>
  <c r="J79" i="1"/>
  <c r="I80" i="1"/>
  <c r="J80" i="1"/>
  <c r="K80" i="1"/>
  <c r="I81" i="1"/>
  <c r="J81" i="1"/>
  <c r="K81" i="1"/>
  <c r="I82" i="1"/>
  <c r="J82" i="1"/>
  <c r="K82" i="1"/>
  <c r="I60" i="1"/>
  <c r="J60" i="1"/>
  <c r="I41" i="1"/>
  <c r="J41" i="1"/>
  <c r="I93" i="1"/>
  <c r="J93" i="1"/>
  <c r="I94" i="1"/>
  <c r="J94" i="1"/>
  <c r="K137" i="1" l="1"/>
  <c r="K138" i="1"/>
  <c r="K139" i="1"/>
  <c r="K140" i="1"/>
  <c r="K141" i="1"/>
  <c r="K142" i="1"/>
  <c r="K143" i="1"/>
  <c r="K144" i="1"/>
  <c r="K145" i="1"/>
  <c r="K147" i="1"/>
  <c r="K148" i="1"/>
  <c r="K149" i="1"/>
  <c r="K150" i="1"/>
  <c r="K151" i="1"/>
  <c r="K153" i="1"/>
  <c r="K154" i="1"/>
  <c r="K155" i="1"/>
  <c r="K156" i="1"/>
  <c r="K157" i="1"/>
  <c r="K158" i="1"/>
  <c r="K159" i="1"/>
  <c r="K160" i="1"/>
  <c r="K161" i="1"/>
  <c r="K162" i="1"/>
  <c r="K163" i="1"/>
  <c r="K164" i="1"/>
  <c r="K165" i="1"/>
  <c r="K166" i="1"/>
  <c r="K167" i="1"/>
  <c r="K168" i="1"/>
  <c r="K170" i="1"/>
  <c r="K171" i="1"/>
  <c r="K172" i="1"/>
  <c r="K173" i="1"/>
  <c r="K174" i="1"/>
  <c r="K175" i="1"/>
  <c r="K176" i="1"/>
  <c r="J168" i="1"/>
  <c r="J160" i="1"/>
  <c r="K294" i="1"/>
  <c r="I294" i="1"/>
  <c r="J294" i="1"/>
  <c r="K293" i="1"/>
  <c r="K292" i="1"/>
  <c r="K291" i="1"/>
  <c r="I291" i="1"/>
  <c r="J291" i="1"/>
  <c r="I292" i="1"/>
  <c r="J292" i="1"/>
  <c r="I293" i="1"/>
  <c r="J293" i="1"/>
  <c r="I295" i="1"/>
  <c r="J295" i="1"/>
  <c r="I274" i="1"/>
  <c r="J274" i="1"/>
  <c r="I275" i="1"/>
  <c r="J275" i="1"/>
  <c r="I276" i="1"/>
  <c r="J276" i="1"/>
  <c r="I277" i="1"/>
  <c r="J277" i="1"/>
  <c r="I278" i="1"/>
  <c r="J278" i="1"/>
  <c r="K276" i="1"/>
  <c r="K275" i="1"/>
  <c r="K274" i="1"/>
  <c r="K269" i="1"/>
  <c r="I269" i="1"/>
  <c r="J269" i="1"/>
  <c r="K267" i="1"/>
  <c r="I267" i="1"/>
  <c r="J267" i="1"/>
  <c r="K302" i="1"/>
  <c r="I302" i="1"/>
  <c r="J302" i="1"/>
  <c r="J441" i="1"/>
  <c r="I440" i="1"/>
  <c r="K437" i="1"/>
  <c r="I437" i="1"/>
  <c r="J437" i="1"/>
  <c r="K420" i="1"/>
  <c r="I420" i="1"/>
  <c r="J420" i="1"/>
  <c r="K417" i="1"/>
  <c r="I417" i="1"/>
  <c r="J417" i="1"/>
  <c r="I473" i="2" l="1"/>
  <c r="J473" i="2"/>
  <c r="I474" i="2"/>
  <c r="J474" i="2"/>
  <c r="I475" i="2"/>
  <c r="J475" i="2"/>
  <c r="I476" i="2"/>
  <c r="J476" i="2"/>
  <c r="I477" i="2"/>
  <c r="J477" i="2"/>
  <c r="I478" i="2"/>
  <c r="J478" i="2"/>
  <c r="I479" i="2"/>
  <c r="J479" i="2"/>
  <c r="I480" i="2"/>
  <c r="J480" i="2"/>
  <c r="I481" i="2"/>
  <c r="J481" i="2"/>
  <c r="I482" i="2"/>
  <c r="J482" i="2"/>
  <c r="I483" i="2"/>
  <c r="J483" i="2"/>
  <c r="I484" i="2"/>
  <c r="J484" i="2"/>
  <c r="I485" i="2"/>
  <c r="J485" i="2"/>
  <c r="I486" i="2"/>
  <c r="J486" i="2"/>
  <c r="I487" i="2"/>
  <c r="J487" i="2"/>
  <c r="I488" i="2"/>
  <c r="J488" i="2"/>
  <c r="I489" i="2"/>
  <c r="J489" i="2"/>
  <c r="I490" i="2"/>
  <c r="J490" i="2"/>
  <c r="I491" i="2"/>
  <c r="J491" i="2"/>
  <c r="I492" i="2"/>
  <c r="J492" i="2"/>
  <c r="I493" i="2"/>
  <c r="J493" i="2"/>
  <c r="I494" i="2"/>
  <c r="J494" i="2"/>
  <c r="I495" i="2"/>
  <c r="J495" i="2"/>
  <c r="I496" i="2"/>
  <c r="J496" i="2"/>
  <c r="I497" i="2"/>
  <c r="J497" i="2"/>
  <c r="K502" i="1"/>
  <c r="K503" i="1"/>
  <c r="K504" i="1"/>
  <c r="K505" i="1"/>
  <c r="K506" i="1"/>
  <c r="K507" i="1"/>
  <c r="K508" i="1"/>
  <c r="K509" i="1"/>
  <c r="K510" i="1"/>
  <c r="K511" i="1"/>
  <c r="K512" i="1"/>
  <c r="K513" i="1"/>
  <c r="K514" i="1"/>
  <c r="K515" i="1"/>
  <c r="K493" i="1"/>
  <c r="K494" i="1"/>
  <c r="K495" i="1"/>
  <c r="K496" i="1"/>
  <c r="K497" i="1"/>
  <c r="K498" i="1"/>
  <c r="K499" i="1"/>
  <c r="K500" i="1"/>
  <c r="K501" i="1"/>
  <c r="I494" i="1"/>
  <c r="J494" i="1"/>
  <c r="I495" i="1"/>
  <c r="J495" i="1"/>
  <c r="I496" i="1"/>
  <c r="J496" i="1"/>
  <c r="I497" i="1"/>
  <c r="J497" i="1"/>
  <c r="I498" i="1"/>
  <c r="J498" i="1"/>
  <c r="I499" i="1"/>
  <c r="J499" i="1"/>
  <c r="I500" i="1"/>
  <c r="J500" i="1"/>
  <c r="I501" i="1"/>
  <c r="J501" i="1"/>
  <c r="I502" i="1"/>
  <c r="J502" i="1"/>
  <c r="I503" i="1"/>
  <c r="J503" i="1"/>
  <c r="I504" i="1"/>
  <c r="J504" i="1"/>
  <c r="I505" i="1"/>
  <c r="J505" i="1"/>
  <c r="I506" i="1"/>
  <c r="J506" i="1"/>
  <c r="I507" i="1"/>
  <c r="J507" i="1"/>
  <c r="I508" i="1"/>
  <c r="J508" i="1"/>
  <c r="I509" i="1"/>
  <c r="J509" i="1"/>
  <c r="I510" i="1"/>
  <c r="J510" i="1"/>
  <c r="I511" i="1"/>
  <c r="J511" i="1"/>
  <c r="I512" i="1"/>
  <c r="J512" i="1"/>
  <c r="I513" i="1"/>
  <c r="J513" i="1"/>
  <c r="I514" i="1"/>
  <c r="J514" i="1"/>
  <c r="I515" i="1"/>
  <c r="J515" i="1"/>
  <c r="I516" i="1"/>
  <c r="J516" i="1"/>
  <c r="I517" i="1"/>
  <c r="J517" i="1"/>
  <c r="I518" i="1"/>
  <c r="J518" i="1"/>
  <c r="I519" i="1"/>
  <c r="J519" i="1"/>
  <c r="I520" i="1"/>
  <c r="J520" i="1"/>
  <c r="I521" i="1"/>
  <c r="J521" i="1"/>
  <c r="I522" i="1"/>
  <c r="J522" i="1"/>
  <c r="I523" i="1"/>
  <c r="J523" i="1"/>
  <c r="I493" i="1"/>
  <c r="J493" i="1"/>
  <c r="I478" i="1" l="1"/>
  <c r="J478" i="1"/>
  <c r="I479" i="1"/>
  <c r="J479" i="1"/>
  <c r="I480" i="1"/>
  <c r="J480" i="1"/>
  <c r="I481" i="1"/>
  <c r="J481" i="1"/>
  <c r="I482" i="1"/>
  <c r="J482" i="1"/>
  <c r="I483" i="1"/>
  <c r="J483" i="1"/>
  <c r="I484" i="1"/>
  <c r="J484" i="1"/>
  <c r="I485" i="1"/>
  <c r="J485" i="1"/>
  <c r="I486" i="1"/>
  <c r="J486" i="1"/>
  <c r="I487" i="1"/>
  <c r="J487" i="1"/>
  <c r="I488" i="1"/>
  <c r="J488" i="1"/>
  <c r="I489" i="1"/>
  <c r="J489" i="1"/>
  <c r="I490" i="1"/>
  <c r="J490" i="1"/>
  <c r="I491" i="1"/>
  <c r="J491" i="1"/>
  <c r="I492" i="1"/>
  <c r="J492"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516" i="1"/>
  <c r="I463" i="1"/>
  <c r="J463" i="1"/>
  <c r="I464" i="1"/>
  <c r="J464" i="1"/>
  <c r="I465" i="1"/>
  <c r="J465" i="1"/>
  <c r="I466" i="1"/>
  <c r="J466" i="1"/>
  <c r="I467" i="1"/>
  <c r="J467" i="1"/>
  <c r="I468" i="1"/>
  <c r="J468" i="1"/>
  <c r="I469" i="1"/>
  <c r="J469" i="1"/>
  <c r="I470" i="1"/>
  <c r="J470" i="1"/>
  <c r="I471" i="1"/>
  <c r="J471" i="1"/>
  <c r="I472" i="1"/>
  <c r="J472" i="1"/>
  <c r="I473" i="1"/>
  <c r="J473" i="1"/>
  <c r="I474" i="1"/>
  <c r="J474" i="1"/>
  <c r="I475" i="1"/>
  <c r="J475" i="1"/>
  <c r="I476" i="1"/>
  <c r="J476" i="1"/>
  <c r="I477" i="1"/>
  <c r="J477" i="1"/>
  <c r="I456" i="1"/>
  <c r="J456" i="1"/>
  <c r="I448" i="1"/>
  <c r="J448" i="1"/>
  <c r="I449" i="1"/>
  <c r="J449" i="1"/>
  <c r="I450" i="1"/>
  <c r="J450" i="1"/>
  <c r="I451" i="1"/>
  <c r="J451" i="1"/>
  <c r="I452" i="1"/>
  <c r="J452" i="1"/>
  <c r="I453" i="1"/>
  <c r="J453" i="1"/>
  <c r="I454" i="1"/>
  <c r="J454" i="1"/>
  <c r="I455" i="1"/>
  <c r="J455" i="1"/>
  <c r="I457" i="1"/>
  <c r="J457" i="1"/>
  <c r="I458" i="1"/>
  <c r="J458" i="1"/>
  <c r="I459" i="1"/>
  <c r="J459" i="1"/>
  <c r="I460" i="1"/>
  <c r="J460" i="1"/>
  <c r="I461" i="1"/>
  <c r="J461" i="1"/>
  <c r="I462" i="1"/>
  <c r="J462" i="1"/>
  <c r="I445" i="2"/>
  <c r="J445" i="2"/>
  <c r="I446" i="2"/>
  <c r="J446" i="2"/>
  <c r="I447" i="2"/>
  <c r="J447" i="2"/>
  <c r="I448" i="2"/>
  <c r="J448" i="2"/>
  <c r="I449" i="2"/>
  <c r="J449" i="2"/>
  <c r="I450" i="2"/>
  <c r="J450" i="2"/>
  <c r="I451" i="2"/>
  <c r="J451" i="2"/>
  <c r="I452" i="2"/>
  <c r="J452" i="2"/>
  <c r="I453" i="2"/>
  <c r="J453" i="2"/>
  <c r="I454" i="2"/>
  <c r="J454" i="2"/>
  <c r="I455" i="2"/>
  <c r="J455" i="2"/>
  <c r="I456" i="2"/>
  <c r="J456" i="2"/>
  <c r="I457" i="2"/>
  <c r="J457" i="2"/>
  <c r="I458" i="2"/>
  <c r="J458" i="2"/>
  <c r="I459" i="2"/>
  <c r="J459" i="2"/>
  <c r="I460" i="2"/>
  <c r="J460" i="2"/>
  <c r="I461" i="2"/>
  <c r="J461" i="2"/>
  <c r="I462" i="2"/>
  <c r="J462" i="2"/>
  <c r="I463" i="2"/>
  <c r="J463" i="2"/>
  <c r="I464" i="2"/>
  <c r="J464" i="2"/>
  <c r="I465" i="2"/>
  <c r="J465" i="2"/>
  <c r="I466" i="2"/>
  <c r="J466" i="2"/>
  <c r="I467" i="2"/>
  <c r="J467" i="2"/>
  <c r="I468" i="2"/>
  <c r="J468" i="2"/>
  <c r="I469" i="2"/>
  <c r="J469" i="2"/>
  <c r="I470" i="2"/>
  <c r="J470" i="2"/>
  <c r="I471" i="2"/>
  <c r="J471" i="2"/>
  <c r="I472" i="2"/>
  <c r="J472" i="2"/>
  <c r="I431" i="2"/>
  <c r="J431" i="2"/>
  <c r="I432" i="2"/>
  <c r="J432" i="2"/>
  <c r="I433" i="2"/>
  <c r="J433" i="2"/>
  <c r="I434" i="2"/>
  <c r="J434" i="2"/>
  <c r="I435" i="2"/>
  <c r="J435" i="2"/>
  <c r="I436" i="2"/>
  <c r="J436" i="2"/>
  <c r="I437" i="2"/>
  <c r="J437" i="2"/>
  <c r="I438" i="2"/>
  <c r="J438" i="2"/>
  <c r="I439" i="2"/>
  <c r="J439" i="2"/>
  <c r="I440" i="2"/>
  <c r="J440" i="2"/>
  <c r="I441" i="2"/>
  <c r="J441" i="2"/>
  <c r="I442" i="2"/>
  <c r="J442" i="2"/>
  <c r="I443" i="2"/>
  <c r="J443" i="2"/>
  <c r="I444" i="2"/>
  <c r="J444" i="2"/>
  <c r="I160" i="4"/>
  <c r="J160" i="4"/>
  <c r="I161" i="4"/>
  <c r="J161" i="4"/>
  <c r="I162" i="4"/>
  <c r="J162" i="4"/>
  <c r="I163" i="4"/>
  <c r="J163" i="4"/>
  <c r="I164" i="4"/>
  <c r="J164" i="4"/>
  <c r="I165" i="4"/>
  <c r="J165" i="4"/>
  <c r="I166" i="4"/>
  <c r="J166" i="4"/>
  <c r="I167" i="4"/>
  <c r="J167" i="4"/>
  <c r="I168" i="4"/>
  <c r="J168" i="4"/>
  <c r="I169" i="4"/>
  <c r="J169" i="4"/>
  <c r="I170" i="4"/>
  <c r="J170" i="4"/>
  <c r="I171" i="4"/>
  <c r="J171" i="4"/>
  <c r="I172" i="4"/>
  <c r="J172" i="4"/>
  <c r="I173" i="4"/>
  <c r="J173" i="4"/>
  <c r="I174" i="4"/>
  <c r="J174" i="4"/>
  <c r="I175" i="4"/>
  <c r="J175" i="4"/>
  <c r="I176" i="4"/>
  <c r="J176" i="4"/>
  <c r="I177" i="4"/>
  <c r="J177" i="4"/>
  <c r="I145" i="4"/>
  <c r="J145" i="4"/>
  <c r="I146" i="4"/>
  <c r="J146" i="4"/>
  <c r="I147" i="4"/>
  <c r="J147" i="4"/>
  <c r="I148" i="4"/>
  <c r="J148" i="4"/>
  <c r="I149" i="4"/>
  <c r="J149" i="4"/>
  <c r="I150" i="4"/>
  <c r="J150" i="4"/>
  <c r="I151" i="4"/>
  <c r="J151" i="4"/>
  <c r="I152" i="4"/>
  <c r="J152" i="4"/>
  <c r="I153" i="4"/>
  <c r="J153" i="4"/>
  <c r="I154" i="4"/>
  <c r="J154" i="4"/>
  <c r="I155" i="4"/>
  <c r="J155" i="4"/>
  <c r="I156" i="4"/>
  <c r="J156" i="4"/>
  <c r="I157" i="4"/>
  <c r="J157" i="4"/>
  <c r="I158" i="4"/>
  <c r="J158" i="4"/>
  <c r="I159" i="4"/>
  <c r="J159" i="4"/>
  <c r="K447" i="1"/>
  <c r="J447" i="1"/>
  <c r="I447" i="1"/>
  <c r="K446" i="1"/>
  <c r="J446" i="1"/>
  <c r="I446" i="1"/>
  <c r="K445" i="1"/>
  <c r="J445" i="1"/>
  <c r="I445" i="1"/>
  <c r="K444" i="1"/>
  <c r="J444" i="1"/>
  <c r="I444" i="1"/>
  <c r="K443" i="1"/>
  <c r="J443" i="1"/>
  <c r="I443" i="1"/>
  <c r="K442" i="1"/>
  <c r="J442" i="1"/>
  <c r="I442" i="1"/>
  <c r="K441" i="1"/>
  <c r="I441" i="1"/>
  <c r="K440" i="1"/>
  <c r="J440" i="1"/>
  <c r="K439" i="1"/>
  <c r="J439" i="1"/>
  <c r="I439" i="1"/>
  <c r="K438" i="1"/>
  <c r="J438" i="1"/>
  <c r="I438" i="1"/>
  <c r="K436" i="1"/>
  <c r="J436" i="1"/>
  <c r="I436" i="1"/>
  <c r="K435" i="1"/>
  <c r="J435" i="1"/>
  <c r="I435" i="1"/>
  <c r="K434" i="1"/>
  <c r="J434" i="1"/>
  <c r="I434" i="1"/>
  <c r="K433" i="1"/>
  <c r="J433" i="1"/>
  <c r="I433" i="1"/>
  <c r="M430" i="2"/>
  <c r="L430" i="2"/>
  <c r="K430" i="2"/>
  <c r="J430" i="2"/>
  <c r="I430" i="2"/>
  <c r="N429" i="2"/>
  <c r="M429" i="2"/>
  <c r="L429" i="2"/>
  <c r="K429" i="2"/>
  <c r="J429" i="2"/>
  <c r="I429" i="2"/>
  <c r="N428" i="2"/>
  <c r="M428" i="2"/>
  <c r="L428" i="2"/>
  <c r="K428" i="2"/>
  <c r="J428" i="2"/>
  <c r="I428" i="2"/>
  <c r="J427" i="2"/>
  <c r="I427" i="2"/>
  <c r="J426" i="2"/>
  <c r="I426" i="2"/>
  <c r="J425" i="2"/>
  <c r="I425" i="2"/>
  <c r="J424" i="2"/>
  <c r="I424" i="2"/>
  <c r="J423" i="2"/>
  <c r="I423" i="2"/>
  <c r="J422" i="2"/>
  <c r="I422" i="2"/>
  <c r="J421" i="2"/>
  <c r="I421" i="2"/>
  <c r="J420" i="2"/>
  <c r="I420" i="2"/>
  <c r="I416" i="2"/>
  <c r="J416" i="2"/>
  <c r="I417" i="2"/>
  <c r="J417" i="2"/>
  <c r="I418" i="2"/>
  <c r="J418" i="2"/>
  <c r="I419" i="2"/>
  <c r="J419" i="2"/>
  <c r="AH144" i="4"/>
  <c r="AG144" i="4"/>
  <c r="AF144" i="4"/>
  <c r="AE144" i="4"/>
  <c r="AD144" i="4"/>
  <c r="AC144" i="4"/>
  <c r="AB144" i="4"/>
  <c r="AA144" i="4"/>
  <c r="Z144" i="4"/>
  <c r="Y144" i="4"/>
  <c r="X144" i="4"/>
  <c r="W144" i="4"/>
  <c r="V144" i="4"/>
  <c r="U144" i="4"/>
  <c r="T144" i="4"/>
  <c r="S144" i="4"/>
  <c r="R144" i="4"/>
  <c r="Q144" i="4"/>
  <c r="P144" i="4"/>
  <c r="O144" i="4"/>
  <c r="N144" i="4"/>
  <c r="M144" i="4"/>
  <c r="L144" i="4"/>
  <c r="K144" i="4"/>
  <c r="J144" i="4"/>
  <c r="I144" i="4"/>
  <c r="J143" i="4"/>
  <c r="I143" i="4"/>
  <c r="J142" i="4"/>
  <c r="I142" i="4"/>
  <c r="J141" i="4"/>
  <c r="I141" i="4"/>
  <c r="J140" i="4"/>
  <c r="I140" i="4"/>
  <c r="I136" i="4" l="1"/>
  <c r="J136" i="4"/>
  <c r="I137" i="4"/>
  <c r="J137" i="4"/>
  <c r="I138" i="4"/>
  <c r="J138" i="4"/>
  <c r="I139" i="4"/>
  <c r="J139" i="4"/>
  <c r="I116" i="4"/>
  <c r="I117" i="4"/>
  <c r="I118" i="4"/>
  <c r="I119" i="4"/>
  <c r="I120" i="4"/>
  <c r="I121" i="4"/>
  <c r="I114" i="4"/>
  <c r="J114" i="4"/>
  <c r="I115" i="4"/>
  <c r="J115" i="4"/>
  <c r="J116" i="4"/>
  <c r="J117" i="4"/>
  <c r="J118" i="4"/>
  <c r="J119" i="4"/>
  <c r="J120" i="4"/>
  <c r="J121" i="4"/>
  <c r="I122" i="4"/>
  <c r="J122" i="4"/>
  <c r="I123" i="4"/>
  <c r="J123" i="4"/>
  <c r="I124" i="4"/>
  <c r="J124" i="4"/>
  <c r="I125" i="4"/>
  <c r="J125" i="4"/>
  <c r="I126" i="4"/>
  <c r="J126" i="4"/>
  <c r="I127" i="4"/>
  <c r="J127" i="4"/>
  <c r="I128" i="4"/>
  <c r="J128" i="4"/>
  <c r="I129" i="4"/>
  <c r="J129" i="4"/>
  <c r="I130" i="4"/>
  <c r="J130" i="4"/>
  <c r="I131" i="4"/>
  <c r="J131" i="4"/>
  <c r="I132" i="4"/>
  <c r="J132" i="4"/>
  <c r="I133" i="4"/>
  <c r="J133" i="4"/>
  <c r="I134" i="4"/>
  <c r="J134" i="4"/>
  <c r="I135" i="4"/>
  <c r="J135" i="4"/>
  <c r="I48" i="4"/>
  <c r="J48" i="4"/>
  <c r="I49" i="4"/>
  <c r="J49" i="4"/>
  <c r="I50" i="4"/>
  <c r="J50" i="4"/>
  <c r="I51" i="4"/>
  <c r="J51" i="4"/>
  <c r="I52" i="4"/>
  <c r="J52" i="4"/>
  <c r="I53" i="4"/>
  <c r="J53" i="4"/>
  <c r="I54" i="4"/>
  <c r="J54" i="4"/>
  <c r="I55" i="4"/>
  <c r="J55" i="4"/>
  <c r="I56" i="4"/>
  <c r="J56" i="4"/>
  <c r="I57" i="4"/>
  <c r="J57" i="4"/>
  <c r="I58" i="4"/>
  <c r="J58" i="4"/>
  <c r="I59" i="4"/>
  <c r="J59" i="4"/>
  <c r="I60" i="4"/>
  <c r="J60" i="4"/>
  <c r="I61" i="4"/>
  <c r="J61" i="4"/>
  <c r="I62" i="4"/>
  <c r="J62" i="4"/>
  <c r="I63" i="4"/>
  <c r="J63" i="4"/>
  <c r="I64" i="4"/>
  <c r="J64" i="4"/>
  <c r="I65" i="4"/>
  <c r="J65" i="4"/>
  <c r="I66" i="4"/>
  <c r="J66" i="4"/>
  <c r="I67" i="4"/>
  <c r="J67" i="4"/>
  <c r="I68" i="4"/>
  <c r="J68" i="4"/>
  <c r="I69" i="4"/>
  <c r="J69" i="4"/>
  <c r="I70" i="4"/>
  <c r="J70" i="4"/>
  <c r="I71" i="4"/>
  <c r="J71" i="4"/>
  <c r="I72" i="4"/>
  <c r="J72" i="4"/>
  <c r="I73" i="4"/>
  <c r="J73" i="4"/>
  <c r="I74" i="4"/>
  <c r="J74" i="4"/>
  <c r="I75" i="4"/>
  <c r="J75" i="4"/>
  <c r="I76" i="4"/>
  <c r="J76" i="4"/>
  <c r="I77" i="4"/>
  <c r="J77" i="4"/>
  <c r="I78" i="4"/>
  <c r="J78" i="4"/>
  <c r="I79" i="4"/>
  <c r="J79" i="4"/>
  <c r="I80" i="4"/>
  <c r="J80" i="4"/>
  <c r="I81" i="4"/>
  <c r="J81" i="4"/>
  <c r="I82" i="4"/>
  <c r="J82" i="4"/>
  <c r="I83" i="4"/>
  <c r="J83" i="4"/>
  <c r="I84" i="4"/>
  <c r="J84" i="4"/>
  <c r="I85" i="4"/>
  <c r="J85" i="4"/>
  <c r="I86" i="4"/>
  <c r="J86" i="4"/>
  <c r="I87" i="4"/>
  <c r="J87" i="4"/>
  <c r="I88" i="4"/>
  <c r="J88" i="4"/>
  <c r="I89" i="4"/>
  <c r="J89" i="4"/>
  <c r="I90" i="4"/>
  <c r="J90" i="4"/>
  <c r="I91" i="4"/>
  <c r="J91" i="4"/>
  <c r="I92" i="4"/>
  <c r="J92" i="4"/>
  <c r="I93" i="4"/>
  <c r="J93" i="4"/>
  <c r="I94" i="4"/>
  <c r="J94" i="4"/>
  <c r="I95" i="4"/>
  <c r="J95" i="4"/>
  <c r="I96" i="4"/>
  <c r="J96" i="4"/>
  <c r="I97" i="4"/>
  <c r="J97" i="4"/>
  <c r="I98" i="4"/>
  <c r="J98" i="4"/>
  <c r="I99" i="4"/>
  <c r="J99" i="4"/>
  <c r="I100" i="4"/>
  <c r="J100" i="4"/>
  <c r="I101" i="4"/>
  <c r="J101" i="4"/>
  <c r="I102" i="4"/>
  <c r="J102" i="4"/>
  <c r="I103" i="4"/>
  <c r="J103" i="4"/>
  <c r="I104" i="4"/>
  <c r="J104" i="4"/>
  <c r="I105" i="4"/>
  <c r="J105" i="4"/>
  <c r="I106" i="4"/>
  <c r="J106" i="4"/>
  <c r="I107" i="4"/>
  <c r="J107" i="4"/>
  <c r="I108" i="4"/>
  <c r="J108" i="4"/>
  <c r="I109" i="4"/>
  <c r="J109" i="4"/>
  <c r="I110" i="4"/>
  <c r="J110" i="4"/>
  <c r="I111" i="4"/>
  <c r="J111" i="4"/>
  <c r="I112" i="4"/>
  <c r="J112" i="4"/>
  <c r="I113" i="4"/>
  <c r="J113" i="4"/>
  <c r="I39" i="4"/>
  <c r="J39" i="4"/>
  <c r="I40" i="4"/>
  <c r="J40" i="4"/>
  <c r="I41" i="4"/>
  <c r="J41" i="4"/>
  <c r="I42" i="4"/>
  <c r="J42" i="4"/>
  <c r="I43" i="4"/>
  <c r="J43" i="4"/>
  <c r="I44" i="4"/>
  <c r="J44" i="4"/>
  <c r="I45" i="4"/>
  <c r="J45" i="4"/>
  <c r="I46" i="4"/>
  <c r="J46" i="4"/>
  <c r="I47" i="4"/>
  <c r="J47" i="4"/>
  <c r="I9" i="4" l="1"/>
  <c r="J15" i="4"/>
  <c r="J12" i="4"/>
  <c r="I3" i="4"/>
  <c r="J3" i="4"/>
  <c r="I4" i="4"/>
  <c r="J4" i="4"/>
  <c r="I5" i="4"/>
  <c r="J5" i="4"/>
  <c r="I6" i="4"/>
  <c r="J6" i="4"/>
  <c r="I7" i="4"/>
  <c r="J7" i="4"/>
  <c r="I8" i="4"/>
  <c r="J8" i="4"/>
  <c r="J9" i="4"/>
  <c r="I10" i="4"/>
  <c r="J10" i="4"/>
  <c r="I11" i="4"/>
  <c r="J11" i="4"/>
  <c r="I12" i="4"/>
  <c r="I13" i="4"/>
  <c r="J13" i="4"/>
  <c r="I14" i="4"/>
  <c r="J14" i="4"/>
  <c r="I15" i="4"/>
  <c r="I16" i="4"/>
  <c r="J16" i="4"/>
  <c r="I17" i="4"/>
  <c r="J17" i="4"/>
  <c r="I18" i="4"/>
  <c r="J18" i="4"/>
  <c r="I19" i="4"/>
  <c r="J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I36" i="4"/>
  <c r="J36" i="4"/>
  <c r="I37" i="4"/>
  <c r="J37" i="4"/>
  <c r="I38" i="4"/>
  <c r="J38" i="4"/>
  <c r="J2" i="4" l="1"/>
  <c r="I2" i="4"/>
  <c r="I367" i="2"/>
  <c r="J367" i="2"/>
  <c r="I368" i="2"/>
  <c r="J368" i="2"/>
  <c r="I369" i="2"/>
  <c r="J369" i="2"/>
  <c r="I370" i="2"/>
  <c r="J370" i="2"/>
  <c r="I371" i="2"/>
  <c r="J371" i="2"/>
  <c r="I372" i="2"/>
  <c r="J372" i="2"/>
  <c r="I373" i="2"/>
  <c r="J373" i="2"/>
  <c r="I374" i="2"/>
  <c r="J374" i="2"/>
  <c r="I375" i="2"/>
  <c r="J375" i="2"/>
  <c r="I376" i="2"/>
  <c r="J376" i="2"/>
  <c r="I377" i="2"/>
  <c r="J377" i="2"/>
  <c r="I378" i="2"/>
  <c r="J378" i="2"/>
  <c r="I379" i="2"/>
  <c r="J379" i="2"/>
  <c r="I380" i="2"/>
  <c r="J380" i="2"/>
  <c r="I381" i="2"/>
  <c r="J381" i="2"/>
  <c r="I382" i="2"/>
  <c r="J382" i="2"/>
  <c r="I383" i="2"/>
  <c r="J383" i="2"/>
  <c r="I384" i="2"/>
  <c r="J384" i="2"/>
  <c r="I385" i="2"/>
  <c r="J385" i="2"/>
  <c r="I386" i="2"/>
  <c r="J386" i="2"/>
  <c r="I387" i="2"/>
  <c r="J387" i="2"/>
  <c r="I388" i="2"/>
  <c r="J388" i="2"/>
  <c r="I389" i="2"/>
  <c r="J389" i="2"/>
  <c r="I390" i="2"/>
  <c r="J390" i="2"/>
  <c r="I391" i="2"/>
  <c r="J391" i="2"/>
  <c r="I392" i="2"/>
  <c r="J392" i="2"/>
  <c r="I393" i="2"/>
  <c r="J393" i="2"/>
  <c r="I394" i="2"/>
  <c r="J394" i="2"/>
  <c r="I395" i="2"/>
  <c r="J395" i="2"/>
  <c r="I396" i="2"/>
  <c r="J396" i="2"/>
  <c r="I397" i="2"/>
  <c r="J397" i="2"/>
  <c r="I398" i="2"/>
  <c r="J398" i="2"/>
  <c r="I399" i="2"/>
  <c r="J399" i="2"/>
  <c r="I400" i="2"/>
  <c r="J400" i="2"/>
  <c r="I401" i="2"/>
  <c r="J401" i="2"/>
  <c r="I402" i="2"/>
  <c r="J402" i="2"/>
  <c r="I403" i="2"/>
  <c r="J403" i="2"/>
  <c r="I404" i="2"/>
  <c r="J404" i="2"/>
  <c r="I405" i="2"/>
  <c r="J405" i="2"/>
  <c r="I406" i="2"/>
  <c r="J406" i="2"/>
  <c r="I407" i="2"/>
  <c r="J407" i="2"/>
  <c r="I408" i="2"/>
  <c r="J408" i="2"/>
  <c r="I409" i="2"/>
  <c r="J409" i="2"/>
  <c r="I410" i="2"/>
  <c r="J410" i="2"/>
  <c r="I411" i="2"/>
  <c r="J411" i="2"/>
  <c r="I412" i="2"/>
  <c r="J412" i="2"/>
  <c r="I413" i="2"/>
  <c r="J413" i="2"/>
  <c r="I414" i="2"/>
  <c r="J414" i="2"/>
  <c r="I415" i="2"/>
  <c r="J415" i="2"/>
  <c r="I357" i="2"/>
  <c r="J357" i="2"/>
  <c r="I358" i="2"/>
  <c r="J358" i="2"/>
  <c r="I359" i="2"/>
  <c r="J359" i="2"/>
  <c r="I360" i="2"/>
  <c r="J360" i="2"/>
  <c r="I361" i="2"/>
  <c r="J361" i="2"/>
  <c r="I362" i="2"/>
  <c r="J362" i="2"/>
  <c r="I363" i="2"/>
  <c r="J363" i="2"/>
  <c r="I364" i="2"/>
  <c r="J364" i="2"/>
  <c r="I365" i="2"/>
  <c r="J365" i="2"/>
  <c r="I366" i="2"/>
  <c r="J366" i="2"/>
  <c r="I352" i="2"/>
  <c r="J352" i="2"/>
  <c r="I353" i="2"/>
  <c r="J353" i="2"/>
  <c r="I354" i="2"/>
  <c r="J354" i="2"/>
  <c r="I355" i="2"/>
  <c r="J355" i="2"/>
  <c r="I356" i="2"/>
  <c r="J356" i="2"/>
  <c r="I342" i="2"/>
  <c r="J342" i="2"/>
  <c r="I343" i="2"/>
  <c r="J343" i="2"/>
  <c r="I344" i="2"/>
  <c r="J344" i="2"/>
  <c r="I345" i="2"/>
  <c r="J345" i="2"/>
  <c r="I346" i="2"/>
  <c r="J346" i="2"/>
  <c r="I347" i="2"/>
  <c r="J347" i="2"/>
  <c r="I348" i="2"/>
  <c r="J348" i="2"/>
  <c r="I349" i="2"/>
  <c r="J349" i="2"/>
  <c r="I350" i="2"/>
  <c r="J350" i="2"/>
  <c r="I351" i="2"/>
  <c r="J351" i="2"/>
  <c r="I328" i="2"/>
  <c r="J328" i="2"/>
  <c r="I329" i="2"/>
  <c r="J329" i="2"/>
  <c r="I330" i="2"/>
  <c r="J330" i="2"/>
  <c r="I331" i="2"/>
  <c r="J331" i="2"/>
  <c r="I332" i="2"/>
  <c r="J332" i="2"/>
  <c r="I333" i="2"/>
  <c r="J333" i="2"/>
  <c r="I334" i="2"/>
  <c r="J334" i="2"/>
  <c r="I335" i="2"/>
  <c r="J335" i="2"/>
  <c r="I336" i="2"/>
  <c r="J336" i="2"/>
  <c r="I337" i="2"/>
  <c r="J337" i="2"/>
  <c r="I338" i="2"/>
  <c r="J338" i="2"/>
  <c r="I339" i="2"/>
  <c r="J339" i="2"/>
  <c r="I340" i="2"/>
  <c r="J340" i="2"/>
  <c r="I341" i="2"/>
  <c r="J341" i="2"/>
  <c r="I289" i="2"/>
  <c r="J289" i="2"/>
  <c r="I290" i="2"/>
  <c r="J290" i="2"/>
  <c r="I291" i="2"/>
  <c r="J291" i="2"/>
  <c r="I292" i="2"/>
  <c r="J292" i="2"/>
  <c r="I293" i="2"/>
  <c r="J293" i="2"/>
  <c r="I294" i="2"/>
  <c r="J294" i="2"/>
  <c r="I295" i="2"/>
  <c r="J295" i="2"/>
  <c r="I296" i="2"/>
  <c r="J296" i="2"/>
  <c r="I297" i="2"/>
  <c r="J297" i="2"/>
  <c r="I298" i="2"/>
  <c r="J298" i="2"/>
  <c r="I299" i="2"/>
  <c r="J299" i="2"/>
  <c r="I300" i="2"/>
  <c r="J300" i="2"/>
  <c r="I301" i="2"/>
  <c r="J301" i="2"/>
  <c r="I302" i="2"/>
  <c r="J302" i="2"/>
  <c r="I303" i="2"/>
  <c r="J303" i="2"/>
  <c r="I304" i="2"/>
  <c r="J304" i="2"/>
  <c r="I305" i="2"/>
  <c r="J305" i="2"/>
  <c r="I306" i="2"/>
  <c r="J306" i="2"/>
  <c r="I307" i="2"/>
  <c r="J307" i="2"/>
  <c r="I308" i="2"/>
  <c r="J308" i="2"/>
  <c r="I309" i="2"/>
  <c r="J309" i="2"/>
  <c r="I310" i="2"/>
  <c r="J310" i="2"/>
  <c r="I311" i="2"/>
  <c r="J311" i="2"/>
  <c r="I312" i="2"/>
  <c r="J312" i="2"/>
  <c r="I313" i="2"/>
  <c r="J313" i="2"/>
  <c r="I36" i="8" l="1"/>
  <c r="Y9" i="8"/>
  <c r="Q9" i="8"/>
  <c r="I9" i="8"/>
  <c r="Y8" i="8"/>
  <c r="Q8" i="8"/>
  <c r="I8" i="8"/>
  <c r="Y7" i="8"/>
  <c r="Q7" i="8"/>
  <c r="I7" i="8"/>
  <c r="Y6" i="8"/>
  <c r="Q6" i="8"/>
  <c r="I6" i="8"/>
  <c r="D8" i="8"/>
  <c r="T6" i="8"/>
  <c r="S8" i="8"/>
  <c r="C7" i="8"/>
  <c r="X9" i="8"/>
  <c r="P9" i="8"/>
  <c r="H9" i="8"/>
  <c r="X8" i="8"/>
  <c r="P8" i="8"/>
  <c r="H8" i="8"/>
  <c r="X7" i="8"/>
  <c r="P7" i="8"/>
  <c r="H7" i="8"/>
  <c r="X6" i="8"/>
  <c r="P6" i="8"/>
  <c r="H6" i="8"/>
  <c r="L8" i="8"/>
  <c r="C9" i="8"/>
  <c r="K6" i="8"/>
  <c r="W9" i="8"/>
  <c r="O9" i="8"/>
  <c r="G9" i="8"/>
  <c r="W8" i="8"/>
  <c r="O8" i="8"/>
  <c r="G8" i="8"/>
  <c r="W7" i="8"/>
  <c r="O7" i="8"/>
  <c r="G7" i="8"/>
  <c r="W6" i="8"/>
  <c r="O6" i="8"/>
  <c r="G6" i="8"/>
  <c r="T8" i="8"/>
  <c r="D6" i="8"/>
  <c r="K8" i="8"/>
  <c r="K7" i="8"/>
  <c r="V9" i="8"/>
  <c r="N9" i="8"/>
  <c r="F9" i="8"/>
  <c r="V8" i="8"/>
  <c r="N8" i="8"/>
  <c r="F8" i="8"/>
  <c r="V7" i="8"/>
  <c r="N7" i="8"/>
  <c r="F7" i="8"/>
  <c r="V6" i="8"/>
  <c r="N6" i="8"/>
  <c r="F6" i="8"/>
  <c r="T9" i="8"/>
  <c r="T7" i="8"/>
  <c r="S9" i="8"/>
  <c r="S7" i="8"/>
  <c r="U9" i="8"/>
  <c r="M9" i="8"/>
  <c r="E9" i="8"/>
  <c r="U8" i="8"/>
  <c r="M8" i="8"/>
  <c r="E8" i="8"/>
  <c r="U7" i="8"/>
  <c r="M7" i="8"/>
  <c r="E7" i="8"/>
  <c r="U6" i="8"/>
  <c r="M6" i="8"/>
  <c r="E6" i="8"/>
  <c r="L9" i="8"/>
  <c r="D7" i="8"/>
  <c r="C8" i="8"/>
  <c r="C6" i="8"/>
  <c r="R9" i="8"/>
  <c r="J9" i="8"/>
  <c r="B9" i="8"/>
  <c r="R8" i="8"/>
  <c r="J8" i="8"/>
  <c r="B8" i="8"/>
  <c r="R7" i="8"/>
  <c r="J7" i="8"/>
  <c r="B7" i="8"/>
  <c r="R6" i="8"/>
  <c r="J6" i="8"/>
  <c r="B6" i="8"/>
  <c r="D9" i="8"/>
  <c r="L7" i="8"/>
  <c r="L6" i="8"/>
  <c r="K9" i="8"/>
  <c r="S6" i="8"/>
  <c r="N33" i="8"/>
  <c r="C33" i="8"/>
  <c r="U36" i="8"/>
  <c r="H37" i="8"/>
  <c r="D37" i="8"/>
  <c r="X36" i="8"/>
  <c r="G33" i="8"/>
  <c r="O37" i="8"/>
  <c r="K35" i="8"/>
  <c r="Y37" i="8"/>
  <c r="S35" i="8"/>
  <c r="M33" i="8"/>
  <c r="B34" i="8"/>
  <c r="V34" i="8"/>
  <c r="Q34" i="8"/>
  <c r="F88" i="8"/>
  <c r="N88" i="8"/>
  <c r="V88" i="8"/>
  <c r="F83" i="8"/>
  <c r="N83" i="8"/>
  <c r="V83" i="8"/>
  <c r="F89" i="8"/>
  <c r="N89" i="8"/>
  <c r="V89" i="8"/>
  <c r="F90" i="8"/>
  <c r="N90" i="8"/>
  <c r="V90" i="8"/>
  <c r="F84" i="8"/>
  <c r="N84" i="8"/>
  <c r="V84" i="8"/>
  <c r="F81" i="8"/>
  <c r="N81" i="8"/>
  <c r="V81" i="8"/>
  <c r="F91" i="8"/>
  <c r="N91" i="8"/>
  <c r="V91" i="8"/>
  <c r="F85" i="8"/>
  <c r="N85" i="8"/>
  <c r="V85" i="8"/>
  <c r="F82" i="8"/>
  <c r="N82" i="8"/>
  <c r="V82" i="8"/>
  <c r="F86" i="8"/>
  <c r="N86" i="8"/>
  <c r="V86" i="8"/>
  <c r="F92" i="8"/>
  <c r="N92" i="8"/>
  <c r="V92" i="8"/>
  <c r="F93" i="8"/>
  <c r="N93" i="8"/>
  <c r="V93" i="8"/>
  <c r="F80" i="8"/>
  <c r="N80" i="8"/>
  <c r="V80" i="8"/>
  <c r="U87" i="8"/>
  <c r="M87" i="8"/>
  <c r="E87" i="8"/>
  <c r="Q88" i="8"/>
  <c r="Y83" i="8"/>
  <c r="Y89" i="8"/>
  <c r="Y90" i="8"/>
  <c r="Y84" i="8"/>
  <c r="Y81" i="8"/>
  <c r="Y91" i="8"/>
  <c r="Y85" i="8"/>
  <c r="Q82" i="8"/>
  <c r="Y86" i="8"/>
  <c r="I93" i="8"/>
  <c r="I80" i="8"/>
  <c r="R87" i="8"/>
  <c r="D89" i="8"/>
  <c r="D84" i="8"/>
  <c r="T84" i="8"/>
  <c r="D91" i="8"/>
  <c r="D82" i="8"/>
  <c r="T86" i="8"/>
  <c r="D93" i="8"/>
  <c r="W87" i="8"/>
  <c r="E88" i="8"/>
  <c r="U89" i="8"/>
  <c r="U90" i="8"/>
  <c r="U81" i="8"/>
  <c r="E85" i="8"/>
  <c r="U86" i="8"/>
  <c r="U92" i="8"/>
  <c r="U80" i="8"/>
  <c r="F87" i="8"/>
  <c r="G88" i="8"/>
  <c r="O88" i="8"/>
  <c r="W88" i="8"/>
  <c r="G83" i="8"/>
  <c r="O83" i="8"/>
  <c r="W83" i="8"/>
  <c r="G89" i="8"/>
  <c r="O89" i="8"/>
  <c r="W89" i="8"/>
  <c r="G90" i="8"/>
  <c r="O90" i="8"/>
  <c r="W90" i="8"/>
  <c r="G84" i="8"/>
  <c r="O84" i="8"/>
  <c r="W84" i="8"/>
  <c r="G81" i="8"/>
  <c r="O81" i="8"/>
  <c r="W81" i="8"/>
  <c r="G91" i="8"/>
  <c r="O91" i="8"/>
  <c r="W91" i="8"/>
  <c r="G85" i="8"/>
  <c r="O85" i="8"/>
  <c r="W85" i="8"/>
  <c r="G82" i="8"/>
  <c r="O82" i="8"/>
  <c r="W82" i="8"/>
  <c r="G86" i="8"/>
  <c r="O86" i="8"/>
  <c r="W86" i="8"/>
  <c r="G92" i="8"/>
  <c r="O92" i="8"/>
  <c r="W92" i="8"/>
  <c r="G93" i="8"/>
  <c r="O93" i="8"/>
  <c r="W93" i="8"/>
  <c r="G80" i="8"/>
  <c r="O80" i="8"/>
  <c r="W80" i="8"/>
  <c r="T87" i="8"/>
  <c r="L87" i="8"/>
  <c r="D87" i="8"/>
  <c r="I83" i="8"/>
  <c r="Q83" i="8"/>
  <c r="I89" i="8"/>
  <c r="I90" i="8"/>
  <c r="I84" i="8"/>
  <c r="Q81" i="8"/>
  <c r="Q91" i="8"/>
  <c r="Q85" i="8"/>
  <c r="Y82" i="8"/>
  <c r="Q86" i="8"/>
  <c r="Y92" i="8"/>
  <c r="Y93" i="8"/>
  <c r="Y80" i="8"/>
  <c r="B87" i="8"/>
  <c r="T83" i="8"/>
  <c r="L84" i="8"/>
  <c r="D81" i="8"/>
  <c r="L91" i="8"/>
  <c r="T85" i="8"/>
  <c r="L86" i="8"/>
  <c r="L92" i="8"/>
  <c r="L80" i="8"/>
  <c r="G87" i="8"/>
  <c r="M88" i="8"/>
  <c r="E90" i="8"/>
  <c r="E84" i="8"/>
  <c r="M91" i="8"/>
  <c r="M85" i="8"/>
  <c r="E86" i="8"/>
  <c r="M92" i="8"/>
  <c r="M80" i="8"/>
  <c r="H88" i="8"/>
  <c r="P88" i="8"/>
  <c r="X88" i="8"/>
  <c r="H83" i="8"/>
  <c r="P83" i="8"/>
  <c r="X83" i="8"/>
  <c r="H89" i="8"/>
  <c r="P89" i="8"/>
  <c r="X89" i="8"/>
  <c r="H90" i="8"/>
  <c r="P90" i="8"/>
  <c r="X90" i="8"/>
  <c r="H84" i="8"/>
  <c r="P84" i="8"/>
  <c r="X84" i="8"/>
  <c r="H81" i="8"/>
  <c r="P81" i="8"/>
  <c r="X81" i="8"/>
  <c r="H91" i="8"/>
  <c r="P91" i="8"/>
  <c r="X91" i="8"/>
  <c r="H85" i="8"/>
  <c r="P85" i="8"/>
  <c r="X85" i="8"/>
  <c r="H82" i="8"/>
  <c r="P82" i="8"/>
  <c r="X82" i="8"/>
  <c r="H86" i="8"/>
  <c r="P86" i="8"/>
  <c r="X86" i="8"/>
  <c r="H92" i="8"/>
  <c r="P92" i="8"/>
  <c r="X92" i="8"/>
  <c r="H93" i="8"/>
  <c r="P93" i="8"/>
  <c r="X93" i="8"/>
  <c r="H80" i="8"/>
  <c r="P80" i="8"/>
  <c r="X80" i="8"/>
  <c r="S87" i="8"/>
  <c r="K87" i="8"/>
  <c r="C87" i="8"/>
  <c r="Y88" i="8"/>
  <c r="Q89" i="8"/>
  <c r="Q90" i="8"/>
  <c r="Q84" i="8"/>
  <c r="I81" i="8"/>
  <c r="I91" i="8"/>
  <c r="I85" i="8"/>
  <c r="I82" i="8"/>
  <c r="I86" i="8"/>
  <c r="I92" i="8"/>
  <c r="Q93" i="8"/>
  <c r="Q80" i="8"/>
  <c r="J87" i="8"/>
  <c r="L90" i="8"/>
  <c r="L81" i="8"/>
  <c r="T91" i="8"/>
  <c r="T82" i="8"/>
  <c r="D92" i="8"/>
  <c r="T92" i="8"/>
  <c r="T80" i="8"/>
  <c r="U88" i="8"/>
  <c r="M89" i="8"/>
  <c r="M90" i="8"/>
  <c r="U84" i="8"/>
  <c r="U91" i="8"/>
  <c r="E82" i="8"/>
  <c r="E92" i="8"/>
  <c r="E93" i="8"/>
  <c r="N87" i="8"/>
  <c r="I88" i="8"/>
  <c r="Q92" i="8"/>
  <c r="D85" i="8"/>
  <c r="O87" i="8"/>
  <c r="E89" i="8"/>
  <c r="M81" i="8"/>
  <c r="U82" i="8"/>
  <c r="E80" i="8"/>
  <c r="B88" i="8"/>
  <c r="J88" i="8"/>
  <c r="R88" i="8"/>
  <c r="B83" i="8"/>
  <c r="J83" i="8"/>
  <c r="R83" i="8"/>
  <c r="B89" i="8"/>
  <c r="J89" i="8"/>
  <c r="R89" i="8"/>
  <c r="B90" i="8"/>
  <c r="J90" i="8"/>
  <c r="R90" i="8"/>
  <c r="B84" i="8"/>
  <c r="J84" i="8"/>
  <c r="R84" i="8"/>
  <c r="B81" i="8"/>
  <c r="J81" i="8"/>
  <c r="R81" i="8"/>
  <c r="B91" i="8"/>
  <c r="J91" i="8"/>
  <c r="R91" i="8"/>
  <c r="B85" i="8"/>
  <c r="J85" i="8"/>
  <c r="R85" i="8"/>
  <c r="B82" i="8"/>
  <c r="J82" i="8"/>
  <c r="R82" i="8"/>
  <c r="B86" i="8"/>
  <c r="J86" i="8"/>
  <c r="R86" i="8"/>
  <c r="B92" i="8"/>
  <c r="J92" i="8"/>
  <c r="R92" i="8"/>
  <c r="B93" i="8"/>
  <c r="J93" i="8"/>
  <c r="R93" i="8"/>
  <c r="B80" i="8"/>
  <c r="J80" i="8"/>
  <c r="R80" i="8"/>
  <c r="Y87" i="8"/>
  <c r="Q87" i="8"/>
  <c r="I87" i="8"/>
  <c r="L89" i="8"/>
  <c r="L85" i="8"/>
  <c r="L93" i="8"/>
  <c r="M83" i="8"/>
  <c r="M84" i="8"/>
  <c r="U85" i="8"/>
  <c r="M93" i="8"/>
  <c r="C88" i="8"/>
  <c r="K88" i="8"/>
  <c r="S88" i="8"/>
  <c r="C83" i="8"/>
  <c r="K83" i="8"/>
  <c r="S83" i="8"/>
  <c r="C89" i="8"/>
  <c r="K89" i="8"/>
  <c r="S89" i="8"/>
  <c r="C90" i="8"/>
  <c r="K90" i="8"/>
  <c r="S90" i="8"/>
  <c r="C84" i="8"/>
  <c r="K84" i="8"/>
  <c r="S84" i="8"/>
  <c r="C81" i="8"/>
  <c r="K81" i="8"/>
  <c r="S81" i="8"/>
  <c r="C91" i="8"/>
  <c r="K91" i="8"/>
  <c r="S91" i="8"/>
  <c r="C85" i="8"/>
  <c r="K85" i="8"/>
  <c r="S85" i="8"/>
  <c r="C82" i="8"/>
  <c r="K82" i="8"/>
  <c r="S82" i="8"/>
  <c r="C86" i="8"/>
  <c r="K86" i="8"/>
  <c r="S86" i="8"/>
  <c r="C92" i="8"/>
  <c r="K92" i="8"/>
  <c r="S92" i="8"/>
  <c r="C93" i="8"/>
  <c r="K93" i="8"/>
  <c r="S93" i="8"/>
  <c r="C80" i="8"/>
  <c r="K80" i="8"/>
  <c r="S80" i="8"/>
  <c r="X87" i="8"/>
  <c r="P87" i="8"/>
  <c r="H87" i="8"/>
  <c r="D90" i="8"/>
  <c r="L82" i="8"/>
  <c r="T93" i="8"/>
  <c r="E83" i="8"/>
  <c r="E81" i="8"/>
  <c r="M82" i="8"/>
  <c r="U93" i="8"/>
  <c r="D88" i="8"/>
  <c r="L88" i="8"/>
  <c r="T88" i="8"/>
  <c r="D83" i="8"/>
  <c r="L83" i="8"/>
  <c r="T89" i="8"/>
  <c r="T90" i="8"/>
  <c r="T81" i="8"/>
  <c r="D86" i="8"/>
  <c r="D80" i="8"/>
  <c r="U83" i="8"/>
  <c r="E91" i="8"/>
  <c r="M86" i="8"/>
  <c r="V87" i="8"/>
  <c r="H36" i="8"/>
  <c r="O36" i="8"/>
  <c r="U33" i="8"/>
  <c r="U35" i="8"/>
  <c r="T36" i="8"/>
  <c r="B37" i="8"/>
  <c r="I33" i="8"/>
  <c r="P34" i="8"/>
  <c r="W34" i="8"/>
  <c r="F35" i="8"/>
  <c r="E34" i="8"/>
  <c r="P33" i="8"/>
  <c r="R36" i="8"/>
  <c r="J33" i="8"/>
  <c r="H34" i="8"/>
  <c r="O34" i="8"/>
  <c r="N34" i="8"/>
  <c r="O33" i="8"/>
  <c r="X33" i="8"/>
  <c r="R34" i="8"/>
  <c r="Q37" i="8"/>
  <c r="B33" i="8"/>
  <c r="G34" i="8"/>
  <c r="F33" i="8"/>
  <c r="T37" i="8"/>
  <c r="S37" i="8"/>
  <c r="J34" i="8"/>
  <c r="G37" i="8"/>
  <c r="F34" i="8"/>
  <c r="M36" i="8"/>
  <c r="W33" i="8"/>
  <c r="C35" i="8"/>
  <c r="Y35" i="8"/>
  <c r="P36" i="8"/>
  <c r="W36" i="8"/>
  <c r="E33" i="8"/>
  <c r="E36" i="8"/>
  <c r="L37" i="8"/>
  <c r="J37" i="8"/>
  <c r="Q35" i="8"/>
  <c r="K33" i="8"/>
  <c r="X35" i="8"/>
  <c r="D33" i="8"/>
  <c r="G36" i="8"/>
  <c r="V37" i="8"/>
  <c r="N37" i="8"/>
  <c r="V33" i="8"/>
  <c r="M35" i="8"/>
  <c r="D36" i="8"/>
  <c r="L36" i="8"/>
  <c r="K37" i="8"/>
  <c r="S34" i="8"/>
  <c r="J36" i="8"/>
  <c r="Q33" i="8"/>
  <c r="I35" i="8"/>
  <c r="S33" i="8"/>
  <c r="P35" i="8"/>
  <c r="L33" i="8"/>
  <c r="W35" i="8"/>
  <c r="F37" i="8"/>
  <c r="V36" i="8"/>
  <c r="U37" i="8"/>
  <c r="E35" i="8"/>
  <c r="L35" i="8"/>
  <c r="T35" i="8"/>
  <c r="C37" i="8"/>
  <c r="K34" i="8"/>
  <c r="B36" i="8"/>
  <c r="R33" i="8"/>
  <c r="Y34" i="8"/>
  <c r="X37" i="8"/>
  <c r="H35" i="8"/>
  <c r="T33" i="8"/>
  <c r="O35" i="8"/>
  <c r="F36" i="8"/>
  <c r="N36" i="8"/>
  <c r="M37" i="8"/>
  <c r="U34" i="8"/>
  <c r="T34" i="8"/>
  <c r="D35" i="8"/>
  <c r="S36" i="8"/>
  <c r="C34" i="8"/>
  <c r="R35" i="8"/>
  <c r="I37" i="8"/>
  <c r="R195" i="8"/>
  <c r="J195" i="8"/>
  <c r="B195" i="8"/>
  <c r="R194" i="8"/>
  <c r="J194" i="8"/>
  <c r="B194" i="8"/>
  <c r="R193" i="8"/>
  <c r="J193" i="8"/>
  <c r="B193" i="8"/>
  <c r="R192" i="8"/>
  <c r="J192" i="8"/>
  <c r="B192" i="8"/>
  <c r="R183" i="8"/>
  <c r="J183" i="8"/>
  <c r="B183" i="8"/>
  <c r="R182" i="8"/>
  <c r="J182" i="8"/>
  <c r="B182" i="8"/>
  <c r="R181" i="8"/>
  <c r="J181" i="8"/>
  <c r="B181" i="8"/>
  <c r="R180" i="8"/>
  <c r="J180" i="8"/>
  <c r="B180" i="8"/>
  <c r="R179" i="8"/>
  <c r="J179" i="8"/>
  <c r="B179" i="8"/>
  <c r="R178" i="8"/>
  <c r="J178" i="8"/>
  <c r="B178" i="8"/>
  <c r="R170" i="8"/>
  <c r="J170" i="8"/>
  <c r="B170" i="8"/>
  <c r="R169" i="8"/>
  <c r="J169" i="8"/>
  <c r="B169" i="8"/>
  <c r="R168" i="8"/>
  <c r="J168" i="8"/>
  <c r="B168" i="8"/>
  <c r="R167" i="8"/>
  <c r="J167" i="8"/>
  <c r="B167" i="8"/>
  <c r="R166" i="8"/>
  <c r="J166" i="8"/>
  <c r="B166" i="8"/>
  <c r="R165" i="8"/>
  <c r="J165" i="8"/>
  <c r="B165" i="8"/>
  <c r="R157" i="8"/>
  <c r="J157" i="8"/>
  <c r="B157" i="8"/>
  <c r="R156" i="8"/>
  <c r="J156" i="8"/>
  <c r="B156" i="8"/>
  <c r="R155" i="8"/>
  <c r="J155" i="8"/>
  <c r="B155" i="8"/>
  <c r="R154" i="8"/>
  <c r="J154" i="8"/>
  <c r="B154" i="8"/>
  <c r="R153" i="8"/>
  <c r="J153" i="8"/>
  <c r="B153" i="8"/>
  <c r="R152" i="8"/>
  <c r="J152" i="8"/>
  <c r="B152" i="8"/>
  <c r="R142" i="8"/>
  <c r="J142" i="8"/>
  <c r="B142" i="8"/>
  <c r="R141" i="8"/>
  <c r="J141" i="8"/>
  <c r="B141" i="8"/>
  <c r="R140" i="8"/>
  <c r="J140" i="8"/>
  <c r="B140" i="8"/>
  <c r="R139" i="8"/>
  <c r="J139" i="8"/>
  <c r="B139" i="8"/>
  <c r="R138" i="8"/>
  <c r="J138" i="8"/>
  <c r="B138" i="8"/>
  <c r="R137" i="8"/>
  <c r="J137" i="8"/>
  <c r="B137" i="8"/>
  <c r="R127" i="8"/>
  <c r="Y195" i="8"/>
  <c r="Q195" i="8"/>
  <c r="I195" i="8"/>
  <c r="Y194" i="8"/>
  <c r="Q194" i="8"/>
  <c r="I194" i="8"/>
  <c r="Y193" i="8"/>
  <c r="Q193" i="8"/>
  <c r="I193" i="8"/>
  <c r="Y192" i="8"/>
  <c r="Q192" i="8"/>
  <c r="I192" i="8"/>
  <c r="Y183" i="8"/>
  <c r="Q183" i="8"/>
  <c r="I183" i="8"/>
  <c r="Y182" i="8"/>
  <c r="Q182" i="8"/>
  <c r="I182" i="8"/>
  <c r="Y181" i="8"/>
  <c r="Q181" i="8"/>
  <c r="I181" i="8"/>
  <c r="Y180" i="8"/>
  <c r="Q180" i="8"/>
  <c r="I180" i="8"/>
  <c r="Y179" i="8"/>
  <c r="Q179" i="8"/>
  <c r="I179" i="8"/>
  <c r="Y178" i="8"/>
  <c r="Q178" i="8"/>
  <c r="I178" i="8"/>
  <c r="Y170" i="8"/>
  <c r="Q170" i="8"/>
  <c r="I170" i="8"/>
  <c r="Y169" i="8"/>
  <c r="Q169" i="8"/>
  <c r="I169" i="8"/>
  <c r="Y168" i="8"/>
  <c r="Q168" i="8"/>
  <c r="I168" i="8"/>
  <c r="Y167" i="8"/>
  <c r="Q167" i="8"/>
  <c r="I167" i="8"/>
  <c r="Y166" i="8"/>
  <c r="Q166" i="8"/>
  <c r="I166" i="8"/>
  <c r="Y165" i="8"/>
  <c r="Q165" i="8"/>
  <c r="I165" i="8"/>
  <c r="Y157" i="8"/>
  <c r="Q157" i="8"/>
  <c r="I157" i="8"/>
  <c r="Y156" i="8"/>
  <c r="Q156" i="8"/>
  <c r="I156" i="8"/>
  <c r="Y155" i="8"/>
  <c r="Q155" i="8"/>
  <c r="I155" i="8"/>
  <c r="Y154" i="8"/>
  <c r="Q154" i="8"/>
  <c r="I154" i="8"/>
  <c r="Y153" i="8"/>
  <c r="Q153" i="8"/>
  <c r="I153" i="8"/>
  <c r="Y152" i="8"/>
  <c r="Q152" i="8"/>
  <c r="I152" i="8"/>
  <c r="Y142" i="8"/>
  <c r="Q142" i="8"/>
  <c r="I142" i="8"/>
  <c r="Y141" i="8"/>
  <c r="Q141" i="8"/>
  <c r="I141" i="8"/>
  <c r="Y140" i="8"/>
  <c r="Q140" i="8"/>
  <c r="I140" i="8"/>
  <c r="Y139" i="8"/>
  <c r="Q139" i="8"/>
  <c r="I139" i="8"/>
  <c r="Y138" i="8"/>
  <c r="Q138" i="8"/>
  <c r="I138" i="8"/>
  <c r="Y137" i="8"/>
  <c r="Q137" i="8"/>
  <c r="I137" i="8"/>
  <c r="Y127" i="8"/>
  <c r="X195" i="8"/>
  <c r="P195" i="8"/>
  <c r="H195" i="8"/>
  <c r="X194" i="8"/>
  <c r="P194" i="8"/>
  <c r="H194" i="8"/>
  <c r="X193" i="8"/>
  <c r="P193" i="8"/>
  <c r="H193" i="8"/>
  <c r="X192" i="8"/>
  <c r="P192" i="8"/>
  <c r="H192" i="8"/>
  <c r="X183" i="8"/>
  <c r="P183" i="8"/>
  <c r="H183" i="8"/>
  <c r="X182" i="8"/>
  <c r="P182" i="8"/>
  <c r="H182" i="8"/>
  <c r="X181" i="8"/>
  <c r="P181" i="8"/>
  <c r="H181" i="8"/>
  <c r="X180" i="8"/>
  <c r="P180" i="8"/>
  <c r="H180" i="8"/>
  <c r="X179" i="8"/>
  <c r="P179" i="8"/>
  <c r="H179" i="8"/>
  <c r="X178" i="8"/>
  <c r="P178" i="8"/>
  <c r="H178" i="8"/>
  <c r="X170" i="8"/>
  <c r="P170" i="8"/>
  <c r="H170" i="8"/>
  <c r="X169" i="8"/>
  <c r="P169" i="8"/>
  <c r="H169" i="8"/>
  <c r="X168" i="8"/>
  <c r="P168" i="8"/>
  <c r="H168" i="8"/>
  <c r="X167" i="8"/>
  <c r="P167" i="8"/>
  <c r="H167" i="8"/>
  <c r="X166" i="8"/>
  <c r="P166" i="8"/>
  <c r="H166" i="8"/>
  <c r="X165" i="8"/>
  <c r="P165" i="8"/>
  <c r="H165" i="8"/>
  <c r="X157" i="8"/>
  <c r="P157" i="8"/>
  <c r="H157" i="8"/>
  <c r="X156" i="8"/>
  <c r="P156" i="8"/>
  <c r="H156" i="8"/>
  <c r="X155" i="8"/>
  <c r="P155" i="8"/>
  <c r="H155" i="8"/>
  <c r="X154" i="8"/>
  <c r="P154" i="8"/>
  <c r="H154" i="8"/>
  <c r="X153" i="8"/>
  <c r="P153" i="8"/>
  <c r="H153" i="8"/>
  <c r="X152" i="8"/>
  <c r="P152" i="8"/>
  <c r="H152" i="8"/>
  <c r="X142" i="8"/>
  <c r="P142" i="8"/>
  <c r="H142" i="8"/>
  <c r="X141" i="8"/>
  <c r="P141" i="8"/>
  <c r="H141" i="8"/>
  <c r="X140" i="8"/>
  <c r="P140" i="8"/>
  <c r="H140" i="8"/>
  <c r="X139" i="8"/>
  <c r="P139" i="8"/>
  <c r="H139" i="8"/>
  <c r="X138" i="8"/>
  <c r="P138" i="8"/>
  <c r="H138" i="8"/>
  <c r="X137" i="8"/>
  <c r="P137" i="8"/>
  <c r="H137" i="8"/>
  <c r="X127" i="8"/>
  <c r="W195" i="8"/>
  <c r="O195" i="8"/>
  <c r="G195" i="8"/>
  <c r="W194" i="8"/>
  <c r="O194" i="8"/>
  <c r="G194" i="8"/>
  <c r="W193" i="8"/>
  <c r="O193" i="8"/>
  <c r="G193" i="8"/>
  <c r="W192" i="8"/>
  <c r="O192" i="8"/>
  <c r="G192" i="8"/>
  <c r="W183" i="8"/>
  <c r="O183" i="8"/>
  <c r="G183" i="8"/>
  <c r="W182" i="8"/>
  <c r="O182" i="8"/>
  <c r="G182" i="8"/>
  <c r="W181" i="8"/>
  <c r="O181" i="8"/>
  <c r="G181" i="8"/>
  <c r="W180" i="8"/>
  <c r="O180" i="8"/>
  <c r="G180" i="8"/>
  <c r="W179" i="8"/>
  <c r="O179" i="8"/>
  <c r="G179" i="8"/>
  <c r="W178" i="8"/>
  <c r="O178" i="8"/>
  <c r="G178" i="8"/>
  <c r="W170" i="8"/>
  <c r="O170" i="8"/>
  <c r="G170" i="8"/>
  <c r="W169" i="8"/>
  <c r="O169" i="8"/>
  <c r="G169" i="8"/>
  <c r="W168" i="8"/>
  <c r="O168" i="8"/>
  <c r="G168" i="8"/>
  <c r="W167" i="8"/>
  <c r="O167" i="8"/>
  <c r="G167" i="8"/>
  <c r="W166" i="8"/>
  <c r="O166" i="8"/>
  <c r="G166" i="8"/>
  <c r="W165" i="8"/>
  <c r="O165" i="8"/>
  <c r="G165" i="8"/>
  <c r="W157" i="8"/>
  <c r="O157" i="8"/>
  <c r="G157" i="8"/>
  <c r="W156" i="8"/>
  <c r="O156" i="8"/>
  <c r="G156" i="8"/>
  <c r="W155" i="8"/>
  <c r="O155" i="8"/>
  <c r="G155" i="8"/>
  <c r="W154" i="8"/>
  <c r="O154" i="8"/>
  <c r="G154" i="8"/>
  <c r="W153" i="8"/>
  <c r="O153" i="8"/>
  <c r="G153" i="8"/>
  <c r="W152" i="8"/>
  <c r="O152" i="8"/>
  <c r="G152" i="8"/>
  <c r="W142" i="8"/>
  <c r="O142" i="8"/>
  <c r="G142" i="8"/>
  <c r="W141" i="8"/>
  <c r="O141" i="8"/>
  <c r="G141" i="8"/>
  <c r="W140" i="8"/>
  <c r="O140" i="8"/>
  <c r="G140" i="8"/>
  <c r="W139" i="8"/>
  <c r="O139" i="8"/>
  <c r="G139" i="8"/>
  <c r="W138" i="8"/>
  <c r="O138" i="8"/>
  <c r="G138" i="8"/>
  <c r="W137" i="8"/>
  <c r="O137" i="8"/>
  <c r="G137" i="8"/>
  <c r="W127" i="8"/>
  <c r="V195" i="8"/>
  <c r="N195" i="8"/>
  <c r="F195" i="8"/>
  <c r="V194" i="8"/>
  <c r="N194" i="8"/>
  <c r="F194" i="8"/>
  <c r="V193" i="8"/>
  <c r="N193" i="8"/>
  <c r="F193" i="8"/>
  <c r="V192" i="8"/>
  <c r="N192" i="8"/>
  <c r="F192" i="8"/>
  <c r="V183" i="8"/>
  <c r="N183" i="8"/>
  <c r="F183" i="8"/>
  <c r="V182" i="8"/>
  <c r="N182" i="8"/>
  <c r="F182" i="8"/>
  <c r="V181" i="8"/>
  <c r="N181" i="8"/>
  <c r="F181" i="8"/>
  <c r="V180" i="8"/>
  <c r="N180" i="8"/>
  <c r="F180" i="8"/>
  <c r="V179" i="8"/>
  <c r="N179" i="8"/>
  <c r="F179" i="8"/>
  <c r="V178" i="8"/>
  <c r="N178" i="8"/>
  <c r="F178" i="8"/>
  <c r="V170" i="8"/>
  <c r="N170" i="8"/>
  <c r="F170" i="8"/>
  <c r="V169" i="8"/>
  <c r="N169" i="8"/>
  <c r="F169" i="8"/>
  <c r="V168" i="8"/>
  <c r="N168" i="8"/>
  <c r="F168" i="8"/>
  <c r="V167" i="8"/>
  <c r="N167" i="8"/>
  <c r="F167" i="8"/>
  <c r="V166" i="8"/>
  <c r="N166" i="8"/>
  <c r="F166" i="8"/>
  <c r="V165" i="8"/>
  <c r="N165" i="8"/>
  <c r="F165" i="8"/>
  <c r="V157" i="8"/>
  <c r="N157" i="8"/>
  <c r="F157" i="8"/>
  <c r="V156" i="8"/>
  <c r="N156" i="8"/>
  <c r="F156" i="8"/>
  <c r="V155" i="8"/>
  <c r="N155" i="8"/>
  <c r="F155" i="8"/>
  <c r="V154" i="8"/>
  <c r="N154" i="8"/>
  <c r="F154" i="8"/>
  <c r="V153" i="8"/>
  <c r="N153" i="8"/>
  <c r="F153" i="8"/>
  <c r="V152" i="8"/>
  <c r="N152" i="8"/>
  <c r="F152" i="8"/>
  <c r="V142" i="8"/>
  <c r="N142" i="8"/>
  <c r="F142" i="8"/>
  <c r="V141" i="8"/>
  <c r="N141" i="8"/>
  <c r="F141" i="8"/>
  <c r="V140" i="8"/>
  <c r="N140" i="8"/>
  <c r="F140" i="8"/>
  <c r="V139" i="8"/>
  <c r="N139" i="8"/>
  <c r="F139" i="8"/>
  <c r="V138" i="8"/>
  <c r="N138" i="8"/>
  <c r="F138" i="8"/>
  <c r="V137" i="8"/>
  <c r="N137" i="8"/>
  <c r="F137" i="8"/>
  <c r="V127" i="8"/>
  <c r="U195" i="8"/>
  <c r="M195" i="8"/>
  <c r="E195" i="8"/>
  <c r="U194" i="8"/>
  <c r="M194" i="8"/>
  <c r="E194" i="8"/>
  <c r="U193" i="8"/>
  <c r="M193" i="8"/>
  <c r="E193" i="8"/>
  <c r="U192" i="8"/>
  <c r="M192" i="8"/>
  <c r="E192" i="8"/>
  <c r="U183" i="8"/>
  <c r="M183" i="8"/>
  <c r="E183" i="8"/>
  <c r="U182" i="8"/>
  <c r="M182" i="8"/>
  <c r="E182" i="8"/>
  <c r="U181" i="8"/>
  <c r="M181" i="8"/>
  <c r="E181" i="8"/>
  <c r="U180" i="8"/>
  <c r="M180" i="8"/>
  <c r="E180" i="8"/>
  <c r="U179" i="8"/>
  <c r="M179" i="8"/>
  <c r="E179" i="8"/>
  <c r="U178" i="8"/>
  <c r="M178" i="8"/>
  <c r="E178" i="8"/>
  <c r="U170" i="8"/>
  <c r="M170" i="8"/>
  <c r="E170" i="8"/>
  <c r="U169" i="8"/>
  <c r="M169" i="8"/>
  <c r="E169" i="8"/>
  <c r="U168" i="8"/>
  <c r="M168" i="8"/>
  <c r="E168" i="8"/>
  <c r="U167" i="8"/>
  <c r="T195" i="8"/>
  <c r="L195" i="8"/>
  <c r="D195" i="8"/>
  <c r="T194" i="8"/>
  <c r="L194" i="8"/>
  <c r="D194" i="8"/>
  <c r="T193" i="8"/>
  <c r="L193" i="8"/>
  <c r="D193" i="8"/>
  <c r="T192" i="8"/>
  <c r="L192" i="8"/>
  <c r="D192" i="8"/>
  <c r="T183" i="8"/>
  <c r="L183" i="8"/>
  <c r="D183" i="8"/>
  <c r="T182" i="8"/>
  <c r="L182" i="8"/>
  <c r="D182" i="8"/>
  <c r="T181" i="8"/>
  <c r="L181" i="8"/>
  <c r="D181" i="8"/>
  <c r="T180" i="8"/>
  <c r="L180" i="8"/>
  <c r="D180" i="8"/>
  <c r="T179" i="8"/>
  <c r="L179" i="8"/>
  <c r="D179" i="8"/>
  <c r="T178" i="8"/>
  <c r="L178" i="8"/>
  <c r="D178" i="8"/>
  <c r="T170" i="8"/>
  <c r="L170" i="8"/>
  <c r="D170" i="8"/>
  <c r="T169" i="8"/>
  <c r="L169" i="8"/>
  <c r="D169" i="8"/>
  <c r="T168" i="8"/>
  <c r="L168" i="8"/>
  <c r="D168" i="8"/>
  <c r="T167" i="8"/>
  <c r="L167" i="8"/>
  <c r="D167" i="8"/>
  <c r="S195" i="8"/>
  <c r="K195" i="8"/>
  <c r="C195" i="8"/>
  <c r="S194" i="8"/>
  <c r="K194" i="8"/>
  <c r="C194" i="8"/>
  <c r="S193" i="8"/>
  <c r="K193" i="8"/>
  <c r="C193" i="8"/>
  <c r="S192" i="8"/>
  <c r="K192" i="8"/>
  <c r="C192" i="8"/>
  <c r="S183" i="8"/>
  <c r="K183" i="8"/>
  <c r="C183" i="8"/>
  <c r="S182" i="8"/>
  <c r="K182" i="8"/>
  <c r="C182" i="8"/>
  <c r="S181" i="8"/>
  <c r="K181" i="8"/>
  <c r="C181" i="8"/>
  <c r="S180" i="8"/>
  <c r="K180" i="8"/>
  <c r="C180" i="8"/>
  <c r="S179" i="8"/>
  <c r="K179" i="8"/>
  <c r="C179" i="8"/>
  <c r="S178" i="8"/>
  <c r="K178" i="8"/>
  <c r="C178" i="8"/>
  <c r="S170" i="8"/>
  <c r="K170" i="8"/>
  <c r="C170" i="8"/>
  <c r="S169" i="8"/>
  <c r="K169" i="8"/>
  <c r="C169" i="8"/>
  <c r="S168" i="8"/>
  <c r="K168" i="8"/>
  <c r="C168" i="8"/>
  <c r="S167" i="8"/>
  <c r="K167" i="8"/>
  <c r="C167" i="8"/>
  <c r="S166" i="8"/>
  <c r="K166" i="8"/>
  <c r="C166" i="8"/>
  <c r="S165" i="8"/>
  <c r="K165" i="8"/>
  <c r="C165" i="8"/>
  <c r="S157" i="8"/>
  <c r="K157" i="8"/>
  <c r="C157" i="8"/>
  <c r="S156" i="8"/>
  <c r="K156" i="8"/>
  <c r="C156" i="8"/>
  <c r="S155" i="8"/>
  <c r="K155" i="8"/>
  <c r="C155" i="8"/>
  <c r="S154" i="8"/>
  <c r="K154" i="8"/>
  <c r="C154" i="8"/>
  <c r="S153" i="8"/>
  <c r="K153" i="8"/>
  <c r="C153" i="8"/>
  <c r="S152" i="8"/>
  <c r="K152" i="8"/>
  <c r="C152" i="8"/>
  <c r="S142" i="8"/>
  <c r="K142" i="8"/>
  <c r="C142" i="8"/>
  <c r="S141" i="8"/>
  <c r="K141" i="8"/>
  <c r="C141" i="8"/>
  <c r="S140" i="8"/>
  <c r="K140" i="8"/>
  <c r="C140" i="8"/>
  <c r="S139" i="8"/>
  <c r="K139" i="8"/>
  <c r="C139" i="8"/>
  <c r="S138" i="8"/>
  <c r="K138" i="8"/>
  <c r="C138" i="8"/>
  <c r="S137" i="8"/>
  <c r="K137" i="8"/>
  <c r="C137" i="8"/>
  <c r="S127" i="8"/>
  <c r="D166" i="8"/>
  <c r="T157" i="8"/>
  <c r="L156" i="8"/>
  <c r="D155" i="8"/>
  <c r="T153" i="8"/>
  <c r="L152" i="8"/>
  <c r="D142" i="8"/>
  <c r="T140" i="8"/>
  <c r="L139" i="8"/>
  <c r="D138" i="8"/>
  <c r="T127" i="8"/>
  <c r="J127" i="8"/>
  <c r="B127" i="8"/>
  <c r="R126" i="8"/>
  <c r="J126" i="8"/>
  <c r="B126" i="8"/>
  <c r="R125" i="8"/>
  <c r="J125" i="8"/>
  <c r="B125" i="8"/>
  <c r="R124" i="8"/>
  <c r="J124" i="8"/>
  <c r="B124" i="8"/>
  <c r="R123" i="8"/>
  <c r="J123" i="8"/>
  <c r="B123" i="8"/>
  <c r="R122" i="8"/>
  <c r="J122" i="8"/>
  <c r="B122" i="8"/>
  <c r="Q101" i="8"/>
  <c r="I104" i="8"/>
  <c r="B100" i="8"/>
  <c r="R75" i="8"/>
  <c r="J75" i="8"/>
  <c r="B75" i="8"/>
  <c r="R68" i="8"/>
  <c r="J68" i="8"/>
  <c r="B68" i="8"/>
  <c r="R67" i="8"/>
  <c r="J67" i="8"/>
  <c r="B67" i="8"/>
  <c r="R66" i="8"/>
  <c r="J66" i="8"/>
  <c r="B66" i="8"/>
  <c r="R65" i="8"/>
  <c r="J65" i="8"/>
  <c r="B65" i="8"/>
  <c r="R64" i="8"/>
  <c r="J64" i="8"/>
  <c r="B64" i="8"/>
  <c r="S59" i="8"/>
  <c r="K59" i="8"/>
  <c r="C59" i="8"/>
  <c r="S58" i="8"/>
  <c r="K58" i="8"/>
  <c r="C58" i="8"/>
  <c r="S57" i="8"/>
  <c r="K57" i="8"/>
  <c r="C57" i="8"/>
  <c r="S56" i="8"/>
  <c r="K56" i="8"/>
  <c r="C56" i="8"/>
  <c r="S55" i="8"/>
  <c r="K55" i="8"/>
  <c r="C55" i="8"/>
  <c r="I304" i="8"/>
  <c r="Q304" i="8"/>
  <c r="Y304" i="8"/>
  <c r="I305" i="8"/>
  <c r="Q305" i="8"/>
  <c r="Y305" i="8"/>
  <c r="I306" i="8"/>
  <c r="Q306" i="8"/>
  <c r="Y306" i="8"/>
  <c r="I307" i="8"/>
  <c r="Q307" i="8"/>
  <c r="Y307" i="8"/>
  <c r="I308" i="8"/>
  <c r="Q308" i="8"/>
  <c r="Y308" i="8"/>
  <c r="I295" i="8"/>
  <c r="Q295" i="8"/>
  <c r="Y295" i="8"/>
  <c r="I296" i="8"/>
  <c r="Q296" i="8"/>
  <c r="Y296" i="8"/>
  <c r="M167" i="8"/>
  <c r="U165" i="8"/>
  <c r="M157" i="8"/>
  <c r="E156" i="8"/>
  <c r="U154" i="8"/>
  <c r="M153" i="8"/>
  <c r="E152" i="8"/>
  <c r="U141" i="8"/>
  <c r="M140" i="8"/>
  <c r="E139" i="8"/>
  <c r="U137" i="8"/>
  <c r="Q127" i="8"/>
  <c r="I127" i="8"/>
  <c r="Y126" i="8"/>
  <c r="Q126" i="8"/>
  <c r="I126" i="8"/>
  <c r="Y125" i="8"/>
  <c r="Q125" i="8"/>
  <c r="I125" i="8"/>
  <c r="Y124" i="8"/>
  <c r="Q124" i="8"/>
  <c r="I124" i="8"/>
  <c r="Y123" i="8"/>
  <c r="Q123" i="8"/>
  <c r="I123" i="8"/>
  <c r="Y122" i="8"/>
  <c r="Q122" i="8"/>
  <c r="I122" i="8"/>
  <c r="Y101" i="8"/>
  <c r="Q104" i="8"/>
  <c r="Y75" i="8"/>
  <c r="Q75" i="8"/>
  <c r="I75" i="8"/>
  <c r="Y68" i="8"/>
  <c r="Q68" i="8"/>
  <c r="I68" i="8"/>
  <c r="Y67" i="8"/>
  <c r="Q67" i="8"/>
  <c r="I67" i="8"/>
  <c r="Y66" i="8"/>
  <c r="Q66" i="8"/>
  <c r="I66" i="8"/>
  <c r="Y65" i="8"/>
  <c r="Q65" i="8"/>
  <c r="I65" i="8"/>
  <c r="Y64" i="8"/>
  <c r="Q64" i="8"/>
  <c r="I64" i="8"/>
  <c r="B55" i="8"/>
  <c r="R59" i="8"/>
  <c r="J59" i="8"/>
  <c r="B59" i="8"/>
  <c r="R58" i="8"/>
  <c r="J58" i="8"/>
  <c r="B58" i="8"/>
  <c r="R57" i="8"/>
  <c r="E167" i="8"/>
  <c r="T165" i="8"/>
  <c r="L157" i="8"/>
  <c r="D156" i="8"/>
  <c r="T154" i="8"/>
  <c r="L153" i="8"/>
  <c r="D152" i="8"/>
  <c r="T141" i="8"/>
  <c r="L140" i="8"/>
  <c r="D139" i="8"/>
  <c r="T137" i="8"/>
  <c r="P127" i="8"/>
  <c r="H127" i="8"/>
  <c r="X126" i="8"/>
  <c r="P126" i="8"/>
  <c r="H126" i="8"/>
  <c r="X125" i="8"/>
  <c r="P125" i="8"/>
  <c r="H125" i="8"/>
  <c r="X124" i="8"/>
  <c r="P124" i="8"/>
  <c r="H124" i="8"/>
  <c r="X123" i="8"/>
  <c r="P123" i="8"/>
  <c r="H123" i="8"/>
  <c r="X122" i="8"/>
  <c r="P122" i="8"/>
  <c r="H122" i="8"/>
  <c r="I102" i="8"/>
  <c r="Y104" i="8"/>
  <c r="X75" i="8"/>
  <c r="P75" i="8"/>
  <c r="H75" i="8"/>
  <c r="X68" i="8"/>
  <c r="P68" i="8"/>
  <c r="H68" i="8"/>
  <c r="X67" i="8"/>
  <c r="P67" i="8"/>
  <c r="H67" i="8"/>
  <c r="X66" i="8"/>
  <c r="P66" i="8"/>
  <c r="H66" i="8"/>
  <c r="X65" i="8"/>
  <c r="P65" i="8"/>
  <c r="H65" i="8"/>
  <c r="X64" i="8"/>
  <c r="P64" i="8"/>
  <c r="H64" i="8"/>
  <c r="Y59" i="8"/>
  <c r="Q59" i="8"/>
  <c r="I59" i="8"/>
  <c r="Y58" i="8"/>
  <c r="Q58" i="8"/>
  <c r="I58" i="8"/>
  <c r="Y57" i="8"/>
  <c r="Q57" i="8"/>
  <c r="I57" i="8"/>
  <c r="Y56" i="8"/>
  <c r="Q56" i="8"/>
  <c r="I56" i="8"/>
  <c r="Y55" i="8"/>
  <c r="Q55" i="8"/>
  <c r="I55" i="8"/>
  <c r="C304" i="8"/>
  <c r="K304" i="8"/>
  <c r="S304" i="8"/>
  <c r="C305" i="8"/>
  <c r="K305" i="8"/>
  <c r="S305" i="8"/>
  <c r="C306" i="8"/>
  <c r="K306" i="8"/>
  <c r="S306" i="8"/>
  <c r="C307" i="8"/>
  <c r="K307" i="8"/>
  <c r="S307" i="8"/>
  <c r="C308" i="8"/>
  <c r="T166" i="8"/>
  <c r="L165" i="8"/>
  <c r="D157" i="8"/>
  <c r="T155" i="8"/>
  <c r="L154" i="8"/>
  <c r="D153" i="8"/>
  <c r="T142" i="8"/>
  <c r="L141" i="8"/>
  <c r="D140" i="8"/>
  <c r="T138" i="8"/>
  <c r="L137" i="8"/>
  <c r="N127" i="8"/>
  <c r="F127" i="8"/>
  <c r="V126" i="8"/>
  <c r="N126" i="8"/>
  <c r="F126" i="8"/>
  <c r="V125" i="8"/>
  <c r="N125" i="8"/>
  <c r="F125" i="8"/>
  <c r="V124" i="8"/>
  <c r="N124" i="8"/>
  <c r="F124" i="8"/>
  <c r="V123" i="8"/>
  <c r="N123" i="8"/>
  <c r="F123" i="8"/>
  <c r="V122" i="8"/>
  <c r="N122" i="8"/>
  <c r="F122" i="8"/>
  <c r="Y102" i="8"/>
  <c r="Q105" i="8"/>
  <c r="V75" i="8"/>
  <c r="N75" i="8"/>
  <c r="F75" i="8"/>
  <c r="V68" i="8"/>
  <c r="N68" i="8"/>
  <c r="F68" i="8"/>
  <c r="V67" i="8"/>
  <c r="N67" i="8"/>
  <c r="F67" i="8"/>
  <c r="V66" i="8"/>
  <c r="N66" i="8"/>
  <c r="F66" i="8"/>
  <c r="V65" i="8"/>
  <c r="N65" i="8"/>
  <c r="F65" i="8"/>
  <c r="V64" i="8"/>
  <c r="N64" i="8"/>
  <c r="F64" i="8"/>
  <c r="W59" i="8"/>
  <c r="O59" i="8"/>
  <c r="G59" i="8"/>
  <c r="W58" i="8"/>
  <c r="O58" i="8"/>
  <c r="G58" i="8"/>
  <c r="W57" i="8"/>
  <c r="O57" i="8"/>
  <c r="G57" i="8"/>
  <c r="W56" i="8"/>
  <c r="O56" i="8"/>
  <c r="G56" i="8"/>
  <c r="W55" i="8"/>
  <c r="O55" i="8"/>
  <c r="G55" i="8"/>
  <c r="E304" i="8"/>
  <c r="M304" i="8"/>
  <c r="U304" i="8"/>
  <c r="E305" i="8"/>
  <c r="M305" i="8"/>
  <c r="U305" i="8"/>
  <c r="E306" i="8"/>
  <c r="M306" i="8"/>
  <c r="U306" i="8"/>
  <c r="E307" i="8"/>
  <c r="M307" i="8"/>
  <c r="U307" i="8"/>
  <c r="E308" i="8"/>
  <c r="M308" i="8"/>
  <c r="U308" i="8"/>
  <c r="E295" i="8"/>
  <c r="M166" i="8"/>
  <c r="E165" i="8"/>
  <c r="U156" i="8"/>
  <c r="M155" i="8"/>
  <c r="E154" i="8"/>
  <c r="U152" i="8"/>
  <c r="M142" i="8"/>
  <c r="E141" i="8"/>
  <c r="U139" i="8"/>
  <c r="M138" i="8"/>
  <c r="E137" i="8"/>
  <c r="M127" i="8"/>
  <c r="E127" i="8"/>
  <c r="U126" i="8"/>
  <c r="M126" i="8"/>
  <c r="E126" i="8"/>
  <c r="U125" i="8"/>
  <c r="M125" i="8"/>
  <c r="E125" i="8"/>
  <c r="U124" i="8"/>
  <c r="M124" i="8"/>
  <c r="E124" i="8"/>
  <c r="U123" i="8"/>
  <c r="M123" i="8"/>
  <c r="E123" i="8"/>
  <c r="U122" i="8"/>
  <c r="M122" i="8"/>
  <c r="E122" i="8"/>
  <c r="L166" i="8"/>
  <c r="D165" i="8"/>
  <c r="T156" i="8"/>
  <c r="L155" i="8"/>
  <c r="D154" i="8"/>
  <c r="T152" i="8"/>
  <c r="L142" i="8"/>
  <c r="D141" i="8"/>
  <c r="T139" i="8"/>
  <c r="L138" i="8"/>
  <c r="D137" i="8"/>
  <c r="L127" i="8"/>
  <c r="D127" i="8"/>
  <c r="T126" i="8"/>
  <c r="L126" i="8"/>
  <c r="D126" i="8"/>
  <c r="T125" i="8"/>
  <c r="L125" i="8"/>
  <c r="D125" i="8"/>
  <c r="T124" i="8"/>
  <c r="L124" i="8"/>
  <c r="D124" i="8"/>
  <c r="T123" i="8"/>
  <c r="L123" i="8"/>
  <c r="D123" i="8"/>
  <c r="T122" i="8"/>
  <c r="L122" i="8"/>
  <c r="D122" i="8"/>
  <c r="E166" i="8"/>
  <c r="U157" i="8"/>
  <c r="M156" i="8"/>
  <c r="E155" i="8"/>
  <c r="U153" i="8"/>
  <c r="M152" i="8"/>
  <c r="E142" i="8"/>
  <c r="U140" i="8"/>
  <c r="M139" i="8"/>
  <c r="E138" i="8"/>
  <c r="U127" i="8"/>
  <c r="K127" i="8"/>
  <c r="C127" i="8"/>
  <c r="S126" i="8"/>
  <c r="K126" i="8"/>
  <c r="C126" i="8"/>
  <c r="S125" i="8"/>
  <c r="K125" i="8"/>
  <c r="C125" i="8"/>
  <c r="S124" i="8"/>
  <c r="K124" i="8"/>
  <c r="C124" i="8"/>
  <c r="S123" i="8"/>
  <c r="K123" i="8"/>
  <c r="C123" i="8"/>
  <c r="S122" i="8"/>
  <c r="K122" i="8"/>
  <c r="C122" i="8"/>
  <c r="I101" i="8"/>
  <c r="Y103" i="8"/>
  <c r="J100" i="8"/>
  <c r="S75" i="8"/>
  <c r="K75" i="8"/>
  <c r="C75" i="8"/>
  <c r="S68" i="8"/>
  <c r="K68" i="8"/>
  <c r="C68" i="8"/>
  <c r="S67" i="8"/>
  <c r="K67" i="8"/>
  <c r="C67" i="8"/>
  <c r="S66" i="8"/>
  <c r="K66" i="8"/>
  <c r="C66" i="8"/>
  <c r="S65" i="8"/>
  <c r="K65" i="8"/>
  <c r="C65" i="8"/>
  <c r="S64" i="8"/>
  <c r="K64" i="8"/>
  <c r="C64" i="8"/>
  <c r="T59" i="8"/>
  <c r="L59" i="8"/>
  <c r="D59" i="8"/>
  <c r="T58" i="8"/>
  <c r="L58" i="8"/>
  <c r="D58" i="8"/>
  <c r="T57" i="8"/>
  <c r="L57" i="8"/>
  <c r="D57" i="8"/>
  <c r="T56" i="8"/>
  <c r="L56" i="8"/>
  <c r="D56" i="8"/>
  <c r="T55" i="8"/>
  <c r="L55" i="8"/>
  <c r="D55" i="8"/>
  <c r="H304" i="8"/>
  <c r="P304" i="8"/>
  <c r="X304" i="8"/>
  <c r="H305" i="8"/>
  <c r="P305" i="8"/>
  <c r="X305" i="8"/>
  <c r="H306" i="8"/>
  <c r="P306" i="8"/>
  <c r="X306" i="8"/>
  <c r="H307" i="8"/>
  <c r="P307" i="8"/>
  <c r="X307" i="8"/>
  <c r="H308" i="8"/>
  <c r="P308" i="8"/>
  <c r="X308" i="8"/>
  <c r="H295" i="8"/>
  <c r="M141" i="8"/>
  <c r="G126" i="8"/>
  <c r="O123" i="8"/>
  <c r="R100" i="8"/>
  <c r="E75" i="8"/>
  <c r="G68" i="8"/>
  <c r="L67" i="8"/>
  <c r="M66" i="8"/>
  <c r="O65" i="8"/>
  <c r="T64" i="8"/>
  <c r="V59" i="8"/>
  <c r="X58" i="8"/>
  <c r="E58" i="8"/>
  <c r="H57" i="8"/>
  <c r="P56" i="8"/>
  <c r="X55" i="8"/>
  <c r="H55" i="8"/>
  <c r="L304" i="8"/>
  <c r="D305" i="8"/>
  <c r="T305" i="8"/>
  <c r="L306" i="8"/>
  <c r="D307" i="8"/>
  <c r="T307" i="8"/>
  <c r="K308" i="8"/>
  <c r="W308" i="8"/>
  <c r="L295" i="8"/>
  <c r="U295" i="8"/>
  <c r="F296" i="8"/>
  <c r="O296" i="8"/>
  <c r="X296" i="8"/>
  <c r="I297" i="8"/>
  <c r="Q297" i="8"/>
  <c r="Y297" i="8"/>
  <c r="I298" i="8"/>
  <c r="Q298" i="8"/>
  <c r="Y298" i="8"/>
  <c r="I299" i="8"/>
  <c r="Q299" i="8"/>
  <c r="Y299" i="8"/>
  <c r="I300" i="8"/>
  <c r="Q300" i="8"/>
  <c r="Y300" i="8"/>
  <c r="I301" i="8"/>
  <c r="Q301" i="8"/>
  <c r="Y301" i="8"/>
  <c r="I302" i="8"/>
  <c r="Q302" i="8"/>
  <c r="Y302" i="8"/>
  <c r="I303" i="8"/>
  <c r="Q303" i="8"/>
  <c r="Y303" i="8"/>
  <c r="B281" i="8"/>
  <c r="J281" i="8"/>
  <c r="R281" i="8"/>
  <c r="B282" i="8"/>
  <c r="R282" i="8"/>
  <c r="U166" i="8"/>
  <c r="E140" i="8"/>
  <c r="W125" i="8"/>
  <c r="G123" i="8"/>
  <c r="W75" i="8"/>
  <c r="D75" i="8"/>
  <c r="E68" i="8"/>
  <c r="G67" i="8"/>
  <c r="L66" i="8"/>
  <c r="M65" i="8"/>
  <c r="O64" i="8"/>
  <c r="U59" i="8"/>
  <c r="V58" i="8"/>
  <c r="X57" i="8"/>
  <c r="F57" i="8"/>
  <c r="N56" i="8"/>
  <c r="V55" i="8"/>
  <c r="F55" i="8"/>
  <c r="N304" i="8"/>
  <c r="F305" i="8"/>
  <c r="V305" i="8"/>
  <c r="N306" i="8"/>
  <c r="F307" i="8"/>
  <c r="V307" i="8"/>
  <c r="L308" i="8"/>
  <c r="B295" i="8"/>
  <c r="M295" i="8"/>
  <c r="V295" i="8"/>
  <c r="G296" i="8"/>
  <c r="P296" i="8"/>
  <c r="B297" i="8"/>
  <c r="J297" i="8"/>
  <c r="R297" i="8"/>
  <c r="B298" i="8"/>
  <c r="J298" i="8"/>
  <c r="R298" i="8"/>
  <c r="B299" i="8"/>
  <c r="J299" i="8"/>
  <c r="R299" i="8"/>
  <c r="B300" i="8"/>
  <c r="J300" i="8"/>
  <c r="R300" i="8"/>
  <c r="B301" i="8"/>
  <c r="J301" i="8"/>
  <c r="R301" i="8"/>
  <c r="B302" i="8"/>
  <c r="J302" i="8"/>
  <c r="R302" i="8"/>
  <c r="B303" i="8"/>
  <c r="J303" i="8"/>
  <c r="R303" i="8"/>
  <c r="S294" i="8"/>
  <c r="C281" i="8"/>
  <c r="K281" i="8"/>
  <c r="S281" i="8"/>
  <c r="C282" i="8"/>
  <c r="K282" i="8"/>
  <c r="S282" i="8"/>
  <c r="C283" i="8"/>
  <c r="K283" i="8"/>
  <c r="S283" i="8"/>
  <c r="C284" i="8"/>
  <c r="K284" i="8"/>
  <c r="S284" i="8"/>
  <c r="C285" i="8"/>
  <c r="K285" i="8"/>
  <c r="S285" i="8"/>
  <c r="X280" i="8"/>
  <c r="P280" i="8"/>
  <c r="H280" i="8"/>
  <c r="H44" i="8"/>
  <c r="P44" i="8"/>
  <c r="X44" i="8"/>
  <c r="H45" i="8"/>
  <c r="P45" i="8"/>
  <c r="X45" i="8"/>
  <c r="H46" i="8"/>
  <c r="P46" i="8"/>
  <c r="X46" i="8"/>
  <c r="H47" i="8"/>
  <c r="P47" i="8"/>
  <c r="X47" i="8"/>
  <c r="S43" i="8"/>
  <c r="K43" i="8"/>
  <c r="C43" i="8"/>
  <c r="M165" i="8"/>
  <c r="U138" i="8"/>
  <c r="O125" i="8"/>
  <c r="W122" i="8"/>
  <c r="U75" i="8"/>
  <c r="W68" i="8"/>
  <c r="D68" i="8"/>
  <c r="E67" i="8"/>
  <c r="G66" i="8"/>
  <c r="L65" i="8"/>
  <c r="M64" i="8"/>
  <c r="P59" i="8"/>
  <c r="U58" i="8"/>
  <c r="V57" i="8"/>
  <c r="E57" i="8"/>
  <c r="M56" i="8"/>
  <c r="U55" i="8"/>
  <c r="E55" i="8"/>
  <c r="O304" i="8"/>
  <c r="G305" i="8"/>
  <c r="W305" i="8"/>
  <c r="O306" i="8"/>
  <c r="G307" i="8"/>
  <c r="W307" i="8"/>
  <c r="N308" i="8"/>
  <c r="C295" i="8"/>
  <c r="N295" i="8"/>
  <c r="W295" i="8"/>
  <c r="H296" i="8"/>
  <c r="R296" i="8"/>
  <c r="C297" i="8"/>
  <c r="K297" i="8"/>
  <c r="S297" i="8"/>
  <c r="C298" i="8"/>
  <c r="K298" i="8"/>
  <c r="S298" i="8"/>
  <c r="C299" i="8"/>
  <c r="K299" i="8"/>
  <c r="S299" i="8"/>
  <c r="C300" i="8"/>
  <c r="K300" i="8"/>
  <c r="S300" i="8"/>
  <c r="C301" i="8"/>
  <c r="K301" i="8"/>
  <c r="S301" i="8"/>
  <c r="C302" i="8"/>
  <c r="K302" i="8"/>
  <c r="S302" i="8"/>
  <c r="C303" i="8"/>
  <c r="K303" i="8"/>
  <c r="S303" i="8"/>
  <c r="K294" i="8"/>
  <c r="D281" i="8"/>
  <c r="L281" i="8"/>
  <c r="T281" i="8"/>
  <c r="D282" i="8"/>
  <c r="L282" i="8"/>
  <c r="T282" i="8"/>
  <c r="D283" i="8"/>
  <c r="L283" i="8"/>
  <c r="T283" i="8"/>
  <c r="D284" i="8"/>
  <c r="L284" i="8"/>
  <c r="T284" i="8"/>
  <c r="D285" i="8"/>
  <c r="L285" i="8"/>
  <c r="T285" i="8"/>
  <c r="W280" i="8"/>
  <c r="O280" i="8"/>
  <c r="G280" i="8"/>
  <c r="G253" i="8"/>
  <c r="I44" i="8"/>
  <c r="Q44" i="8"/>
  <c r="Y44" i="8"/>
  <c r="I45" i="8"/>
  <c r="Q45" i="8"/>
  <c r="Y45" i="8"/>
  <c r="I46" i="8"/>
  <c r="Q46" i="8"/>
  <c r="Y46" i="8"/>
  <c r="I47" i="8"/>
  <c r="Q47" i="8"/>
  <c r="Y47" i="8"/>
  <c r="R43" i="8"/>
  <c r="J43" i="8"/>
  <c r="B43" i="8"/>
  <c r="E157" i="8"/>
  <c r="M137" i="8"/>
  <c r="G125" i="8"/>
  <c r="O122" i="8"/>
  <c r="Q102" i="8"/>
  <c r="T75" i="8"/>
  <c r="U68" i="8"/>
  <c r="W67" i="8"/>
  <c r="D67" i="8"/>
  <c r="E66" i="8"/>
  <c r="G65" i="8"/>
  <c r="L64" i="8"/>
  <c r="N59" i="8"/>
  <c r="P58" i="8"/>
  <c r="U57" i="8"/>
  <c r="B57" i="8"/>
  <c r="J56" i="8"/>
  <c r="R55" i="8"/>
  <c r="B304" i="8"/>
  <c r="R304" i="8"/>
  <c r="J305" i="8"/>
  <c r="B306" i="8"/>
  <c r="R306" i="8"/>
  <c r="J307" i="8"/>
  <c r="B308" i="8"/>
  <c r="O308" i="8"/>
  <c r="D295" i="8"/>
  <c r="O295" i="8"/>
  <c r="X295" i="8"/>
  <c r="J296" i="8"/>
  <c r="S296" i="8"/>
  <c r="D297" i="8"/>
  <c r="L297" i="8"/>
  <c r="T297" i="8"/>
  <c r="D298" i="8"/>
  <c r="L298" i="8"/>
  <c r="T298" i="8"/>
  <c r="D299" i="8"/>
  <c r="L299" i="8"/>
  <c r="T299" i="8"/>
  <c r="D300" i="8"/>
  <c r="L300" i="8"/>
  <c r="T300" i="8"/>
  <c r="D301" i="8"/>
  <c r="L301" i="8"/>
  <c r="T301" i="8"/>
  <c r="D302" i="8"/>
  <c r="L302" i="8"/>
  <c r="T302" i="8"/>
  <c r="D303" i="8"/>
  <c r="L303" i="8"/>
  <c r="T303" i="8"/>
  <c r="C294" i="8"/>
  <c r="U155" i="8"/>
  <c r="O127" i="8"/>
  <c r="W124" i="8"/>
  <c r="G122" i="8"/>
  <c r="I103" i="8"/>
  <c r="O75" i="8"/>
  <c r="T68" i="8"/>
  <c r="U67" i="8"/>
  <c r="W66" i="8"/>
  <c r="D66" i="8"/>
  <c r="E65" i="8"/>
  <c r="G64" i="8"/>
  <c r="M59" i="8"/>
  <c r="N58" i="8"/>
  <c r="P57" i="8"/>
  <c r="X56" i="8"/>
  <c r="H56" i="8"/>
  <c r="P55" i="8"/>
  <c r="D304" i="8"/>
  <c r="T304" i="8"/>
  <c r="L305" i="8"/>
  <c r="D306" i="8"/>
  <c r="T306" i="8"/>
  <c r="L307" i="8"/>
  <c r="D308" i="8"/>
  <c r="R308" i="8"/>
  <c r="F295" i="8"/>
  <c r="P295" i="8"/>
  <c r="B296" i="8"/>
  <c r="K296" i="8"/>
  <c r="T296" i="8"/>
  <c r="E297" i="8"/>
  <c r="M297" i="8"/>
  <c r="U297" i="8"/>
  <c r="E298" i="8"/>
  <c r="M298" i="8"/>
  <c r="U298" i="8"/>
  <c r="E299" i="8"/>
  <c r="M299" i="8"/>
  <c r="U299" i="8"/>
  <c r="E300" i="8"/>
  <c r="M300" i="8"/>
  <c r="U300" i="8"/>
  <c r="E301" i="8"/>
  <c r="M301" i="8"/>
  <c r="U301" i="8"/>
  <c r="E302" i="8"/>
  <c r="M302" i="8"/>
  <c r="U302" i="8"/>
  <c r="E303" i="8"/>
  <c r="M303" i="8"/>
  <c r="U303" i="8"/>
  <c r="F281" i="8"/>
  <c r="N281" i="8"/>
  <c r="V281" i="8"/>
  <c r="F282" i="8"/>
  <c r="N282" i="8"/>
  <c r="V282" i="8"/>
  <c r="F283" i="8"/>
  <c r="N283" i="8"/>
  <c r="V283" i="8"/>
  <c r="F284" i="8"/>
  <c r="N284" i="8"/>
  <c r="V284" i="8"/>
  <c r="F285" i="8"/>
  <c r="N285" i="8"/>
  <c r="V285" i="8"/>
  <c r="U280" i="8"/>
  <c r="M280" i="8"/>
  <c r="E280" i="8"/>
  <c r="C44" i="8"/>
  <c r="K44" i="8"/>
  <c r="S44" i="8"/>
  <c r="C45" i="8"/>
  <c r="K45" i="8"/>
  <c r="S45" i="8"/>
  <c r="C46" i="8"/>
  <c r="K46" i="8"/>
  <c r="S46" i="8"/>
  <c r="C47" i="8"/>
  <c r="K47" i="8"/>
  <c r="S47" i="8"/>
  <c r="X43" i="8"/>
  <c r="P43" i="8"/>
  <c r="H43" i="8"/>
  <c r="M154" i="8"/>
  <c r="G127" i="8"/>
  <c r="O124" i="8"/>
  <c r="Q103" i="8"/>
  <c r="M75" i="8"/>
  <c r="O68" i="8"/>
  <c r="T67" i="8"/>
  <c r="U66" i="8"/>
  <c r="W65" i="8"/>
  <c r="D65" i="8"/>
  <c r="E64" i="8"/>
  <c r="H59" i="8"/>
  <c r="M58" i="8"/>
  <c r="N57" i="8"/>
  <c r="V56" i="8"/>
  <c r="F56" i="8"/>
  <c r="N55" i="8"/>
  <c r="F304" i="8"/>
  <c r="V304" i="8"/>
  <c r="N305" i="8"/>
  <c r="F306" i="8"/>
  <c r="V306" i="8"/>
  <c r="N307" i="8"/>
  <c r="F308" i="8"/>
  <c r="S308" i="8"/>
  <c r="G295" i="8"/>
  <c r="R295" i="8"/>
  <c r="C296" i="8"/>
  <c r="L296" i="8"/>
  <c r="U296" i="8"/>
  <c r="F297" i="8"/>
  <c r="N297" i="8"/>
  <c r="V297" i="8"/>
  <c r="F298" i="8"/>
  <c r="N298" i="8"/>
  <c r="V298" i="8"/>
  <c r="F299" i="8"/>
  <c r="N299" i="8"/>
  <c r="V299" i="8"/>
  <c r="F300" i="8"/>
  <c r="N300" i="8"/>
  <c r="V300" i="8"/>
  <c r="F301" i="8"/>
  <c r="N301" i="8"/>
  <c r="V301" i="8"/>
  <c r="F302" i="8"/>
  <c r="N302" i="8"/>
  <c r="V302" i="8"/>
  <c r="F303" i="8"/>
  <c r="N303" i="8"/>
  <c r="V303" i="8"/>
  <c r="E153" i="8"/>
  <c r="W126" i="8"/>
  <c r="G124" i="8"/>
  <c r="I105" i="8"/>
  <c r="L75" i="8"/>
  <c r="M68" i="8"/>
  <c r="O67" i="8"/>
  <c r="T66" i="8"/>
  <c r="U65" i="8"/>
  <c r="W64" i="8"/>
  <c r="D64" i="8"/>
  <c r="F59" i="8"/>
  <c r="H58" i="8"/>
  <c r="M57" i="8"/>
  <c r="U56" i="8"/>
  <c r="E56" i="8"/>
  <c r="M55" i="8"/>
  <c r="G304" i="8"/>
  <c r="W304" i="8"/>
  <c r="O305" i="8"/>
  <c r="G306" i="8"/>
  <c r="W306" i="8"/>
  <c r="O307" i="8"/>
  <c r="G308" i="8"/>
  <c r="T308" i="8"/>
  <c r="J295" i="8"/>
  <c r="S295" i="8"/>
  <c r="D296" i="8"/>
  <c r="M296" i="8"/>
  <c r="V296" i="8"/>
  <c r="G297" i="8"/>
  <c r="O297" i="8"/>
  <c r="W297" i="8"/>
  <c r="G298" i="8"/>
  <c r="O298" i="8"/>
  <c r="W298" i="8"/>
  <c r="G299" i="8"/>
  <c r="O299" i="8"/>
  <c r="W299" i="8"/>
  <c r="G300" i="8"/>
  <c r="O300" i="8"/>
  <c r="W300" i="8"/>
  <c r="G301" i="8"/>
  <c r="O301" i="8"/>
  <c r="W301" i="8"/>
  <c r="G302" i="8"/>
  <c r="O302" i="8"/>
  <c r="W302" i="8"/>
  <c r="G303" i="8"/>
  <c r="O303" i="8"/>
  <c r="W303" i="8"/>
  <c r="H281" i="8"/>
  <c r="U142" i="8"/>
  <c r="O126" i="8"/>
  <c r="W123" i="8"/>
  <c r="Y105" i="8"/>
  <c r="G75" i="8"/>
  <c r="L68" i="8"/>
  <c r="M67" i="8"/>
  <c r="O66" i="8"/>
  <c r="T65" i="8"/>
  <c r="U64" i="8"/>
  <c r="X59" i="8"/>
  <c r="E59" i="8"/>
  <c r="F58" i="8"/>
  <c r="J57" i="8"/>
  <c r="R56" i="8"/>
  <c r="B56" i="8"/>
  <c r="J55" i="8"/>
  <c r="J304" i="8"/>
  <c r="B305" i="8"/>
  <c r="R305" i="8"/>
  <c r="J306" i="8"/>
  <c r="B307" i="8"/>
  <c r="R307" i="8"/>
  <c r="J308" i="8"/>
  <c r="V308" i="8"/>
  <c r="K295" i="8"/>
  <c r="T295" i="8"/>
  <c r="E296" i="8"/>
  <c r="N296" i="8"/>
  <c r="W296" i="8"/>
  <c r="H297" i="8"/>
  <c r="P297" i="8"/>
  <c r="X297" i="8"/>
  <c r="H298" i="8"/>
  <c r="P298" i="8"/>
  <c r="X298" i="8"/>
  <c r="H299" i="8"/>
  <c r="P299" i="8"/>
  <c r="X299" i="8"/>
  <c r="H300" i="8"/>
  <c r="P300" i="8"/>
  <c r="X300" i="8"/>
  <c r="H301" i="8"/>
  <c r="P301" i="8"/>
  <c r="X301" i="8"/>
  <c r="H302" i="8"/>
  <c r="P302" i="8"/>
  <c r="X302" i="8"/>
  <c r="H303" i="8"/>
  <c r="P303" i="8"/>
  <c r="X303" i="8"/>
  <c r="I281" i="8"/>
  <c r="Q281" i="8"/>
  <c r="Y281" i="8"/>
  <c r="I282" i="8"/>
  <c r="Q282" i="8"/>
  <c r="Y282" i="8"/>
  <c r="I283" i="8"/>
  <c r="Q283" i="8"/>
  <c r="Y283" i="8"/>
  <c r="I284" i="8"/>
  <c r="Q284" i="8"/>
  <c r="Y284" i="8"/>
  <c r="I285" i="8"/>
  <c r="Q285" i="8"/>
  <c r="Y285" i="8"/>
  <c r="R280" i="8"/>
  <c r="J280" i="8"/>
  <c r="B280" i="8"/>
  <c r="F44" i="8"/>
  <c r="N44" i="8"/>
  <c r="V44" i="8"/>
  <c r="F45" i="8"/>
  <c r="N45" i="8"/>
  <c r="V45" i="8"/>
  <c r="F46" i="8"/>
  <c r="N46" i="8"/>
  <c r="V46" i="8"/>
  <c r="F47" i="8"/>
  <c r="N47" i="8"/>
  <c r="V47" i="8"/>
  <c r="U43" i="8"/>
  <c r="M43" i="8"/>
  <c r="E43" i="8"/>
  <c r="U281" i="8"/>
  <c r="O282" i="8"/>
  <c r="H283" i="8"/>
  <c r="X283" i="8"/>
  <c r="P284" i="8"/>
  <c r="H285" i="8"/>
  <c r="X285" i="8"/>
  <c r="K280" i="8"/>
  <c r="D44" i="8"/>
  <c r="T44" i="8"/>
  <c r="L45" i="8"/>
  <c r="D46" i="8"/>
  <c r="T46" i="8"/>
  <c r="L47" i="8"/>
  <c r="W43" i="8"/>
  <c r="G43" i="8"/>
  <c r="J284" i="8"/>
  <c r="U283" i="8"/>
  <c r="O44" i="8"/>
  <c r="P281" i="8"/>
  <c r="L280" i="8"/>
  <c r="R46" i="8"/>
  <c r="W281" i="8"/>
  <c r="P282" i="8"/>
  <c r="J283" i="8"/>
  <c r="B284" i="8"/>
  <c r="R284" i="8"/>
  <c r="J285" i="8"/>
  <c r="Y280" i="8"/>
  <c r="I280" i="8"/>
  <c r="E44" i="8"/>
  <c r="U44" i="8"/>
  <c r="M45" i="8"/>
  <c r="E46" i="8"/>
  <c r="U46" i="8"/>
  <c r="M47" i="8"/>
  <c r="V43" i="8"/>
  <c r="F43" i="8"/>
  <c r="T43" i="8"/>
  <c r="Q43" i="8"/>
  <c r="R283" i="8"/>
  <c r="Q280" i="8"/>
  <c r="E45" i="8"/>
  <c r="M46" i="8"/>
  <c r="U47" i="8"/>
  <c r="E283" i="8"/>
  <c r="U285" i="8"/>
  <c r="O46" i="8"/>
  <c r="G283" i="8"/>
  <c r="W285" i="8"/>
  <c r="B46" i="8"/>
  <c r="X281" i="8"/>
  <c r="U282" i="8"/>
  <c r="M283" i="8"/>
  <c r="E284" i="8"/>
  <c r="U284" i="8"/>
  <c r="M285" i="8"/>
  <c r="V280" i="8"/>
  <c r="F280" i="8"/>
  <c r="G44" i="8"/>
  <c r="W44" i="8"/>
  <c r="O45" i="8"/>
  <c r="G46" i="8"/>
  <c r="W46" i="8"/>
  <c r="O47" i="8"/>
  <c r="D43" i="8"/>
  <c r="M281" i="8"/>
  <c r="B285" i="8"/>
  <c r="E47" i="8"/>
  <c r="J282" i="8"/>
  <c r="M284" i="8"/>
  <c r="W45" i="8"/>
  <c r="L43" i="8"/>
  <c r="O284" i="8"/>
  <c r="R44" i="8"/>
  <c r="Y43" i="8"/>
  <c r="E281" i="8"/>
  <c r="E282" i="8"/>
  <c r="W282" i="8"/>
  <c r="O283" i="8"/>
  <c r="G284" i="8"/>
  <c r="W284" i="8"/>
  <c r="O285" i="8"/>
  <c r="T280" i="8"/>
  <c r="D280" i="8"/>
  <c r="J44" i="8"/>
  <c r="B45" i="8"/>
  <c r="R45" i="8"/>
  <c r="J46" i="8"/>
  <c r="B47" i="8"/>
  <c r="R47" i="8"/>
  <c r="B283" i="8"/>
  <c r="N280" i="8"/>
  <c r="G47" i="8"/>
  <c r="M282" i="8"/>
  <c r="G285" i="8"/>
  <c r="J45" i="8"/>
  <c r="I43" i="8"/>
  <c r="G281" i="8"/>
  <c r="G282" i="8"/>
  <c r="X282" i="8"/>
  <c r="P283" i="8"/>
  <c r="H284" i="8"/>
  <c r="X284" i="8"/>
  <c r="P285" i="8"/>
  <c r="S280" i="8"/>
  <c r="C280" i="8"/>
  <c r="L44" i="8"/>
  <c r="D45" i="8"/>
  <c r="T45" i="8"/>
  <c r="L46" i="8"/>
  <c r="D47" i="8"/>
  <c r="T47" i="8"/>
  <c r="O43" i="8"/>
  <c r="H282" i="8"/>
  <c r="R285" i="8"/>
  <c r="M44" i="8"/>
  <c r="U45" i="8"/>
  <c r="N43" i="8"/>
  <c r="O281" i="8"/>
  <c r="E285" i="8"/>
  <c r="G45" i="8"/>
  <c r="W47" i="8"/>
  <c r="W283" i="8"/>
  <c r="B44" i="8"/>
  <c r="J47" i="8"/>
  <c r="B294" i="8"/>
  <c r="P244" i="8"/>
  <c r="K244" i="8"/>
  <c r="V244" i="8"/>
  <c r="J215" i="8"/>
  <c r="Y204" i="8"/>
  <c r="I223" i="8"/>
  <c r="Q220" i="8"/>
  <c r="Y217" i="8"/>
  <c r="I227" i="8"/>
  <c r="J237" i="8"/>
  <c r="Y238" i="8"/>
  <c r="S215" i="8"/>
  <c r="P204" i="8"/>
  <c r="X222" i="8"/>
  <c r="H220" i="8"/>
  <c r="P217" i="8"/>
  <c r="X226" i="8"/>
  <c r="S237" i="8"/>
  <c r="P238" i="8"/>
  <c r="W206" i="8"/>
  <c r="G204" i="8"/>
  <c r="O222" i="8"/>
  <c r="W219" i="8"/>
  <c r="G217" i="8"/>
  <c r="O226" i="8"/>
  <c r="W235" i="8"/>
  <c r="G238" i="8"/>
  <c r="N206" i="8"/>
  <c r="V224" i="8"/>
  <c r="F222" i="8"/>
  <c r="N219" i="8"/>
  <c r="V216" i="8"/>
  <c r="F226" i="8"/>
  <c r="N235" i="8"/>
  <c r="F203" i="8"/>
  <c r="E206" i="8"/>
  <c r="M224" i="8"/>
  <c r="U221" i="8"/>
  <c r="E219" i="8"/>
  <c r="M216" i="8"/>
  <c r="U225" i="8"/>
  <c r="E235" i="8"/>
  <c r="O203" i="8"/>
  <c r="T205" i="8"/>
  <c r="D224" i="8"/>
  <c r="L221" i="8"/>
  <c r="T218" i="8"/>
  <c r="D216" i="8"/>
  <c r="L225" i="8"/>
  <c r="T236" i="8"/>
  <c r="X203" i="8"/>
  <c r="K205" i="8"/>
  <c r="S223" i="8"/>
  <c r="C221" i="8"/>
  <c r="K218" i="8"/>
  <c r="S227" i="8"/>
  <c r="C225" i="8"/>
  <c r="K236" i="8"/>
  <c r="I215" i="8"/>
  <c r="B205" i="8"/>
  <c r="J223" i="8"/>
  <c r="R220" i="8"/>
  <c r="B218" i="8"/>
  <c r="J227" i="8"/>
  <c r="I237" i="8"/>
  <c r="B236" i="8"/>
  <c r="B112" i="8"/>
  <c r="S112" i="8"/>
  <c r="K115" i="8"/>
  <c r="L111" i="8"/>
  <c r="D114" i="8"/>
  <c r="T116" i="8"/>
  <c r="U112" i="8"/>
  <c r="M115" i="8"/>
  <c r="N111" i="8"/>
  <c r="F114" i="8"/>
  <c r="J113" i="8"/>
  <c r="G113" i="8"/>
  <c r="W115" i="8"/>
  <c r="X111" i="8"/>
  <c r="P114" i="8"/>
  <c r="R112" i="8"/>
  <c r="Q113" i="8"/>
  <c r="I116" i="8"/>
  <c r="X104" i="8"/>
  <c r="H102" i="8"/>
  <c r="O105" i="8"/>
  <c r="W102" i="8"/>
  <c r="U100" i="8"/>
  <c r="N103" i="8"/>
  <c r="F100" i="8"/>
  <c r="E104" i="8"/>
  <c r="M101" i="8"/>
  <c r="T104" i="8"/>
  <c r="D102" i="8"/>
  <c r="K105" i="8"/>
  <c r="S102" i="8"/>
  <c r="Y100" i="8"/>
  <c r="J103" i="8"/>
  <c r="L294" i="8"/>
  <c r="G294" i="8"/>
  <c r="Y294" i="8"/>
  <c r="T253" i="8"/>
  <c r="L253" i="8"/>
  <c r="C253" i="8"/>
  <c r="B235" i="8"/>
  <c r="F113" i="8"/>
  <c r="Q112" i="8"/>
  <c r="W103" i="8"/>
  <c r="D103" i="8"/>
  <c r="J104" i="8"/>
  <c r="U114" i="8"/>
  <c r="X113" i="8"/>
  <c r="O103" i="8"/>
  <c r="T102" i="8"/>
  <c r="N294" i="8"/>
  <c r="Y220" i="8"/>
  <c r="Q227" i="8"/>
  <c r="H223" i="8"/>
  <c r="O204" i="8"/>
  <c r="V206" i="8"/>
  <c r="E222" i="8"/>
  <c r="D206" i="8"/>
  <c r="P203" i="8"/>
  <c r="S236" i="8"/>
  <c r="B101" i="8"/>
  <c r="M244" i="8"/>
  <c r="X244" i="8"/>
  <c r="Y244" i="8"/>
  <c r="R215" i="8"/>
  <c r="Q204" i="8"/>
  <c r="Y222" i="8"/>
  <c r="I220" i="8"/>
  <c r="Q217" i="8"/>
  <c r="Y226" i="8"/>
  <c r="R237" i="8"/>
  <c r="Q238" i="8"/>
  <c r="X206" i="8"/>
  <c r="H204" i="8"/>
  <c r="P222" i="8"/>
  <c r="X219" i="8"/>
  <c r="H217" i="8"/>
  <c r="P226" i="8"/>
  <c r="X235" i="8"/>
  <c r="H238" i="8"/>
  <c r="O206" i="8"/>
  <c r="W224" i="8"/>
  <c r="G222" i="8"/>
  <c r="O219" i="8"/>
  <c r="W216" i="8"/>
  <c r="G226" i="8"/>
  <c r="O235" i="8"/>
  <c r="E203" i="8"/>
  <c r="F206" i="8"/>
  <c r="N224" i="8"/>
  <c r="V221" i="8"/>
  <c r="F219" i="8"/>
  <c r="N216" i="8"/>
  <c r="V225" i="8"/>
  <c r="F235" i="8"/>
  <c r="N203" i="8"/>
  <c r="U205" i="8"/>
  <c r="E224" i="8"/>
  <c r="M221" i="8"/>
  <c r="U218" i="8"/>
  <c r="E216" i="8"/>
  <c r="M225" i="8"/>
  <c r="U236" i="8"/>
  <c r="W203" i="8"/>
  <c r="L205" i="8"/>
  <c r="T223" i="8"/>
  <c r="D221" i="8"/>
  <c r="L218" i="8"/>
  <c r="T227" i="8"/>
  <c r="D225" i="8"/>
  <c r="L236" i="8"/>
  <c r="H215" i="8"/>
  <c r="C205" i="8"/>
  <c r="K223" i="8"/>
  <c r="S220" i="8"/>
  <c r="C218" i="8"/>
  <c r="K227" i="8"/>
  <c r="H237" i="8"/>
  <c r="C236" i="8"/>
  <c r="Q215" i="8"/>
  <c r="R204" i="8"/>
  <c r="B223" i="8"/>
  <c r="J220" i="8"/>
  <c r="R217" i="8"/>
  <c r="B227" i="8"/>
  <c r="Q237" i="8"/>
  <c r="R238" i="8"/>
  <c r="J114" i="8"/>
  <c r="C113" i="8"/>
  <c r="S115" i="8"/>
  <c r="T111" i="8"/>
  <c r="L114" i="8"/>
  <c r="R113" i="8"/>
  <c r="E113" i="8"/>
  <c r="U115" i="8"/>
  <c r="V111" i="8"/>
  <c r="N114" i="8"/>
  <c r="B116" i="8"/>
  <c r="O113" i="8"/>
  <c r="G116" i="8"/>
  <c r="H112" i="8"/>
  <c r="X114" i="8"/>
  <c r="I111" i="8"/>
  <c r="Y113" i="8"/>
  <c r="Q116" i="8"/>
  <c r="P104" i="8"/>
  <c r="X101" i="8"/>
  <c r="G105" i="8"/>
  <c r="O102" i="8"/>
  <c r="V105" i="8"/>
  <c r="F103" i="8"/>
  <c r="N100" i="8"/>
  <c r="U103" i="8"/>
  <c r="E101" i="8"/>
  <c r="L104" i="8"/>
  <c r="T101" i="8"/>
  <c r="C105" i="8"/>
  <c r="K102" i="8"/>
  <c r="R105" i="8"/>
  <c r="B103" i="8"/>
  <c r="T294" i="8"/>
  <c r="O294" i="8"/>
  <c r="J294" i="8"/>
  <c r="S253" i="8"/>
  <c r="K253" i="8"/>
  <c r="B253" i="8"/>
  <c r="J253" i="8"/>
  <c r="B206" i="8"/>
  <c r="V116" i="8"/>
  <c r="T115" i="8"/>
  <c r="V115" i="8"/>
  <c r="H116" i="8"/>
  <c r="L100" i="8"/>
  <c r="E105" i="8"/>
  <c r="C101" i="8"/>
  <c r="W253" i="8"/>
  <c r="F253" i="8"/>
  <c r="F116" i="8"/>
  <c r="H111" i="8"/>
  <c r="P105" i="8"/>
  <c r="E102" i="8"/>
  <c r="J101" i="8"/>
  <c r="V253" i="8"/>
  <c r="E244" i="8"/>
  <c r="I236" i="8"/>
  <c r="T215" i="8"/>
  <c r="O238" i="8"/>
  <c r="N226" i="8"/>
  <c r="U216" i="8"/>
  <c r="D219" i="8"/>
  <c r="C216" i="8"/>
  <c r="J218" i="8"/>
  <c r="Y116" i="8"/>
  <c r="Q244" i="8"/>
  <c r="S244" i="8"/>
  <c r="D244" i="8"/>
  <c r="Y206" i="8"/>
  <c r="I204" i="8"/>
  <c r="Q222" i="8"/>
  <c r="Y219" i="8"/>
  <c r="I217" i="8"/>
  <c r="Q226" i="8"/>
  <c r="Y235" i="8"/>
  <c r="I238" i="8"/>
  <c r="P206" i="8"/>
  <c r="X224" i="8"/>
  <c r="H222" i="8"/>
  <c r="P219" i="8"/>
  <c r="X216" i="8"/>
  <c r="H226" i="8"/>
  <c r="P235" i="8"/>
  <c r="D203" i="8"/>
  <c r="G206" i="8"/>
  <c r="O224" i="8"/>
  <c r="W221" i="8"/>
  <c r="G219" i="8"/>
  <c r="O216" i="8"/>
  <c r="W225" i="8"/>
  <c r="G235" i="8"/>
  <c r="M203" i="8"/>
  <c r="V205" i="8"/>
  <c r="F224" i="8"/>
  <c r="N221" i="8"/>
  <c r="V218" i="8"/>
  <c r="F216" i="8"/>
  <c r="N225" i="8"/>
  <c r="V236" i="8"/>
  <c r="V203" i="8"/>
  <c r="M205" i="8"/>
  <c r="U223" i="8"/>
  <c r="E221" i="8"/>
  <c r="M218" i="8"/>
  <c r="U227" i="8"/>
  <c r="E225" i="8"/>
  <c r="M236" i="8"/>
  <c r="G215" i="8"/>
  <c r="D205" i="8"/>
  <c r="L223" i="8"/>
  <c r="T220" i="8"/>
  <c r="D218" i="8"/>
  <c r="L227" i="8"/>
  <c r="G237" i="8"/>
  <c r="D236" i="8"/>
  <c r="P215" i="8"/>
  <c r="S204" i="8"/>
  <c r="C223" i="8"/>
  <c r="K220" i="8"/>
  <c r="S217" i="8"/>
  <c r="C227" i="8"/>
  <c r="P237" i="8"/>
  <c r="S238" i="8"/>
  <c r="Y215" i="8"/>
  <c r="J204" i="8"/>
  <c r="R222" i="8"/>
  <c r="B220" i="8"/>
  <c r="J217" i="8"/>
  <c r="R226" i="8"/>
  <c r="Y237" i="8"/>
  <c r="J238" i="8"/>
  <c r="R116" i="8"/>
  <c r="K113" i="8"/>
  <c r="C116" i="8"/>
  <c r="D112" i="8"/>
  <c r="T114" i="8"/>
  <c r="J116" i="8"/>
  <c r="M113" i="8"/>
  <c r="E116" i="8"/>
  <c r="F112" i="8"/>
  <c r="V114" i="8"/>
  <c r="G111" i="8"/>
  <c r="W113" i="8"/>
  <c r="O116" i="8"/>
  <c r="P112" i="8"/>
  <c r="H115" i="8"/>
  <c r="Q111" i="8"/>
  <c r="I114" i="8"/>
  <c r="C100" i="8"/>
  <c r="H104" i="8"/>
  <c r="P101" i="8"/>
  <c r="W104" i="8"/>
  <c r="G102" i="8"/>
  <c r="N105" i="8"/>
  <c r="V102" i="8"/>
  <c r="V100" i="8"/>
  <c r="M103" i="8"/>
  <c r="G100" i="8"/>
  <c r="D104" i="8"/>
  <c r="L101" i="8"/>
  <c r="S104" i="8"/>
  <c r="C102" i="8"/>
  <c r="J105" i="8"/>
  <c r="R102" i="8"/>
  <c r="E294" i="8"/>
  <c r="W294" i="8"/>
  <c r="R294" i="8"/>
  <c r="R253" i="8"/>
  <c r="I203" i="8"/>
  <c r="S111" i="8"/>
  <c r="U111" i="8"/>
  <c r="G112" i="8"/>
  <c r="X105" i="8"/>
  <c r="V101" i="8"/>
  <c r="P100" i="8"/>
  <c r="X294" i="8"/>
  <c r="O253" i="8"/>
  <c r="D116" i="8"/>
  <c r="G115" i="8"/>
  <c r="E100" i="8"/>
  <c r="X100" i="8"/>
  <c r="I294" i="8"/>
  <c r="E253" i="8"/>
  <c r="Q223" i="8"/>
  <c r="I218" i="8"/>
  <c r="P220" i="8"/>
  <c r="W222" i="8"/>
  <c r="N222" i="8"/>
  <c r="U224" i="8"/>
  <c r="L224" i="8"/>
  <c r="S205" i="8"/>
  <c r="Y203" i="8"/>
  <c r="C244" i="8"/>
  <c r="G244" i="8"/>
  <c r="B244" i="8"/>
  <c r="B238" i="8"/>
  <c r="Q206" i="8"/>
  <c r="Y224" i="8"/>
  <c r="I222" i="8"/>
  <c r="Q219" i="8"/>
  <c r="Y216" i="8"/>
  <c r="I226" i="8"/>
  <c r="Q235" i="8"/>
  <c r="C203" i="8"/>
  <c r="H206" i="8"/>
  <c r="P224" i="8"/>
  <c r="X221" i="8"/>
  <c r="H219" i="8"/>
  <c r="P216" i="8"/>
  <c r="X225" i="8"/>
  <c r="H235" i="8"/>
  <c r="L203" i="8"/>
  <c r="W205" i="8"/>
  <c r="G224" i="8"/>
  <c r="O221" i="8"/>
  <c r="W218" i="8"/>
  <c r="G216" i="8"/>
  <c r="O225" i="8"/>
  <c r="W236" i="8"/>
  <c r="U203" i="8"/>
  <c r="N205" i="8"/>
  <c r="V223" i="8"/>
  <c r="F221" i="8"/>
  <c r="N218" i="8"/>
  <c r="V227" i="8"/>
  <c r="F225" i="8"/>
  <c r="N236" i="8"/>
  <c r="F215" i="8"/>
  <c r="E205" i="8"/>
  <c r="M223" i="8"/>
  <c r="U220" i="8"/>
  <c r="E218" i="8"/>
  <c r="M227" i="8"/>
  <c r="F237" i="8"/>
  <c r="E236" i="8"/>
  <c r="O215" i="8"/>
  <c r="T204" i="8"/>
  <c r="D223" i="8"/>
  <c r="L220" i="8"/>
  <c r="T217" i="8"/>
  <c r="D227" i="8"/>
  <c r="O237" i="8"/>
  <c r="T238" i="8"/>
  <c r="X215" i="8"/>
  <c r="K204" i="8"/>
  <c r="S222" i="8"/>
  <c r="C220" i="8"/>
  <c r="K217" i="8"/>
  <c r="S226" i="8"/>
  <c r="X237" i="8"/>
  <c r="K238" i="8"/>
  <c r="R206" i="8"/>
  <c r="B204" i="8"/>
  <c r="J222" i="8"/>
  <c r="R219" i="8"/>
  <c r="B217" i="8"/>
  <c r="J226" i="8"/>
  <c r="R235" i="8"/>
  <c r="B115" i="8"/>
  <c r="C111" i="8"/>
  <c r="S113" i="8"/>
  <c r="K116" i="8"/>
  <c r="L112" i="8"/>
  <c r="D115" i="8"/>
  <c r="E111" i="8"/>
  <c r="U113" i="8"/>
  <c r="M116" i="8"/>
  <c r="N112" i="8"/>
  <c r="F115" i="8"/>
  <c r="O111" i="8"/>
  <c r="G114" i="8"/>
  <c r="W116" i="8"/>
  <c r="X112" i="8"/>
  <c r="P115" i="8"/>
  <c r="Y111" i="8"/>
  <c r="Q114" i="8"/>
  <c r="K100" i="8"/>
  <c r="X103" i="8"/>
  <c r="H101" i="8"/>
  <c r="O104" i="8"/>
  <c r="W101" i="8"/>
  <c r="F105" i="8"/>
  <c r="N102" i="8"/>
  <c r="U105" i="8"/>
  <c r="E103" i="8"/>
  <c r="O100" i="8"/>
  <c r="T103" i="8"/>
  <c r="D101" i="8"/>
  <c r="K104" i="8"/>
  <c r="S101" i="8"/>
  <c r="B105" i="8"/>
  <c r="J102" i="8"/>
  <c r="M294" i="8"/>
  <c r="H294" i="8"/>
  <c r="Y253" i="8"/>
  <c r="Q253" i="8"/>
  <c r="I253" i="8"/>
  <c r="C226" i="8"/>
  <c r="J216" i="8"/>
  <c r="K114" i="8"/>
  <c r="M114" i="8"/>
  <c r="W114" i="8"/>
  <c r="I115" i="8"/>
  <c r="G101" i="8"/>
  <c r="M102" i="8"/>
  <c r="S103" i="8"/>
  <c r="E112" i="8"/>
  <c r="Y112" i="8"/>
  <c r="X102" i="8"/>
  <c r="U104" i="8"/>
  <c r="I100" i="8"/>
  <c r="J244" i="8"/>
  <c r="H227" i="8"/>
  <c r="O217" i="8"/>
  <c r="V219" i="8"/>
  <c r="F238" i="8"/>
  <c r="M235" i="8"/>
  <c r="T225" i="8"/>
  <c r="K221" i="8"/>
  <c r="R223" i="8"/>
  <c r="L244" i="8"/>
  <c r="O244" i="8"/>
  <c r="N244" i="8"/>
  <c r="B203" i="8"/>
  <c r="I206" i="8"/>
  <c r="Q224" i="8"/>
  <c r="Y221" i="8"/>
  <c r="I219" i="8"/>
  <c r="Q216" i="8"/>
  <c r="Y225" i="8"/>
  <c r="I235" i="8"/>
  <c r="K203" i="8"/>
  <c r="X205" i="8"/>
  <c r="H224" i="8"/>
  <c r="P221" i="8"/>
  <c r="X218" i="8"/>
  <c r="H216" i="8"/>
  <c r="P225" i="8"/>
  <c r="X236" i="8"/>
  <c r="T203" i="8"/>
  <c r="O205" i="8"/>
  <c r="W223" i="8"/>
  <c r="G221" i="8"/>
  <c r="O218" i="8"/>
  <c r="W227" i="8"/>
  <c r="G225" i="8"/>
  <c r="O236" i="8"/>
  <c r="E215" i="8"/>
  <c r="F205" i="8"/>
  <c r="N223" i="8"/>
  <c r="V220" i="8"/>
  <c r="F218" i="8"/>
  <c r="N227" i="8"/>
  <c r="E237" i="8"/>
  <c r="F236" i="8"/>
  <c r="N215" i="8"/>
  <c r="U204" i="8"/>
  <c r="E223" i="8"/>
  <c r="M220" i="8"/>
  <c r="U217" i="8"/>
  <c r="E227" i="8"/>
  <c r="N237" i="8"/>
  <c r="U238" i="8"/>
  <c r="W215" i="8"/>
  <c r="L204" i="8"/>
  <c r="T222" i="8"/>
  <c r="D220" i="8"/>
  <c r="L217" i="8"/>
  <c r="T226" i="8"/>
  <c r="W237" i="8"/>
  <c r="L238" i="8"/>
  <c r="S206" i="8"/>
  <c r="C204" i="8"/>
  <c r="K222" i="8"/>
  <c r="S219" i="8"/>
  <c r="C217" i="8"/>
  <c r="K226" i="8"/>
  <c r="S235" i="8"/>
  <c r="C238" i="8"/>
  <c r="J206" i="8"/>
  <c r="R224" i="8"/>
  <c r="B222" i="8"/>
  <c r="J219" i="8"/>
  <c r="R216" i="8"/>
  <c r="B226" i="8"/>
  <c r="J235" i="8"/>
  <c r="J111" i="8"/>
  <c r="K111" i="8"/>
  <c r="C114" i="8"/>
  <c r="S116" i="8"/>
  <c r="T112" i="8"/>
  <c r="L115" i="8"/>
  <c r="M111" i="8"/>
  <c r="E114" i="8"/>
  <c r="U116" i="8"/>
  <c r="V112" i="8"/>
  <c r="N115" i="8"/>
  <c r="W111" i="8"/>
  <c r="O114" i="8"/>
  <c r="B114" i="8"/>
  <c r="H113" i="8"/>
  <c r="X115" i="8"/>
  <c r="I112" i="8"/>
  <c r="Y114" i="8"/>
  <c r="S100" i="8"/>
  <c r="P103" i="8"/>
  <c r="D100" i="8"/>
  <c r="G104" i="8"/>
  <c r="O101" i="8"/>
  <c r="V104" i="8"/>
  <c r="F102" i="8"/>
  <c r="M105" i="8"/>
  <c r="U102" i="8"/>
  <c r="W100" i="8"/>
  <c r="L103" i="8"/>
  <c r="H100" i="8"/>
  <c r="C104" i="8"/>
  <c r="K101" i="8"/>
  <c r="R104" i="8"/>
  <c r="B102" i="8"/>
  <c r="U294" i="8"/>
  <c r="P294" i="8"/>
  <c r="X253" i="8"/>
  <c r="P253" i="8"/>
  <c r="H253" i="8"/>
  <c r="S216" i="8"/>
  <c r="B219" i="8"/>
  <c r="B113" i="8"/>
  <c r="J112" i="8"/>
  <c r="P113" i="8"/>
  <c r="H103" i="8"/>
  <c r="T105" i="8"/>
  <c r="R101" i="8"/>
  <c r="R114" i="8"/>
  <c r="P116" i="8"/>
  <c r="T100" i="8"/>
  <c r="L105" i="8"/>
  <c r="B104" i="8"/>
  <c r="R244" i="8"/>
  <c r="K215" i="8"/>
  <c r="X238" i="8"/>
  <c r="T237" i="8"/>
  <c r="V235" i="8"/>
  <c r="E226" i="8"/>
  <c r="L216" i="8"/>
  <c r="S218" i="8"/>
  <c r="B221" i="8"/>
  <c r="W244" i="8"/>
  <c r="F244" i="8"/>
  <c r="U244" i="8"/>
  <c r="J203" i="8"/>
  <c r="Y205" i="8"/>
  <c r="I224" i="8"/>
  <c r="Q221" i="8"/>
  <c r="Y218" i="8"/>
  <c r="I216" i="8"/>
  <c r="Q225" i="8"/>
  <c r="Y236" i="8"/>
  <c r="S203" i="8"/>
  <c r="P205" i="8"/>
  <c r="X223" i="8"/>
  <c r="H221" i="8"/>
  <c r="P218" i="8"/>
  <c r="X227" i="8"/>
  <c r="H225" i="8"/>
  <c r="P236" i="8"/>
  <c r="D215" i="8"/>
  <c r="G205" i="8"/>
  <c r="O223" i="8"/>
  <c r="W220" i="8"/>
  <c r="G218" i="8"/>
  <c r="O227" i="8"/>
  <c r="D237" i="8"/>
  <c r="G236" i="8"/>
  <c r="M215" i="8"/>
  <c r="V204" i="8"/>
  <c r="F223" i="8"/>
  <c r="N220" i="8"/>
  <c r="V217" i="8"/>
  <c r="F227" i="8"/>
  <c r="M237" i="8"/>
  <c r="V238" i="8"/>
  <c r="V215" i="8"/>
  <c r="M204" i="8"/>
  <c r="U222" i="8"/>
  <c r="E220" i="8"/>
  <c r="M217" i="8"/>
  <c r="U226" i="8"/>
  <c r="V237" i="8"/>
  <c r="M238" i="8"/>
  <c r="T206" i="8"/>
  <c r="D204" i="8"/>
  <c r="L222" i="8"/>
  <c r="T219" i="8"/>
  <c r="D217" i="8"/>
  <c r="L226" i="8"/>
  <c r="T235" i="8"/>
  <c r="D238" i="8"/>
  <c r="K206" i="8"/>
  <c r="S224" i="8"/>
  <c r="C222" i="8"/>
  <c r="K219" i="8"/>
  <c r="K235" i="8"/>
  <c r="J224" i="8"/>
  <c r="R221" i="8"/>
  <c r="R225" i="8"/>
  <c r="D113" i="8"/>
  <c r="R115" i="8"/>
  <c r="N104" i="8"/>
  <c r="F294" i="8"/>
  <c r="N101" i="8"/>
  <c r="N253" i="8"/>
  <c r="I205" i="8"/>
  <c r="B237" i="8"/>
  <c r="K237" i="8"/>
  <c r="W226" i="8"/>
  <c r="F217" i="8"/>
  <c r="M219" i="8"/>
  <c r="T221" i="8"/>
  <c r="C224" i="8"/>
  <c r="J205" i="8"/>
  <c r="H244" i="8"/>
  <c r="T244" i="8"/>
  <c r="I244" i="8"/>
  <c r="R203" i="8"/>
  <c r="Q205" i="8"/>
  <c r="Y223" i="8"/>
  <c r="I221" i="8"/>
  <c r="Q218" i="8"/>
  <c r="Y227" i="8"/>
  <c r="I225" i="8"/>
  <c r="Q236" i="8"/>
  <c r="C215" i="8"/>
  <c r="H205" i="8"/>
  <c r="P223" i="8"/>
  <c r="X220" i="8"/>
  <c r="H218" i="8"/>
  <c r="P227" i="8"/>
  <c r="C237" i="8"/>
  <c r="H236" i="8"/>
  <c r="L215" i="8"/>
  <c r="W204" i="8"/>
  <c r="G223" i="8"/>
  <c r="O220" i="8"/>
  <c r="W217" i="8"/>
  <c r="G227" i="8"/>
  <c r="L237" i="8"/>
  <c r="W238" i="8"/>
  <c r="U215" i="8"/>
  <c r="N204" i="8"/>
  <c r="V222" i="8"/>
  <c r="F220" i="8"/>
  <c r="N217" i="8"/>
  <c r="V226" i="8"/>
  <c r="U237" i="8"/>
  <c r="N238" i="8"/>
  <c r="U206" i="8"/>
  <c r="E204" i="8"/>
  <c r="M222" i="8"/>
  <c r="U219" i="8"/>
  <c r="E217" i="8"/>
  <c r="M226" i="8"/>
  <c r="U235" i="8"/>
  <c r="E238" i="8"/>
  <c r="L206" i="8"/>
  <c r="T224" i="8"/>
  <c r="D222" i="8"/>
  <c r="L219" i="8"/>
  <c r="T216" i="8"/>
  <c r="D226" i="8"/>
  <c r="L235" i="8"/>
  <c r="H203" i="8"/>
  <c r="C206" i="8"/>
  <c r="K224" i="8"/>
  <c r="S221" i="8"/>
  <c r="C219" i="8"/>
  <c r="K216" i="8"/>
  <c r="S225" i="8"/>
  <c r="C235" i="8"/>
  <c r="Q203" i="8"/>
  <c r="R205" i="8"/>
  <c r="B224" i="8"/>
  <c r="J221" i="8"/>
  <c r="R218" i="8"/>
  <c r="B216" i="8"/>
  <c r="J225" i="8"/>
  <c r="R236" i="8"/>
  <c r="R111" i="8"/>
  <c r="C112" i="8"/>
  <c r="S114" i="8"/>
  <c r="J115" i="8"/>
  <c r="L113" i="8"/>
  <c r="N113" i="8"/>
  <c r="O112" i="8"/>
  <c r="Q115" i="8"/>
  <c r="F104" i="8"/>
  <c r="K103" i="8"/>
  <c r="B215" i="8"/>
  <c r="X204" i="8"/>
  <c r="X217" i="8"/>
  <c r="G220" i="8"/>
  <c r="F204" i="8"/>
  <c r="M206" i="8"/>
  <c r="G203" i="8"/>
  <c r="D235" i="8"/>
  <c r="K225" i="8"/>
  <c r="R227" i="8"/>
  <c r="L116" i="8"/>
  <c r="P111" i="8"/>
  <c r="G103" i="8"/>
  <c r="S105" i="8"/>
  <c r="M253" i="8"/>
  <c r="I113" i="8"/>
  <c r="B225" i="8"/>
  <c r="M112" i="8"/>
  <c r="H114" i="8"/>
  <c r="M100" i="8"/>
  <c r="C103" i="8"/>
  <c r="D253" i="8"/>
  <c r="B111" i="8"/>
  <c r="F101" i="8"/>
  <c r="Q294" i="8"/>
  <c r="O115" i="8"/>
  <c r="L102" i="8"/>
  <c r="J236" i="8"/>
  <c r="E115" i="8"/>
  <c r="X116" i="8"/>
  <c r="V103" i="8"/>
  <c r="Q100" i="8"/>
  <c r="F111" i="8"/>
  <c r="R103" i="8"/>
  <c r="P102" i="8"/>
  <c r="D105" i="8"/>
  <c r="T113" i="8"/>
  <c r="W105" i="8"/>
  <c r="U253" i="8"/>
  <c r="K112" i="8"/>
  <c r="V113" i="8"/>
  <c r="Y115" i="8"/>
  <c r="M104" i="8"/>
  <c r="D294" i="8"/>
  <c r="C115" i="8"/>
  <c r="N116" i="8"/>
  <c r="H105" i="8"/>
  <c r="U101" i="8"/>
  <c r="V294" i="8"/>
  <c r="D111" i="8"/>
  <c r="W112" i="8"/>
  <c r="P37" i="8"/>
  <c r="X34" i="8"/>
  <c r="W37" i="8"/>
  <c r="G35" i="8"/>
  <c r="N35" i="8"/>
  <c r="V35" i="8"/>
  <c r="E37" i="8"/>
  <c r="M34" i="8"/>
  <c r="D34" i="8"/>
  <c r="L34" i="8"/>
  <c r="K36" i="8"/>
  <c r="Y33" i="8"/>
  <c r="J35" i="8"/>
  <c r="Y36" i="8"/>
  <c r="I34" i="8"/>
  <c r="H33" i="8"/>
  <c r="C36" i="8"/>
  <c r="R37" i="8"/>
  <c r="B35" i="8"/>
  <c r="Q36" i="8"/>
  <c r="B15" i="8"/>
  <c r="C264" i="8"/>
  <c r="I271" i="8"/>
  <c r="Q271" i="8"/>
  <c r="Y271" i="8"/>
  <c r="I272" i="8"/>
  <c r="Q272" i="8"/>
  <c r="Y272" i="8"/>
  <c r="I254" i="8"/>
  <c r="Q254" i="8"/>
  <c r="Y254" i="8"/>
  <c r="I255" i="8"/>
  <c r="Q255" i="8"/>
  <c r="Y255" i="8"/>
  <c r="I256" i="8"/>
  <c r="Q256" i="8"/>
  <c r="Y256" i="8"/>
  <c r="I257" i="8"/>
  <c r="Q257" i="8"/>
  <c r="Y257" i="8"/>
  <c r="I258" i="8"/>
  <c r="Q258" i="8"/>
  <c r="Y258" i="8"/>
  <c r="I259" i="8"/>
  <c r="Q259" i="8"/>
  <c r="Y259" i="8"/>
  <c r="I260" i="8"/>
  <c r="Q260" i="8"/>
  <c r="Y260" i="8"/>
  <c r="I261" i="8"/>
  <c r="Q261" i="8"/>
  <c r="Y261" i="8"/>
  <c r="I262" i="8"/>
  <c r="Q262" i="8"/>
  <c r="Y262" i="8"/>
  <c r="I263" i="8"/>
  <c r="Q263" i="8"/>
  <c r="Y263" i="8"/>
  <c r="J264" i="8"/>
  <c r="R264" i="8"/>
  <c r="B265" i="8"/>
  <c r="J265" i="8"/>
  <c r="R265" i="8"/>
  <c r="B266" i="8"/>
  <c r="J266" i="8"/>
  <c r="R266" i="8"/>
  <c r="B267" i="8"/>
  <c r="J267" i="8"/>
  <c r="R267" i="8"/>
  <c r="B268" i="8"/>
  <c r="J268" i="8"/>
  <c r="R268" i="8"/>
  <c r="B269" i="8"/>
  <c r="J269" i="8"/>
  <c r="R269" i="8"/>
  <c r="B270" i="8"/>
  <c r="J270" i="8"/>
  <c r="R270" i="8"/>
  <c r="I16" i="8"/>
  <c r="Q16" i="8"/>
  <c r="Y16" i="8"/>
  <c r="I17" i="8"/>
  <c r="Q17" i="8"/>
  <c r="Y17" i="8"/>
  <c r="I18" i="8"/>
  <c r="Q18" i="8"/>
  <c r="Y18" i="8"/>
  <c r="I19" i="8"/>
  <c r="Q19" i="8"/>
  <c r="Y19" i="8"/>
  <c r="I20" i="8"/>
  <c r="Q20" i="8"/>
  <c r="Y20" i="8"/>
  <c r="I21" i="8"/>
  <c r="Q21" i="8"/>
  <c r="Y21" i="8"/>
  <c r="I22" i="8"/>
  <c r="Q22" i="8"/>
  <c r="Y22" i="8"/>
  <c r="I23" i="8"/>
  <c r="Q23" i="8"/>
  <c r="Y23" i="8"/>
  <c r="I24" i="8"/>
  <c r="Q24" i="8"/>
  <c r="Y24" i="8"/>
  <c r="I25" i="8"/>
  <c r="B271" i="8"/>
  <c r="J271" i="8"/>
  <c r="R271" i="8"/>
  <c r="B272" i="8"/>
  <c r="J272" i="8"/>
  <c r="R272" i="8"/>
  <c r="B254" i="8"/>
  <c r="J254" i="8"/>
  <c r="R254" i="8"/>
  <c r="B255" i="8"/>
  <c r="J255" i="8"/>
  <c r="R255" i="8"/>
  <c r="B256" i="8"/>
  <c r="J256" i="8"/>
  <c r="R256" i="8"/>
  <c r="B257" i="8"/>
  <c r="J257" i="8"/>
  <c r="R257" i="8"/>
  <c r="B258" i="8"/>
  <c r="J258" i="8"/>
  <c r="R258" i="8"/>
  <c r="B259" i="8"/>
  <c r="J259" i="8"/>
  <c r="R259" i="8"/>
  <c r="B260" i="8"/>
  <c r="J260" i="8"/>
  <c r="R260" i="8"/>
  <c r="B261" i="8"/>
  <c r="J261" i="8"/>
  <c r="R261" i="8"/>
  <c r="B262" i="8"/>
  <c r="J262" i="8"/>
  <c r="R262" i="8"/>
  <c r="B263" i="8"/>
  <c r="J263" i="8"/>
  <c r="R263" i="8"/>
  <c r="B264" i="8"/>
  <c r="K264" i="8"/>
  <c r="S264" i="8"/>
  <c r="C265" i="8"/>
  <c r="K265" i="8"/>
  <c r="S265" i="8"/>
  <c r="C266" i="8"/>
  <c r="K266" i="8"/>
  <c r="S266" i="8"/>
  <c r="C267" i="8"/>
  <c r="K267" i="8"/>
  <c r="S267" i="8"/>
  <c r="C268" i="8"/>
  <c r="K268" i="8"/>
  <c r="S268" i="8"/>
  <c r="C269" i="8"/>
  <c r="K269" i="8"/>
  <c r="S269" i="8"/>
  <c r="C270" i="8"/>
  <c r="K270" i="8"/>
  <c r="S270" i="8"/>
  <c r="B16" i="8"/>
  <c r="J16" i="8"/>
  <c r="R16" i="8"/>
  <c r="B17" i="8"/>
  <c r="J17" i="8"/>
  <c r="R17" i="8"/>
  <c r="B18" i="8"/>
  <c r="J18" i="8"/>
  <c r="R18" i="8"/>
  <c r="B19" i="8"/>
  <c r="J19" i="8"/>
  <c r="R19" i="8"/>
  <c r="B20" i="8"/>
  <c r="J20" i="8"/>
  <c r="R20" i="8"/>
  <c r="B21" i="8"/>
  <c r="J21" i="8"/>
  <c r="R21" i="8"/>
  <c r="B22" i="8"/>
  <c r="J22" i="8"/>
  <c r="R22" i="8"/>
  <c r="B23" i="8"/>
  <c r="J23" i="8"/>
  <c r="R23" i="8"/>
  <c r="B24" i="8"/>
  <c r="J24" i="8"/>
  <c r="R24" i="8"/>
  <c r="B25" i="8"/>
  <c r="C271" i="8"/>
  <c r="K271" i="8"/>
  <c r="S271" i="8"/>
  <c r="C272" i="8"/>
  <c r="K272" i="8"/>
  <c r="S272" i="8"/>
  <c r="C254" i="8"/>
  <c r="K254" i="8"/>
  <c r="S254" i="8"/>
  <c r="C255" i="8"/>
  <c r="K255" i="8"/>
  <c r="S255" i="8"/>
  <c r="C256" i="8"/>
  <c r="K256" i="8"/>
  <c r="S256" i="8"/>
  <c r="C257" i="8"/>
  <c r="K257" i="8"/>
  <c r="S257" i="8"/>
  <c r="C258" i="8"/>
  <c r="K258" i="8"/>
  <c r="S258" i="8"/>
  <c r="C259" i="8"/>
  <c r="K259" i="8"/>
  <c r="S259" i="8"/>
  <c r="C260" i="8"/>
  <c r="K260" i="8"/>
  <c r="S260" i="8"/>
  <c r="C261" i="8"/>
  <c r="K261" i="8"/>
  <c r="S261" i="8"/>
  <c r="C262" i="8"/>
  <c r="K262" i="8"/>
  <c r="S262" i="8"/>
  <c r="C263" i="8"/>
  <c r="K263" i="8"/>
  <c r="S263" i="8"/>
  <c r="D264" i="8"/>
  <c r="L264" i="8"/>
  <c r="T264" i="8"/>
  <c r="D265" i="8"/>
  <c r="L265" i="8"/>
  <c r="T265" i="8"/>
  <c r="D266" i="8"/>
  <c r="L266" i="8"/>
  <c r="T266" i="8"/>
  <c r="D267" i="8"/>
  <c r="L267" i="8"/>
  <c r="T267" i="8"/>
  <c r="D268" i="8"/>
  <c r="L268" i="8"/>
  <c r="T268" i="8"/>
  <c r="D269" i="8"/>
  <c r="L269" i="8"/>
  <c r="T269" i="8"/>
  <c r="D270" i="8"/>
  <c r="L270" i="8"/>
  <c r="T270" i="8"/>
  <c r="C16" i="8"/>
  <c r="K16" i="8"/>
  <c r="S16" i="8"/>
  <c r="C17" i="8"/>
  <c r="K17" i="8"/>
  <c r="S17" i="8"/>
  <c r="D271" i="8"/>
  <c r="L271" i="8"/>
  <c r="T271" i="8"/>
  <c r="D272" i="8"/>
  <c r="L272" i="8"/>
  <c r="T272" i="8"/>
  <c r="D254" i="8"/>
  <c r="L254" i="8"/>
  <c r="T254" i="8"/>
  <c r="D255" i="8"/>
  <c r="L255" i="8"/>
  <c r="T255" i="8"/>
  <c r="D256" i="8"/>
  <c r="L256" i="8"/>
  <c r="T256" i="8"/>
  <c r="D257" i="8"/>
  <c r="L257" i="8"/>
  <c r="T257" i="8"/>
  <c r="D258" i="8"/>
  <c r="L258" i="8"/>
  <c r="T258" i="8"/>
  <c r="D259" i="8"/>
  <c r="L259" i="8"/>
  <c r="T259" i="8"/>
  <c r="D260" i="8"/>
  <c r="L260" i="8"/>
  <c r="T260" i="8"/>
  <c r="D261" i="8"/>
  <c r="L261" i="8"/>
  <c r="T261" i="8"/>
  <c r="D262" i="8"/>
  <c r="L262" i="8"/>
  <c r="T262" i="8"/>
  <c r="D263" i="8"/>
  <c r="L263" i="8"/>
  <c r="T263" i="8"/>
  <c r="E264" i="8"/>
  <c r="M264" i="8"/>
  <c r="U264" i="8"/>
  <c r="E265" i="8"/>
  <c r="M265" i="8"/>
  <c r="U265" i="8"/>
  <c r="E266" i="8"/>
  <c r="M266" i="8"/>
  <c r="U266" i="8"/>
  <c r="E267" i="8"/>
  <c r="M267" i="8"/>
  <c r="U267" i="8"/>
  <c r="E268" i="8"/>
  <c r="M268" i="8"/>
  <c r="U268" i="8"/>
  <c r="E269" i="8"/>
  <c r="M269" i="8"/>
  <c r="U269" i="8"/>
  <c r="E270" i="8"/>
  <c r="M270" i="8"/>
  <c r="U270" i="8"/>
  <c r="D16" i="8"/>
  <c r="L16" i="8"/>
  <c r="T16" i="8"/>
  <c r="D17" i="8"/>
  <c r="L17" i="8"/>
  <c r="T17" i="8"/>
  <c r="E271" i="8"/>
  <c r="M271" i="8"/>
  <c r="U271" i="8"/>
  <c r="E272" i="8"/>
  <c r="M272" i="8"/>
  <c r="U272" i="8"/>
  <c r="E254" i="8"/>
  <c r="M254" i="8"/>
  <c r="U254" i="8"/>
  <c r="E255" i="8"/>
  <c r="M255" i="8"/>
  <c r="U255" i="8"/>
  <c r="E256" i="8"/>
  <c r="M256" i="8"/>
  <c r="U256" i="8"/>
  <c r="E257" i="8"/>
  <c r="M257" i="8"/>
  <c r="U257" i="8"/>
  <c r="E258" i="8"/>
  <c r="M258" i="8"/>
  <c r="U258" i="8"/>
  <c r="E259" i="8"/>
  <c r="M259" i="8"/>
  <c r="U259" i="8"/>
  <c r="E260" i="8"/>
  <c r="M260" i="8"/>
  <c r="U260" i="8"/>
  <c r="E261" i="8"/>
  <c r="M261" i="8"/>
  <c r="U261" i="8"/>
  <c r="E262" i="8"/>
  <c r="M262" i="8"/>
  <c r="U262" i="8"/>
  <c r="E263" i="8"/>
  <c r="M263" i="8"/>
  <c r="U263" i="8"/>
  <c r="F264" i="8"/>
  <c r="N264" i="8"/>
  <c r="V264" i="8"/>
  <c r="F265" i="8"/>
  <c r="N265" i="8"/>
  <c r="V265" i="8"/>
  <c r="F266" i="8"/>
  <c r="N266" i="8"/>
  <c r="V266" i="8"/>
  <c r="F267" i="8"/>
  <c r="N267" i="8"/>
  <c r="V267" i="8"/>
  <c r="F268" i="8"/>
  <c r="N268" i="8"/>
  <c r="V268" i="8"/>
  <c r="F269" i="8"/>
  <c r="N269" i="8"/>
  <c r="V269" i="8"/>
  <c r="F270" i="8"/>
  <c r="N270" i="8"/>
  <c r="V270" i="8"/>
  <c r="E16" i="8"/>
  <c r="M16" i="8"/>
  <c r="U16" i="8"/>
  <c r="E17" i="8"/>
  <c r="M17" i="8"/>
  <c r="U17" i="8"/>
  <c r="E18" i="8"/>
  <c r="M18" i="8"/>
  <c r="U18" i="8"/>
  <c r="E19" i="8"/>
  <c r="M19" i="8"/>
  <c r="U19" i="8"/>
  <c r="E20" i="8"/>
  <c r="M20" i="8"/>
  <c r="U20" i="8"/>
  <c r="E21" i="8"/>
  <c r="M21" i="8"/>
  <c r="U21" i="8"/>
  <c r="E22" i="8"/>
  <c r="M22" i="8"/>
  <c r="U22" i="8"/>
  <c r="E23" i="8"/>
  <c r="M23" i="8"/>
  <c r="U23" i="8"/>
  <c r="E24" i="8"/>
  <c r="M24" i="8"/>
  <c r="U24" i="8"/>
  <c r="E25" i="8"/>
  <c r="F271" i="8"/>
  <c r="N271" i="8"/>
  <c r="V271" i="8"/>
  <c r="F272" i="8"/>
  <c r="N272" i="8"/>
  <c r="V272" i="8"/>
  <c r="F254" i="8"/>
  <c r="N254" i="8"/>
  <c r="V254" i="8"/>
  <c r="F255" i="8"/>
  <c r="N255" i="8"/>
  <c r="V255" i="8"/>
  <c r="F256" i="8"/>
  <c r="N256" i="8"/>
  <c r="V256" i="8"/>
  <c r="F257" i="8"/>
  <c r="N257" i="8"/>
  <c r="V257" i="8"/>
  <c r="F258" i="8"/>
  <c r="N258" i="8"/>
  <c r="V258" i="8"/>
  <c r="F259" i="8"/>
  <c r="N259" i="8"/>
  <c r="V259" i="8"/>
  <c r="F260" i="8"/>
  <c r="N260" i="8"/>
  <c r="V260" i="8"/>
  <c r="F261" i="8"/>
  <c r="N261" i="8"/>
  <c r="V261" i="8"/>
  <c r="F262" i="8"/>
  <c r="N262" i="8"/>
  <c r="V262" i="8"/>
  <c r="F263" i="8"/>
  <c r="N263" i="8"/>
  <c r="V263" i="8"/>
  <c r="G264" i="8"/>
  <c r="O264" i="8"/>
  <c r="W264" i="8"/>
  <c r="G265" i="8"/>
  <c r="O265" i="8"/>
  <c r="W265" i="8"/>
  <c r="G266" i="8"/>
  <c r="O266" i="8"/>
  <c r="W266" i="8"/>
  <c r="G267" i="8"/>
  <c r="O267" i="8"/>
  <c r="W267" i="8"/>
  <c r="G268" i="8"/>
  <c r="O268" i="8"/>
  <c r="W268" i="8"/>
  <c r="G269" i="8"/>
  <c r="O269" i="8"/>
  <c r="W269" i="8"/>
  <c r="G270" i="8"/>
  <c r="O270" i="8"/>
  <c r="W270" i="8"/>
  <c r="F16" i="8"/>
  <c r="N16" i="8"/>
  <c r="V16" i="8"/>
  <c r="F17" i="8"/>
  <c r="N17" i="8"/>
  <c r="V17" i="8"/>
  <c r="F18" i="8"/>
  <c r="N18" i="8"/>
  <c r="V18" i="8"/>
  <c r="F19" i="8"/>
  <c r="N19" i="8"/>
  <c r="V19" i="8"/>
  <c r="F20" i="8"/>
  <c r="N20" i="8"/>
  <c r="V20" i="8"/>
  <c r="F21" i="8"/>
  <c r="N21" i="8"/>
  <c r="V21" i="8"/>
  <c r="F22" i="8"/>
  <c r="N22" i="8"/>
  <c r="V22" i="8"/>
  <c r="F23" i="8"/>
  <c r="N23" i="8"/>
  <c r="V23" i="8"/>
  <c r="F24" i="8"/>
  <c r="N24" i="8"/>
  <c r="V24" i="8"/>
  <c r="F25" i="8"/>
  <c r="G271" i="8"/>
  <c r="O271" i="8"/>
  <c r="W271" i="8"/>
  <c r="G272" i="8"/>
  <c r="O272" i="8"/>
  <c r="W272" i="8"/>
  <c r="G254" i="8"/>
  <c r="O254" i="8"/>
  <c r="W254" i="8"/>
  <c r="G255" i="8"/>
  <c r="O255" i="8"/>
  <c r="W255" i="8"/>
  <c r="G256" i="8"/>
  <c r="O256" i="8"/>
  <c r="W256" i="8"/>
  <c r="G257" i="8"/>
  <c r="O257" i="8"/>
  <c r="W257" i="8"/>
  <c r="G258" i="8"/>
  <c r="O258" i="8"/>
  <c r="W258" i="8"/>
  <c r="G259" i="8"/>
  <c r="O259" i="8"/>
  <c r="W259" i="8"/>
  <c r="G260" i="8"/>
  <c r="O260" i="8"/>
  <c r="W260" i="8"/>
  <c r="G261" i="8"/>
  <c r="O261" i="8"/>
  <c r="W261" i="8"/>
  <c r="G262" i="8"/>
  <c r="O262" i="8"/>
  <c r="W262" i="8"/>
  <c r="G263" i="8"/>
  <c r="O263" i="8"/>
  <c r="W263" i="8"/>
  <c r="H264" i="8"/>
  <c r="P264" i="8"/>
  <c r="X264" i="8"/>
  <c r="H265" i="8"/>
  <c r="P265" i="8"/>
  <c r="X265" i="8"/>
  <c r="H266" i="8"/>
  <c r="P266" i="8"/>
  <c r="X266" i="8"/>
  <c r="H267" i="8"/>
  <c r="P267" i="8"/>
  <c r="X267" i="8"/>
  <c r="H268" i="8"/>
  <c r="P268" i="8"/>
  <c r="X268" i="8"/>
  <c r="H269" i="8"/>
  <c r="P269" i="8"/>
  <c r="X269" i="8"/>
  <c r="H270" i="8"/>
  <c r="P270" i="8"/>
  <c r="X270" i="8"/>
  <c r="G16" i="8"/>
  <c r="O16" i="8"/>
  <c r="W16" i="8"/>
  <c r="G17" i="8"/>
  <c r="O17" i="8"/>
  <c r="W17" i="8"/>
  <c r="G18" i="8"/>
  <c r="O18" i="8"/>
  <c r="W18" i="8"/>
  <c r="G19" i="8"/>
  <c r="O19" i="8"/>
  <c r="W19" i="8"/>
  <c r="G20" i="8"/>
  <c r="O20" i="8"/>
  <c r="W20" i="8"/>
  <c r="G21" i="8"/>
  <c r="O21" i="8"/>
  <c r="W21" i="8"/>
  <c r="G22" i="8"/>
  <c r="O22" i="8"/>
  <c r="W22" i="8"/>
  <c r="G23" i="8"/>
  <c r="O23" i="8"/>
  <c r="W23" i="8"/>
  <c r="G24" i="8"/>
  <c r="O24" i="8"/>
  <c r="W24" i="8"/>
  <c r="G25" i="8"/>
  <c r="H271" i="8"/>
  <c r="X254" i="8"/>
  <c r="P257" i="8"/>
  <c r="H260" i="8"/>
  <c r="X262" i="8"/>
  <c r="Q265" i="8"/>
  <c r="I268" i="8"/>
  <c r="Y270" i="8"/>
  <c r="C18" i="8"/>
  <c r="X18" i="8"/>
  <c r="T19" i="8"/>
  <c r="S20" i="8"/>
  <c r="P21" i="8"/>
  <c r="L22" i="8"/>
  <c r="K23" i="8"/>
  <c r="H24" i="8"/>
  <c r="D25" i="8"/>
  <c r="P25" i="8"/>
  <c r="X25" i="8"/>
  <c r="H26" i="8"/>
  <c r="P26" i="8"/>
  <c r="X26" i="8"/>
  <c r="S15" i="8"/>
  <c r="K15" i="8"/>
  <c r="C15" i="8"/>
  <c r="H18" i="8"/>
  <c r="X20" i="8"/>
  <c r="P23" i="8"/>
  <c r="J25" i="8"/>
  <c r="B26" i="8"/>
  <c r="Y15" i="8"/>
  <c r="P24" i="8"/>
  <c r="K26" i="8"/>
  <c r="P15" i="8"/>
  <c r="G26" i="8"/>
  <c r="P271" i="8"/>
  <c r="H255" i="8"/>
  <c r="X257" i="8"/>
  <c r="P260" i="8"/>
  <c r="H263" i="8"/>
  <c r="Y265" i="8"/>
  <c r="Q268" i="8"/>
  <c r="D18" i="8"/>
  <c r="C19" i="8"/>
  <c r="X19" i="8"/>
  <c r="T20" i="8"/>
  <c r="S21" i="8"/>
  <c r="P22" i="8"/>
  <c r="L23" i="8"/>
  <c r="K24" i="8"/>
  <c r="H25" i="8"/>
  <c r="Q25" i="8"/>
  <c r="Y25" i="8"/>
  <c r="I26" i="8"/>
  <c r="Q26" i="8"/>
  <c r="Y26" i="8"/>
  <c r="R15" i="8"/>
  <c r="J15" i="8"/>
  <c r="D19" i="8"/>
  <c r="C20" i="8"/>
  <c r="S22" i="8"/>
  <c r="R25" i="8"/>
  <c r="J26" i="8"/>
  <c r="Q15" i="8"/>
  <c r="S23" i="8"/>
  <c r="C26" i="8"/>
  <c r="H15" i="8"/>
  <c r="O26" i="8"/>
  <c r="X271" i="8"/>
  <c r="P255" i="8"/>
  <c r="H258" i="8"/>
  <c r="X260" i="8"/>
  <c r="P263" i="8"/>
  <c r="I266" i="8"/>
  <c r="Y268" i="8"/>
  <c r="H16" i="8"/>
  <c r="T21" i="8"/>
  <c r="L24" i="8"/>
  <c r="R26" i="8"/>
  <c r="I15" i="8"/>
  <c r="S25" i="8"/>
  <c r="X15" i="8"/>
  <c r="C25" i="8"/>
  <c r="L15" i="8"/>
  <c r="H272" i="8"/>
  <c r="X255" i="8"/>
  <c r="P258" i="8"/>
  <c r="H261" i="8"/>
  <c r="X263" i="8"/>
  <c r="Q266" i="8"/>
  <c r="I269" i="8"/>
  <c r="P16" i="8"/>
  <c r="K18" i="8"/>
  <c r="H19" i="8"/>
  <c r="D20" i="8"/>
  <c r="C21" i="8"/>
  <c r="X21" i="8"/>
  <c r="T22" i="8"/>
  <c r="K25" i="8"/>
  <c r="S26" i="8"/>
  <c r="O25" i="8"/>
  <c r="D15" i="8"/>
  <c r="P272" i="8"/>
  <c r="H256" i="8"/>
  <c r="X258" i="8"/>
  <c r="P261" i="8"/>
  <c r="I264" i="8"/>
  <c r="Y266" i="8"/>
  <c r="Q269" i="8"/>
  <c r="X16" i="8"/>
  <c r="L18" i="8"/>
  <c r="K19" i="8"/>
  <c r="H20" i="8"/>
  <c r="D21" i="8"/>
  <c r="C22" i="8"/>
  <c r="X22" i="8"/>
  <c r="T23" i="8"/>
  <c r="S24" i="8"/>
  <c r="L25" i="8"/>
  <c r="T25" i="8"/>
  <c r="D26" i="8"/>
  <c r="L26" i="8"/>
  <c r="T26" i="8"/>
  <c r="W15" i="8"/>
  <c r="O15" i="8"/>
  <c r="G15" i="8"/>
  <c r="X272" i="8"/>
  <c r="P256" i="8"/>
  <c r="H259" i="8"/>
  <c r="X261" i="8"/>
  <c r="Q264" i="8"/>
  <c r="I267" i="8"/>
  <c r="Y269" i="8"/>
  <c r="H17" i="8"/>
  <c r="P18" i="8"/>
  <c r="L19" i="8"/>
  <c r="K20" i="8"/>
  <c r="H21" i="8"/>
  <c r="D22" i="8"/>
  <c r="C23" i="8"/>
  <c r="X23" i="8"/>
  <c r="T24" i="8"/>
  <c r="M25" i="8"/>
  <c r="U25" i="8"/>
  <c r="E26" i="8"/>
  <c r="M26" i="8"/>
  <c r="U26" i="8"/>
  <c r="V15" i="8"/>
  <c r="N15" i="8"/>
  <c r="F15" i="8"/>
  <c r="H254" i="8"/>
  <c r="X256" i="8"/>
  <c r="P259" i="8"/>
  <c r="H262" i="8"/>
  <c r="Y264" i="8"/>
  <c r="Q267" i="8"/>
  <c r="I270" i="8"/>
  <c r="P17" i="8"/>
  <c r="S18" i="8"/>
  <c r="P19" i="8"/>
  <c r="L20" i="8"/>
  <c r="K21" i="8"/>
  <c r="H22" i="8"/>
  <c r="D23" i="8"/>
  <c r="X24" i="8"/>
  <c r="N25" i="8"/>
  <c r="V25" i="8"/>
  <c r="F26" i="8"/>
  <c r="N26" i="8"/>
  <c r="V26" i="8"/>
  <c r="U15" i="8"/>
  <c r="M15" i="8"/>
  <c r="E15" i="8"/>
  <c r="P254" i="8"/>
  <c r="P262" i="8"/>
  <c r="I265" i="8"/>
  <c r="Q270" i="8"/>
  <c r="T18" i="8"/>
  <c r="P20" i="8"/>
  <c r="H23" i="8"/>
  <c r="W26" i="8"/>
  <c r="H257" i="8"/>
  <c r="Y267" i="8"/>
  <c r="S19" i="8"/>
  <c r="K22" i="8"/>
  <c r="W25" i="8"/>
  <c r="C24" i="8"/>
  <c r="X259" i="8"/>
  <c r="X17" i="8"/>
  <c r="L21" i="8"/>
  <c r="D24" i="8"/>
  <c r="T15" i="8"/>
  <c r="I211" i="2"/>
  <c r="J211" i="2"/>
  <c r="I212" i="2"/>
  <c r="J212" i="2"/>
  <c r="I213" i="2"/>
  <c r="J213" i="2"/>
  <c r="I214" i="2"/>
  <c r="J214" i="2"/>
  <c r="I215" i="2"/>
  <c r="J215" i="2"/>
  <c r="I216" i="2"/>
  <c r="J216" i="2"/>
  <c r="I217" i="2"/>
  <c r="J217" i="2"/>
  <c r="I218" i="2"/>
  <c r="J218" i="2"/>
  <c r="I219" i="2"/>
  <c r="J219" i="2"/>
  <c r="I220" i="2"/>
  <c r="J220" i="2"/>
  <c r="I221" i="2"/>
  <c r="J221" i="2"/>
  <c r="I222" i="2"/>
  <c r="J222" i="2"/>
  <c r="I223" i="2"/>
  <c r="J223" i="2"/>
  <c r="I224" i="2"/>
  <c r="J224" i="2"/>
  <c r="I225" i="2"/>
  <c r="J225" i="2"/>
  <c r="I226" i="2"/>
  <c r="J226" i="2"/>
  <c r="I227" i="2"/>
  <c r="J227" i="2"/>
  <c r="I228" i="2"/>
  <c r="J228" i="2"/>
  <c r="I229" i="2"/>
  <c r="J229" i="2"/>
  <c r="I230" i="2"/>
  <c r="J230" i="2"/>
  <c r="I231" i="2"/>
  <c r="J231" i="2"/>
  <c r="I232" i="2"/>
  <c r="J232" i="2"/>
  <c r="I233" i="2"/>
  <c r="J233" i="2"/>
  <c r="I234" i="2"/>
  <c r="J234" i="2"/>
  <c r="I235" i="2"/>
  <c r="J235" i="2"/>
  <c r="I236" i="2"/>
  <c r="J236" i="2"/>
  <c r="I237" i="2"/>
  <c r="J237" i="2"/>
  <c r="I238" i="2"/>
  <c r="J238" i="2"/>
  <c r="I239" i="2"/>
  <c r="J239" i="2"/>
  <c r="I240" i="2"/>
  <c r="J240" i="2"/>
  <c r="I241" i="2"/>
  <c r="J241" i="2"/>
  <c r="I242" i="2"/>
  <c r="J242" i="2"/>
  <c r="I243" i="2"/>
  <c r="J243" i="2"/>
  <c r="I244" i="2"/>
  <c r="J244" i="2"/>
  <c r="I245" i="2"/>
  <c r="J245" i="2"/>
  <c r="I246" i="2"/>
  <c r="J246" i="2"/>
  <c r="I247" i="2"/>
  <c r="J247" i="2"/>
  <c r="I248" i="2"/>
  <c r="J248" i="2"/>
  <c r="I249" i="2"/>
  <c r="J249" i="2"/>
  <c r="I250" i="2"/>
  <c r="J250" i="2"/>
  <c r="I251" i="2"/>
  <c r="J251" i="2"/>
  <c r="I252" i="2"/>
  <c r="J252" i="2"/>
  <c r="I253" i="2"/>
  <c r="J253" i="2"/>
  <c r="I254" i="2"/>
  <c r="J254" i="2"/>
  <c r="I255" i="2"/>
  <c r="J255" i="2"/>
  <c r="I256" i="2"/>
  <c r="J256" i="2"/>
  <c r="I257" i="2"/>
  <c r="J257" i="2"/>
  <c r="I258" i="2"/>
  <c r="J258" i="2"/>
  <c r="I259" i="2"/>
  <c r="J259" i="2"/>
  <c r="I260" i="2"/>
  <c r="J260" i="2"/>
  <c r="I261" i="2"/>
  <c r="J261" i="2"/>
  <c r="I262" i="2"/>
  <c r="J262" i="2"/>
  <c r="I263" i="2"/>
  <c r="J263" i="2"/>
  <c r="I264" i="2"/>
  <c r="J264" i="2"/>
  <c r="I265" i="2"/>
  <c r="J265" i="2"/>
  <c r="I266" i="2"/>
  <c r="J266" i="2"/>
  <c r="I267" i="2"/>
  <c r="J267" i="2"/>
  <c r="I268" i="2"/>
  <c r="J268" i="2"/>
  <c r="I269" i="2"/>
  <c r="J269" i="2"/>
  <c r="I270" i="2"/>
  <c r="J270" i="2"/>
  <c r="I271" i="2"/>
  <c r="J271" i="2"/>
  <c r="I272" i="2"/>
  <c r="J272" i="2"/>
  <c r="I273" i="2"/>
  <c r="J273" i="2"/>
  <c r="I274" i="2"/>
  <c r="J274" i="2"/>
  <c r="I275" i="2"/>
  <c r="J275" i="2"/>
  <c r="I276" i="2"/>
  <c r="J276" i="2"/>
  <c r="I277" i="2"/>
  <c r="J277" i="2"/>
  <c r="I278" i="2"/>
  <c r="J278" i="2"/>
  <c r="I279" i="2"/>
  <c r="J279" i="2"/>
  <c r="I280" i="2"/>
  <c r="J280" i="2"/>
  <c r="I281" i="2"/>
  <c r="J281" i="2"/>
  <c r="I282" i="2"/>
  <c r="J282" i="2"/>
  <c r="I283" i="2"/>
  <c r="J283" i="2"/>
  <c r="I284" i="2"/>
  <c r="J284" i="2"/>
  <c r="I285" i="2"/>
  <c r="J285" i="2"/>
  <c r="I286" i="2"/>
  <c r="J286" i="2"/>
  <c r="I287" i="2"/>
  <c r="J287" i="2"/>
  <c r="I288" i="2"/>
  <c r="J288" i="2"/>
  <c r="I314" i="2"/>
  <c r="J314" i="2"/>
  <c r="I315" i="2"/>
  <c r="J315" i="2"/>
  <c r="I316" i="2"/>
  <c r="J316" i="2"/>
  <c r="I317" i="2"/>
  <c r="J317" i="2"/>
  <c r="I318" i="2"/>
  <c r="J318" i="2"/>
  <c r="I319" i="2"/>
  <c r="J319" i="2"/>
  <c r="I320" i="2"/>
  <c r="J320" i="2"/>
  <c r="I321" i="2"/>
  <c r="J321" i="2"/>
  <c r="I322" i="2"/>
  <c r="J322" i="2"/>
  <c r="I323" i="2"/>
  <c r="J323" i="2"/>
  <c r="I324" i="2"/>
  <c r="J324" i="2"/>
  <c r="I325" i="2"/>
  <c r="J325" i="2"/>
  <c r="I326" i="2"/>
  <c r="J326" i="2"/>
  <c r="I327" i="2"/>
  <c r="J327" i="2"/>
  <c r="J199" i="2"/>
  <c r="I199" i="2"/>
  <c r="J198" i="2"/>
  <c r="I198" i="2"/>
  <c r="J197" i="2"/>
  <c r="I197" i="2"/>
  <c r="J196" i="2"/>
  <c r="I196" i="2"/>
  <c r="J195" i="2"/>
  <c r="I195" i="2"/>
  <c r="J194" i="2"/>
  <c r="I194" i="2"/>
  <c r="J193" i="2"/>
  <c r="I193" i="2"/>
  <c r="J192" i="2"/>
  <c r="I192" i="2"/>
  <c r="J191" i="2"/>
  <c r="I191" i="2"/>
  <c r="J190" i="2"/>
  <c r="I190" i="2"/>
  <c r="J189" i="2"/>
  <c r="I189" i="2"/>
  <c r="J188" i="2"/>
  <c r="I188" i="2"/>
  <c r="J187" i="2"/>
  <c r="I187" i="2"/>
  <c r="J186" i="2"/>
  <c r="I186" i="2"/>
  <c r="J185" i="2"/>
  <c r="I185" i="2"/>
  <c r="J184" i="2"/>
  <c r="I184" i="2"/>
  <c r="J183" i="2"/>
  <c r="I183" i="2"/>
  <c r="J182" i="2"/>
  <c r="I182" i="2"/>
  <c r="I96" i="2" l="1"/>
  <c r="J96" i="2"/>
  <c r="I97" i="2"/>
  <c r="J97" i="2"/>
  <c r="I98" i="2"/>
  <c r="J98" i="2"/>
  <c r="I99" i="2"/>
  <c r="J99" i="2"/>
  <c r="I100" i="2"/>
  <c r="J100" i="2"/>
  <c r="I101" i="2"/>
  <c r="J101" i="2"/>
  <c r="I102" i="2"/>
  <c r="J102" i="2"/>
  <c r="I103" i="2"/>
  <c r="J103" i="2"/>
  <c r="I177" i="2"/>
  <c r="J177" i="2"/>
  <c r="I178" i="2"/>
  <c r="J178" i="2"/>
  <c r="I179" i="2"/>
  <c r="J179" i="2"/>
  <c r="I180" i="2"/>
  <c r="J180" i="2"/>
  <c r="I181" i="2"/>
  <c r="J181" i="2"/>
  <c r="I200" i="2"/>
  <c r="J200" i="2"/>
  <c r="I201" i="2"/>
  <c r="J201" i="2"/>
  <c r="I202" i="2"/>
  <c r="J202" i="2"/>
  <c r="I203" i="2"/>
  <c r="J203" i="2"/>
  <c r="I204" i="2"/>
  <c r="J204" i="2"/>
  <c r="I205" i="2"/>
  <c r="J205" i="2"/>
  <c r="I206" i="2"/>
  <c r="J206" i="2"/>
  <c r="I207" i="2"/>
  <c r="J207" i="2"/>
  <c r="I208" i="2"/>
  <c r="J208" i="2"/>
  <c r="I209" i="2"/>
  <c r="J209" i="2"/>
  <c r="I210" i="2"/>
  <c r="J21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46" i="2"/>
  <c r="J146" i="2"/>
  <c r="I147" i="2"/>
  <c r="J147" i="2"/>
  <c r="I148" i="2"/>
  <c r="J148" i="2"/>
  <c r="I149" i="2"/>
  <c r="J149" i="2"/>
  <c r="I150" i="2"/>
  <c r="J150" i="2"/>
  <c r="I112" i="2"/>
  <c r="J112" i="2"/>
  <c r="I86" i="2"/>
  <c r="J86" i="2"/>
  <c r="I87" i="2"/>
  <c r="J87" i="2"/>
  <c r="I88" i="2"/>
  <c r="J88" i="2"/>
  <c r="I89" i="2"/>
  <c r="J89" i="2"/>
  <c r="I90" i="2"/>
  <c r="J90" i="2"/>
  <c r="I91" i="2"/>
  <c r="J91" i="2"/>
  <c r="I92" i="2"/>
  <c r="J92" i="2"/>
  <c r="I93" i="2"/>
  <c r="J93" i="2"/>
  <c r="I94" i="2"/>
  <c r="J94" i="2"/>
  <c r="I95" i="2"/>
  <c r="J95" i="2"/>
  <c r="I53" i="2" l="1"/>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104" i="2"/>
  <c r="J104" i="2"/>
  <c r="I105" i="2"/>
  <c r="J105" i="2"/>
  <c r="I106" i="2"/>
  <c r="J106" i="2"/>
  <c r="I107" i="2"/>
  <c r="J107" i="2"/>
  <c r="I108" i="2"/>
  <c r="J108" i="2"/>
  <c r="I109" i="2"/>
  <c r="J109" i="2"/>
  <c r="I110" i="2"/>
  <c r="J110" i="2"/>
  <c r="I111" i="2"/>
  <c r="J111"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51" i="2"/>
  <c r="J151" i="2"/>
  <c r="I152" i="2"/>
  <c r="J152" i="2"/>
  <c r="I153" i="2"/>
  <c r="J153" i="2"/>
  <c r="I154" i="2"/>
  <c r="J154" i="2"/>
  <c r="I155" i="2"/>
  <c r="J155" i="2"/>
  <c r="I156" i="2"/>
  <c r="J156" i="2"/>
  <c r="I157" i="2"/>
  <c r="J157" i="2"/>
  <c r="I158" i="2"/>
  <c r="J158" i="2"/>
  <c r="I159" i="2"/>
  <c r="J159" i="2"/>
  <c r="I160" i="2"/>
  <c r="J160" i="2"/>
  <c r="J52" i="2"/>
  <c r="J36" i="2"/>
  <c r="J37" i="2"/>
  <c r="J38" i="2"/>
  <c r="J39" i="2"/>
  <c r="J40" i="2"/>
  <c r="J41" i="2"/>
  <c r="J42" i="2"/>
  <c r="J43" i="2"/>
  <c r="J44" i="2"/>
  <c r="J45" i="2"/>
  <c r="J46" i="2"/>
  <c r="J47" i="2"/>
  <c r="J48" i="2"/>
  <c r="J49" i="2"/>
  <c r="J50" i="2"/>
  <c r="J51" i="2"/>
  <c r="I38"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2" i="2"/>
  <c r="I14" i="2"/>
  <c r="I15" i="2"/>
  <c r="I16" i="2"/>
  <c r="I17" i="2"/>
  <c r="I18" i="2"/>
  <c r="I19" i="2"/>
  <c r="I20" i="2"/>
  <c r="I21" i="2"/>
  <c r="I22" i="2"/>
  <c r="I23" i="2"/>
  <c r="I24" i="2"/>
  <c r="I25" i="2"/>
  <c r="I26" i="2"/>
  <c r="I27" i="2"/>
  <c r="I28" i="2"/>
  <c r="I29" i="2"/>
  <c r="I30" i="2"/>
  <c r="I31" i="2"/>
  <c r="I32" i="2"/>
  <c r="I33" i="2"/>
  <c r="I34" i="2"/>
  <c r="I35" i="2"/>
  <c r="I36" i="2"/>
  <c r="I37" i="2"/>
  <c r="I39" i="2"/>
  <c r="I40" i="2"/>
  <c r="I41" i="2"/>
  <c r="I42" i="2"/>
  <c r="I43" i="2"/>
  <c r="I44" i="2"/>
  <c r="I45" i="2"/>
  <c r="I46" i="2"/>
  <c r="I47" i="2"/>
  <c r="I48" i="2"/>
  <c r="I49" i="2"/>
  <c r="I50" i="2"/>
  <c r="I51" i="2"/>
  <c r="I52" i="2"/>
  <c r="I13" i="2"/>
  <c r="I12" i="2"/>
  <c r="I11" i="2"/>
  <c r="I10" i="2"/>
  <c r="I9" i="2"/>
  <c r="I8" i="2"/>
  <c r="I7" i="2"/>
  <c r="I6" i="2"/>
  <c r="I5" i="2"/>
  <c r="I4" i="2"/>
  <c r="I3" i="2"/>
  <c r="I2" i="2"/>
  <c r="B579" i="5" l="1"/>
  <c r="E573" i="5"/>
  <c r="B571" i="5"/>
  <c r="E561" i="5"/>
  <c r="B559" i="5"/>
  <c r="E531" i="5"/>
  <c r="E533" i="5"/>
  <c r="B529" i="5"/>
  <c r="E521" i="5"/>
  <c r="E523" i="5"/>
  <c r="B519" i="5"/>
  <c r="E511" i="5"/>
  <c r="E513" i="5"/>
  <c r="B509" i="5"/>
  <c r="E431" i="5"/>
  <c r="E433" i="5"/>
  <c r="B429" i="5"/>
  <c r="E410" i="5"/>
  <c r="E412" i="5"/>
  <c r="B408" i="5"/>
  <c r="E421" i="5"/>
  <c r="E423" i="5"/>
  <c r="B419" i="5"/>
  <c r="C323" i="5"/>
  <c r="D270" i="5"/>
  <c r="D272" i="5"/>
  <c r="D274" i="5"/>
  <c r="D276" i="5"/>
  <c r="D278" i="5"/>
  <c r="D280" i="5"/>
  <c r="E268" i="5"/>
  <c r="D288" i="5"/>
  <c r="D290" i="5"/>
  <c r="D292" i="5"/>
  <c r="D294" i="5"/>
  <c r="D296" i="5"/>
  <c r="D298" i="5"/>
  <c r="E286" i="5"/>
  <c r="C559" i="5"/>
  <c r="C519" i="5"/>
  <c r="C429" i="5"/>
  <c r="C419" i="5"/>
  <c r="E279" i="5"/>
  <c r="E295" i="5"/>
  <c r="C523" i="5"/>
  <c r="D429" i="5"/>
  <c r="B394" i="5"/>
  <c r="B280" i="5"/>
  <c r="B294" i="5"/>
  <c r="B572" i="5"/>
  <c r="B574" i="5"/>
  <c r="B560" i="5"/>
  <c r="B562" i="5"/>
  <c r="B530" i="5"/>
  <c r="B532" i="5"/>
  <c r="B534" i="5"/>
  <c r="B520" i="5"/>
  <c r="B522" i="5"/>
  <c r="B524" i="5"/>
  <c r="B510" i="5"/>
  <c r="B512" i="5"/>
  <c r="B514" i="5"/>
  <c r="B430" i="5"/>
  <c r="B432" i="5"/>
  <c r="B434" i="5"/>
  <c r="B409" i="5"/>
  <c r="B411" i="5"/>
  <c r="B413" i="5"/>
  <c r="B420" i="5"/>
  <c r="B422" i="5"/>
  <c r="B424" i="5"/>
  <c r="B395" i="5"/>
  <c r="C312" i="5"/>
  <c r="E270" i="5"/>
  <c r="E272" i="5"/>
  <c r="E274" i="5"/>
  <c r="E276" i="5"/>
  <c r="E278" i="5"/>
  <c r="E280" i="5"/>
  <c r="B268" i="5"/>
  <c r="E288" i="5"/>
  <c r="E290" i="5"/>
  <c r="E292" i="5"/>
  <c r="E294" i="5"/>
  <c r="E296" i="5"/>
  <c r="E298" i="5"/>
  <c r="B286" i="5"/>
  <c r="C529" i="5"/>
  <c r="B431" i="5"/>
  <c r="B421" i="5"/>
  <c r="E273" i="5"/>
  <c r="E289" i="5"/>
  <c r="E299" i="5"/>
  <c r="D559" i="5"/>
  <c r="C521" i="5"/>
  <c r="C513" i="5"/>
  <c r="C410" i="5"/>
  <c r="D419" i="5"/>
  <c r="C268" i="5"/>
  <c r="B296" i="5"/>
  <c r="C572" i="5"/>
  <c r="C574" i="5"/>
  <c r="C560" i="5"/>
  <c r="C562" i="5"/>
  <c r="C530" i="5"/>
  <c r="C532" i="5"/>
  <c r="C534" i="5"/>
  <c r="C520" i="5"/>
  <c r="C522" i="5"/>
  <c r="C524" i="5"/>
  <c r="C510" i="5"/>
  <c r="C512" i="5"/>
  <c r="C514" i="5"/>
  <c r="C430" i="5"/>
  <c r="C432" i="5"/>
  <c r="C434" i="5"/>
  <c r="C409" i="5"/>
  <c r="C411" i="5"/>
  <c r="C413" i="5"/>
  <c r="C420" i="5"/>
  <c r="C422" i="5"/>
  <c r="C424" i="5"/>
  <c r="B396" i="5"/>
  <c r="B269" i="5"/>
  <c r="B271" i="5"/>
  <c r="B273" i="5"/>
  <c r="B275" i="5"/>
  <c r="B277" i="5"/>
  <c r="B279" i="5"/>
  <c r="B281" i="5"/>
  <c r="B287" i="5"/>
  <c r="B289" i="5"/>
  <c r="B291" i="5"/>
  <c r="B293" i="5"/>
  <c r="B295" i="5"/>
  <c r="B297" i="5"/>
  <c r="B299" i="5"/>
  <c r="B531" i="5"/>
  <c r="B523" i="5"/>
  <c r="B410" i="5"/>
  <c r="B399" i="5"/>
  <c r="E281" i="5"/>
  <c r="E297" i="5"/>
  <c r="C531" i="5"/>
  <c r="D519" i="5"/>
  <c r="C433" i="5"/>
  <c r="C423" i="5"/>
  <c r="B276" i="5"/>
  <c r="B298" i="5"/>
  <c r="D572" i="5"/>
  <c r="D574" i="5"/>
  <c r="D560" i="5"/>
  <c r="D562" i="5"/>
  <c r="D530" i="5"/>
  <c r="D532" i="5"/>
  <c r="D534" i="5"/>
  <c r="D520" i="5"/>
  <c r="D522" i="5"/>
  <c r="D524" i="5"/>
  <c r="D510" i="5"/>
  <c r="D512" i="5"/>
  <c r="D514" i="5"/>
  <c r="D430" i="5"/>
  <c r="D432" i="5"/>
  <c r="D434" i="5"/>
  <c r="D409" i="5"/>
  <c r="D411" i="5"/>
  <c r="D413" i="5"/>
  <c r="D420" i="5"/>
  <c r="D422" i="5"/>
  <c r="D424" i="5"/>
  <c r="B397" i="5"/>
  <c r="C269" i="5"/>
  <c r="C271" i="5"/>
  <c r="C273" i="5"/>
  <c r="C275" i="5"/>
  <c r="C277" i="5"/>
  <c r="C279" i="5"/>
  <c r="C281" i="5"/>
  <c r="C287" i="5"/>
  <c r="C289" i="5"/>
  <c r="C291" i="5"/>
  <c r="C293" i="5"/>
  <c r="C295" i="5"/>
  <c r="C297" i="5"/>
  <c r="C299" i="5"/>
  <c r="B573" i="5"/>
  <c r="B533" i="5"/>
  <c r="B511" i="5"/>
  <c r="B433" i="5"/>
  <c r="B423" i="5"/>
  <c r="E275" i="5"/>
  <c r="E291" i="5"/>
  <c r="C561" i="5"/>
  <c r="C533" i="5"/>
  <c r="D509" i="5"/>
  <c r="D408" i="5"/>
  <c r="B274" i="5"/>
  <c r="B290" i="5"/>
  <c r="E572" i="5"/>
  <c r="E574" i="5"/>
  <c r="E560" i="5"/>
  <c r="E562" i="5"/>
  <c r="E530" i="5"/>
  <c r="E532" i="5"/>
  <c r="E534" i="5"/>
  <c r="E520" i="5"/>
  <c r="E522" i="5"/>
  <c r="E524" i="5"/>
  <c r="E510" i="5"/>
  <c r="E512" i="5"/>
  <c r="E514" i="5"/>
  <c r="E430" i="5"/>
  <c r="E432" i="5"/>
  <c r="E434" i="5"/>
  <c r="E409" i="5"/>
  <c r="E411" i="5"/>
  <c r="E413" i="5"/>
  <c r="E420" i="5"/>
  <c r="E422" i="5"/>
  <c r="E424" i="5"/>
  <c r="B398" i="5"/>
  <c r="D269" i="5"/>
  <c r="D271" i="5"/>
  <c r="D273" i="5"/>
  <c r="D275" i="5"/>
  <c r="D277" i="5"/>
  <c r="D279" i="5"/>
  <c r="D281" i="5"/>
  <c r="D287" i="5"/>
  <c r="D289" i="5"/>
  <c r="D291" i="5"/>
  <c r="D293" i="5"/>
  <c r="D295" i="5"/>
  <c r="D297" i="5"/>
  <c r="D299" i="5"/>
  <c r="C571" i="5"/>
  <c r="B521" i="5"/>
  <c r="C509" i="5"/>
  <c r="B412" i="5"/>
  <c r="E269" i="5"/>
  <c r="E277" i="5"/>
  <c r="E293" i="5"/>
  <c r="C573" i="5"/>
  <c r="C511" i="5"/>
  <c r="C412" i="5"/>
  <c r="B270" i="5"/>
  <c r="B278" i="5"/>
  <c r="B292" i="5"/>
  <c r="D573" i="5"/>
  <c r="E571" i="5"/>
  <c r="D561" i="5"/>
  <c r="E559" i="5"/>
  <c r="D531" i="5"/>
  <c r="D533" i="5"/>
  <c r="E529" i="5"/>
  <c r="D521" i="5"/>
  <c r="D523" i="5"/>
  <c r="E519" i="5"/>
  <c r="D511" i="5"/>
  <c r="D513" i="5"/>
  <c r="E509" i="5"/>
  <c r="D431" i="5"/>
  <c r="D433" i="5"/>
  <c r="E429" i="5"/>
  <c r="D410" i="5"/>
  <c r="D412" i="5"/>
  <c r="E408" i="5"/>
  <c r="D421" i="5"/>
  <c r="D423" i="5"/>
  <c r="E419" i="5"/>
  <c r="C332" i="5"/>
  <c r="C270" i="5"/>
  <c r="C272" i="5"/>
  <c r="C274" i="5"/>
  <c r="C276" i="5"/>
  <c r="C278" i="5"/>
  <c r="C280" i="5"/>
  <c r="D268" i="5"/>
  <c r="C288" i="5"/>
  <c r="C290" i="5"/>
  <c r="C292" i="5"/>
  <c r="C294" i="5"/>
  <c r="C296" i="5"/>
  <c r="C298" i="5"/>
  <c r="D286" i="5"/>
  <c r="B561" i="5"/>
  <c r="B513" i="5"/>
  <c r="C408" i="5"/>
  <c r="E271" i="5"/>
  <c r="E287" i="5"/>
  <c r="D571" i="5"/>
  <c r="D529" i="5"/>
  <c r="C431" i="5"/>
  <c r="C421" i="5"/>
  <c r="B272" i="5"/>
  <c r="B288" i="5"/>
  <c r="C286" i="5"/>
  <c r="B228" i="5"/>
  <c r="E199" i="5"/>
  <c r="E201" i="5"/>
  <c r="C199" i="5"/>
  <c r="B198" i="5"/>
  <c r="B200" i="5"/>
  <c r="C197" i="5"/>
  <c r="B197" i="5"/>
  <c r="D201" i="5"/>
  <c r="C198" i="5"/>
  <c r="C200" i="5"/>
  <c r="D197" i="5"/>
  <c r="B201" i="5"/>
  <c r="D198" i="5"/>
  <c r="D200" i="5"/>
  <c r="E197" i="5"/>
  <c r="D199" i="5"/>
  <c r="E198" i="5"/>
  <c r="E200" i="5"/>
  <c r="C201" i="5"/>
  <c r="B199" i="5"/>
  <c r="B52" i="5"/>
  <c r="B54" i="5"/>
  <c r="B44" i="5"/>
  <c r="B46" i="5"/>
  <c r="B25" i="5"/>
  <c r="B27" i="5"/>
  <c r="B17" i="5"/>
  <c r="B19" i="5"/>
  <c r="E38" i="5"/>
  <c r="E36" i="5"/>
  <c r="E11" i="5"/>
  <c r="E9" i="5"/>
  <c r="D24" i="5"/>
  <c r="D8" i="5"/>
  <c r="D45" i="5"/>
  <c r="C37" i="5"/>
  <c r="C52" i="5"/>
  <c r="C54" i="5"/>
  <c r="C44" i="5"/>
  <c r="C46" i="5"/>
  <c r="C25" i="5"/>
  <c r="C27" i="5"/>
  <c r="C17" i="5"/>
  <c r="C19" i="5"/>
  <c r="D38" i="5"/>
  <c r="D36" i="5"/>
  <c r="D11" i="5"/>
  <c r="D9" i="5"/>
  <c r="C45" i="5"/>
  <c r="D37" i="5"/>
  <c r="E43" i="5"/>
  <c r="C35" i="5"/>
  <c r="D52" i="5"/>
  <c r="D54" i="5"/>
  <c r="D44" i="5"/>
  <c r="D46" i="5"/>
  <c r="D25" i="5"/>
  <c r="D27" i="5"/>
  <c r="D17" i="5"/>
  <c r="D19" i="5"/>
  <c r="C38" i="5"/>
  <c r="C36" i="5"/>
  <c r="C11" i="5"/>
  <c r="C9" i="5"/>
  <c r="C26" i="5"/>
  <c r="E51" i="5"/>
  <c r="E16" i="5"/>
  <c r="E52" i="5"/>
  <c r="E54" i="5"/>
  <c r="E44" i="5"/>
  <c r="E46" i="5"/>
  <c r="E25" i="5"/>
  <c r="E27" i="5"/>
  <c r="E17" i="5"/>
  <c r="E19" i="5"/>
  <c r="B38" i="5"/>
  <c r="B36" i="5"/>
  <c r="B11" i="5"/>
  <c r="B9" i="5"/>
  <c r="C53" i="5"/>
  <c r="D16" i="5"/>
  <c r="D53" i="5"/>
  <c r="D18" i="5"/>
  <c r="B53" i="5"/>
  <c r="C51" i="5"/>
  <c r="B45" i="5"/>
  <c r="C43" i="5"/>
  <c r="B26" i="5"/>
  <c r="C24" i="5"/>
  <c r="B18" i="5"/>
  <c r="C16" i="5"/>
  <c r="E37" i="5"/>
  <c r="E35" i="5"/>
  <c r="E10" i="5"/>
  <c r="E8" i="5"/>
  <c r="D51" i="5"/>
  <c r="C18" i="5"/>
  <c r="D10" i="5"/>
  <c r="E24" i="5"/>
  <c r="C10" i="5"/>
  <c r="E53" i="5"/>
  <c r="B51" i="5"/>
  <c r="E45" i="5"/>
  <c r="B43" i="5"/>
  <c r="E26" i="5"/>
  <c r="B24" i="5"/>
  <c r="E18" i="5"/>
  <c r="B16" i="5"/>
  <c r="B37" i="5"/>
  <c r="B35" i="5"/>
  <c r="B10" i="5"/>
  <c r="B8" i="5"/>
  <c r="D43" i="5"/>
  <c r="D35" i="5"/>
  <c r="D26" i="5"/>
  <c r="C8" i="5"/>
  <c r="B266" i="6"/>
  <c r="B258" i="6"/>
  <c r="B267" i="6"/>
  <c r="B259" i="6"/>
  <c r="B268" i="6"/>
  <c r="B260" i="6"/>
  <c r="B269" i="6"/>
  <c r="B255" i="6"/>
  <c r="B257" i="6"/>
  <c r="B270" i="6"/>
  <c r="B256" i="6"/>
  <c r="B265" i="6"/>
  <c r="E257" i="5"/>
  <c r="E253" i="5"/>
  <c r="C653" i="5"/>
  <c r="C253" i="5"/>
  <c r="D677" i="5"/>
  <c r="D679" i="5"/>
  <c r="B258" i="5"/>
  <c r="D253" i="5"/>
  <c r="C258" i="5"/>
  <c r="B253" i="5"/>
  <c r="E261" i="5"/>
  <c r="C652" i="5"/>
  <c r="D258" i="5"/>
  <c r="E669" i="5"/>
  <c r="E255" i="5"/>
  <c r="E258" i="5"/>
  <c r="B251" i="5"/>
  <c r="B681" i="5"/>
  <c r="B257" i="5"/>
  <c r="C257" i="5"/>
  <c r="E263" i="5"/>
  <c r="E259" i="5"/>
  <c r="D257" i="5"/>
  <c r="E677" i="5"/>
  <c r="D263" i="5"/>
  <c r="C255" i="5"/>
  <c r="E251" i="5"/>
  <c r="E262" i="5"/>
  <c r="D256" i="5"/>
  <c r="D250" i="5"/>
  <c r="B262" i="5"/>
  <c r="D661" i="5"/>
  <c r="E659" i="5"/>
  <c r="D662" i="5"/>
  <c r="B662" i="5"/>
  <c r="D652" i="5"/>
  <c r="D651" i="5"/>
  <c r="B261" i="5"/>
  <c r="B677" i="5"/>
  <c r="D667" i="5"/>
  <c r="E670" i="5"/>
  <c r="E652" i="5"/>
  <c r="B653" i="5"/>
  <c r="D255" i="5"/>
  <c r="C681" i="5"/>
  <c r="C668" i="5"/>
  <c r="B652" i="5"/>
  <c r="C256" i="5"/>
  <c r="C659" i="5"/>
  <c r="B659" i="5"/>
  <c r="D262" i="5"/>
  <c r="B670" i="5"/>
  <c r="D260" i="5"/>
  <c r="D261" i="5"/>
  <c r="B263" i="5"/>
  <c r="E260" i="5"/>
  <c r="D252" i="5"/>
  <c r="B260" i="5"/>
  <c r="E679" i="5"/>
  <c r="B679" i="5"/>
  <c r="B661" i="5"/>
  <c r="D660" i="5"/>
  <c r="B660" i="5"/>
  <c r="E653" i="5"/>
  <c r="E654" i="5"/>
  <c r="D259" i="5"/>
  <c r="E256" i="5"/>
  <c r="D254" i="5"/>
  <c r="B256" i="5"/>
  <c r="C667" i="5"/>
  <c r="C670" i="5"/>
  <c r="E651" i="5"/>
  <c r="B259" i="5"/>
  <c r="C250" i="5"/>
  <c r="C262" i="5"/>
  <c r="C679" i="5"/>
  <c r="B654" i="5"/>
  <c r="C263" i="5"/>
  <c r="C254" i="5"/>
  <c r="E250" i="5"/>
  <c r="C660" i="5"/>
  <c r="D670" i="5"/>
  <c r="C259" i="5"/>
  <c r="B254" i="5"/>
  <c r="D669" i="5"/>
  <c r="D654" i="5"/>
  <c r="E668" i="5"/>
  <c r="B250" i="5"/>
  <c r="C661" i="5"/>
  <c r="E667" i="5"/>
  <c r="E254" i="5"/>
  <c r="D653" i="5"/>
  <c r="C669" i="5"/>
  <c r="C654" i="5"/>
  <c r="E681" i="5"/>
  <c r="B669" i="5"/>
  <c r="D251" i="5"/>
  <c r="B255" i="5"/>
  <c r="C252" i="5"/>
  <c r="C260" i="5"/>
  <c r="C677" i="5"/>
  <c r="D659" i="5"/>
  <c r="E662" i="5"/>
  <c r="C662" i="5"/>
  <c r="E661" i="5"/>
  <c r="B651" i="5"/>
  <c r="D681" i="5"/>
  <c r="E660" i="5"/>
  <c r="E252" i="5"/>
  <c r="C651" i="5"/>
  <c r="B668" i="5"/>
  <c r="C261" i="5"/>
  <c r="B252" i="5"/>
  <c r="B667" i="5"/>
  <c r="C251" i="5"/>
  <c r="D668" i="5"/>
  <c r="B751" i="5"/>
  <c r="B723" i="5"/>
  <c r="C692" i="5"/>
  <c r="C694" i="5"/>
  <c r="C696" i="5"/>
  <c r="C698" i="5"/>
  <c r="C700" i="5"/>
  <c r="B705" i="5"/>
  <c r="D599" i="5"/>
  <c r="D601" i="5"/>
  <c r="D603" i="5"/>
  <c r="D605" i="5"/>
  <c r="D607" i="5"/>
  <c r="D609" i="5"/>
  <c r="B598" i="5"/>
  <c r="D589" i="5"/>
  <c r="C587" i="5"/>
  <c r="D581" i="5"/>
  <c r="C579" i="5"/>
  <c r="D553" i="5"/>
  <c r="C551" i="5"/>
  <c r="D545" i="5"/>
  <c r="C543" i="5"/>
  <c r="C499" i="5"/>
  <c r="C497" i="5"/>
  <c r="C495" i="5"/>
  <c r="C489" i="5"/>
  <c r="C487" i="5"/>
  <c r="C485" i="5"/>
  <c r="C479" i="5"/>
  <c r="C477" i="5"/>
  <c r="C475" i="5"/>
  <c r="D464" i="5"/>
  <c r="D466" i="5"/>
  <c r="C462" i="5"/>
  <c r="D454" i="5"/>
  <c r="D456" i="5"/>
  <c r="C452" i="5"/>
  <c r="D444" i="5"/>
  <c r="D446" i="5"/>
  <c r="C442" i="5"/>
  <c r="D396" i="5"/>
  <c r="D398" i="5"/>
  <c r="C394" i="5"/>
  <c r="E386" i="5"/>
  <c r="E388" i="5"/>
  <c r="B384" i="5"/>
  <c r="E378" i="5"/>
  <c r="E375" i="5"/>
  <c r="B374" i="5"/>
  <c r="B365" i="5"/>
  <c r="B363" i="5"/>
  <c r="B361" i="5"/>
  <c r="B355" i="5"/>
  <c r="B353" i="5"/>
  <c r="B351" i="5"/>
  <c r="B345" i="5"/>
  <c r="B343" i="5"/>
  <c r="B341" i="5"/>
  <c r="E330" i="5"/>
  <c r="E332" i="5"/>
  <c r="B328" i="5"/>
  <c r="E320" i="5"/>
  <c r="E322" i="5"/>
  <c r="B318" i="5"/>
  <c r="E310" i="5"/>
  <c r="E312" i="5"/>
  <c r="B308" i="5"/>
  <c r="E99" i="5"/>
  <c r="E101" i="5"/>
  <c r="E103" i="5"/>
  <c r="E105" i="5"/>
  <c r="E107" i="5"/>
  <c r="B97" i="5"/>
  <c r="E82" i="5"/>
  <c r="E84" i="5"/>
  <c r="E86" i="5"/>
  <c r="E88" i="5"/>
  <c r="E90" i="5"/>
  <c r="B80" i="5"/>
  <c r="E328" i="5"/>
  <c r="E97" i="5"/>
  <c r="E80" i="5"/>
  <c r="C103" i="5"/>
  <c r="C84" i="5"/>
  <c r="B696" i="5"/>
  <c r="C603" i="5"/>
  <c r="C581" i="5"/>
  <c r="D543" i="5"/>
  <c r="D485" i="5"/>
  <c r="C454" i="5"/>
  <c r="C396" i="5"/>
  <c r="D375" i="5"/>
  <c r="C351" i="5"/>
  <c r="D322" i="5"/>
  <c r="D103" i="5"/>
  <c r="D90" i="5"/>
  <c r="B753" i="5"/>
  <c r="B725" i="5"/>
  <c r="D692" i="5"/>
  <c r="D694" i="5"/>
  <c r="D696" i="5"/>
  <c r="D698" i="5"/>
  <c r="D700" i="5"/>
  <c r="B707" i="5"/>
  <c r="E599" i="5"/>
  <c r="E601" i="5"/>
  <c r="E603" i="5"/>
  <c r="E605" i="5"/>
  <c r="E607" i="5"/>
  <c r="E609" i="5"/>
  <c r="E598" i="5"/>
  <c r="E589" i="5"/>
  <c r="B587" i="5"/>
  <c r="E581" i="5"/>
  <c r="E553" i="5"/>
  <c r="B551" i="5"/>
  <c r="E545" i="5"/>
  <c r="B543" i="5"/>
  <c r="B499" i="5"/>
  <c r="B497" i="5"/>
  <c r="B495" i="5"/>
  <c r="B489" i="5"/>
  <c r="B487" i="5"/>
  <c r="B485" i="5"/>
  <c r="B479" i="5"/>
  <c r="B477" i="5"/>
  <c r="B475" i="5"/>
  <c r="E464" i="5"/>
  <c r="E466" i="5"/>
  <c r="B462" i="5"/>
  <c r="E454" i="5"/>
  <c r="E456" i="5"/>
  <c r="B452" i="5"/>
  <c r="E444" i="5"/>
  <c r="E446" i="5"/>
  <c r="B442" i="5"/>
  <c r="E396" i="5"/>
  <c r="E398" i="5"/>
  <c r="B385" i="5"/>
  <c r="B387" i="5"/>
  <c r="B389" i="5"/>
  <c r="B376" i="5"/>
  <c r="B379" i="5"/>
  <c r="B377" i="5"/>
  <c r="E366" i="5"/>
  <c r="E364" i="5"/>
  <c r="E362" i="5"/>
  <c r="E356" i="5"/>
  <c r="E354" i="5"/>
  <c r="E352" i="5"/>
  <c r="E346" i="5"/>
  <c r="E344" i="5"/>
  <c r="E342" i="5"/>
  <c r="B329" i="5"/>
  <c r="B331" i="5"/>
  <c r="B333" i="5"/>
  <c r="B319" i="5"/>
  <c r="B321" i="5"/>
  <c r="B323" i="5"/>
  <c r="B309" i="5"/>
  <c r="B311" i="5"/>
  <c r="B313" i="5"/>
  <c r="B98" i="5"/>
  <c r="B100" i="5"/>
  <c r="B102" i="5"/>
  <c r="B104" i="5"/>
  <c r="B106" i="5"/>
  <c r="B108" i="5"/>
  <c r="B81" i="5"/>
  <c r="B83" i="5"/>
  <c r="B85" i="5"/>
  <c r="B87" i="5"/>
  <c r="B89" i="5"/>
  <c r="B91" i="5"/>
  <c r="E606" i="5"/>
  <c r="E582" i="5"/>
  <c r="E554" i="5"/>
  <c r="B496" i="5"/>
  <c r="B478" i="5"/>
  <c r="E467" i="5"/>
  <c r="E445" i="5"/>
  <c r="E397" i="5"/>
  <c r="B378" i="5"/>
  <c r="E363" i="5"/>
  <c r="E343" i="5"/>
  <c r="B322" i="5"/>
  <c r="B101" i="5"/>
  <c r="B82" i="5"/>
  <c r="B90" i="5"/>
  <c r="C105" i="5"/>
  <c r="C90" i="5"/>
  <c r="B721" i="5"/>
  <c r="B703" i="5"/>
  <c r="C609" i="5"/>
  <c r="C545" i="5"/>
  <c r="D487" i="5"/>
  <c r="D462" i="5"/>
  <c r="D442" i="5"/>
  <c r="D388" i="5"/>
  <c r="C361" i="5"/>
  <c r="C328" i="5"/>
  <c r="C308" i="5"/>
  <c r="D86" i="5"/>
  <c r="B755" i="5"/>
  <c r="B727" i="5"/>
  <c r="E692" i="5"/>
  <c r="E694" i="5"/>
  <c r="E696" i="5"/>
  <c r="E698" i="5"/>
  <c r="E700" i="5"/>
  <c r="B709" i="5"/>
  <c r="B600" i="5"/>
  <c r="B602" i="5"/>
  <c r="B604" i="5"/>
  <c r="B606" i="5"/>
  <c r="B608" i="5"/>
  <c r="B610" i="5"/>
  <c r="B588" i="5"/>
  <c r="B590" i="5"/>
  <c r="B580" i="5"/>
  <c r="B582" i="5"/>
  <c r="B552" i="5"/>
  <c r="B554" i="5"/>
  <c r="B544" i="5"/>
  <c r="B546" i="5"/>
  <c r="E500" i="5"/>
  <c r="E498" i="5"/>
  <c r="E496" i="5"/>
  <c r="E490" i="5"/>
  <c r="E488" i="5"/>
  <c r="E486" i="5"/>
  <c r="E480" i="5"/>
  <c r="E478" i="5"/>
  <c r="E476" i="5"/>
  <c r="B463" i="5"/>
  <c r="B465" i="5"/>
  <c r="B467" i="5"/>
  <c r="B453" i="5"/>
  <c r="B455" i="5"/>
  <c r="B457" i="5"/>
  <c r="B443" i="5"/>
  <c r="B445" i="5"/>
  <c r="B447" i="5"/>
  <c r="C385" i="5"/>
  <c r="C387" i="5"/>
  <c r="C389" i="5"/>
  <c r="C376" i="5"/>
  <c r="C379" i="5"/>
  <c r="C377" i="5"/>
  <c r="D366" i="5"/>
  <c r="D364" i="5"/>
  <c r="D362" i="5"/>
  <c r="D356" i="5"/>
  <c r="D354" i="5"/>
  <c r="D352" i="5"/>
  <c r="D346" i="5"/>
  <c r="D344" i="5"/>
  <c r="D342" i="5"/>
  <c r="C329" i="5"/>
  <c r="C331" i="5"/>
  <c r="C333" i="5"/>
  <c r="C319" i="5"/>
  <c r="C321" i="5"/>
  <c r="C309" i="5"/>
  <c r="C311" i="5"/>
  <c r="C313" i="5"/>
  <c r="C98" i="5"/>
  <c r="C100" i="5"/>
  <c r="C102" i="5"/>
  <c r="C104" i="5"/>
  <c r="C106" i="5"/>
  <c r="C108" i="5"/>
  <c r="C81" i="5"/>
  <c r="C83" i="5"/>
  <c r="C85" i="5"/>
  <c r="C87" i="5"/>
  <c r="C89" i="5"/>
  <c r="C91" i="5"/>
  <c r="E600" i="5"/>
  <c r="E608" i="5"/>
  <c r="E580" i="5"/>
  <c r="E552" i="5"/>
  <c r="B490" i="5"/>
  <c r="B476" i="5"/>
  <c r="E457" i="5"/>
  <c r="E399" i="5"/>
  <c r="B375" i="5"/>
  <c r="E353" i="5"/>
  <c r="E341" i="5"/>
  <c r="B310" i="5"/>
  <c r="B103" i="5"/>
  <c r="B86" i="5"/>
  <c r="C99" i="5"/>
  <c r="C86" i="5"/>
  <c r="B692" i="5"/>
  <c r="C598" i="5"/>
  <c r="D479" i="5"/>
  <c r="D452" i="5"/>
  <c r="D394" i="5"/>
  <c r="C363" i="5"/>
  <c r="C341" i="5"/>
  <c r="D310" i="5"/>
  <c r="D105" i="5"/>
  <c r="B741" i="5"/>
  <c r="B757" i="5"/>
  <c r="B729" i="5"/>
  <c r="B693" i="5"/>
  <c r="B695" i="5"/>
  <c r="B697" i="5"/>
  <c r="B699" i="5"/>
  <c r="B701" i="5"/>
  <c r="E691" i="5"/>
  <c r="C600" i="5"/>
  <c r="C602" i="5"/>
  <c r="C604" i="5"/>
  <c r="C606" i="5"/>
  <c r="C608" i="5"/>
  <c r="C610" i="5"/>
  <c r="C588" i="5"/>
  <c r="C590" i="5"/>
  <c r="C580" i="5"/>
  <c r="C582" i="5"/>
  <c r="C552" i="5"/>
  <c r="C554" i="5"/>
  <c r="C544" i="5"/>
  <c r="C546" i="5"/>
  <c r="D500" i="5"/>
  <c r="D498" i="5"/>
  <c r="D496" i="5"/>
  <c r="D490" i="5"/>
  <c r="D488" i="5"/>
  <c r="D486" i="5"/>
  <c r="D480" i="5"/>
  <c r="D478" i="5"/>
  <c r="D476" i="5"/>
  <c r="C463" i="5"/>
  <c r="C465" i="5"/>
  <c r="C467" i="5"/>
  <c r="C453" i="5"/>
  <c r="C455" i="5"/>
  <c r="C457" i="5"/>
  <c r="C443" i="5"/>
  <c r="C445" i="5"/>
  <c r="C447" i="5"/>
  <c r="C395" i="5"/>
  <c r="C397" i="5"/>
  <c r="C399" i="5"/>
  <c r="D385" i="5"/>
  <c r="D387" i="5"/>
  <c r="D389" i="5"/>
  <c r="D376" i="5"/>
  <c r="D379" i="5"/>
  <c r="D377" i="5"/>
  <c r="C366" i="5"/>
  <c r="C364" i="5"/>
  <c r="C362" i="5"/>
  <c r="C356" i="5"/>
  <c r="C354" i="5"/>
  <c r="C352" i="5"/>
  <c r="C346" i="5"/>
  <c r="C344" i="5"/>
  <c r="C342" i="5"/>
  <c r="D329" i="5"/>
  <c r="D331" i="5"/>
  <c r="D333" i="5"/>
  <c r="D319" i="5"/>
  <c r="D321" i="5"/>
  <c r="D323" i="5"/>
  <c r="D309" i="5"/>
  <c r="D311" i="5"/>
  <c r="D313" i="5"/>
  <c r="D98" i="5"/>
  <c r="D100" i="5"/>
  <c r="D102" i="5"/>
  <c r="D104" i="5"/>
  <c r="D106" i="5"/>
  <c r="D108" i="5"/>
  <c r="D81" i="5"/>
  <c r="D83" i="5"/>
  <c r="D85" i="5"/>
  <c r="D87" i="5"/>
  <c r="D89" i="5"/>
  <c r="D91" i="5"/>
  <c r="E602" i="5"/>
  <c r="E590" i="5"/>
  <c r="E546" i="5"/>
  <c r="B500" i="5"/>
  <c r="B480" i="5"/>
  <c r="E465" i="5"/>
  <c r="E443" i="5"/>
  <c r="E384" i="5"/>
  <c r="E365" i="5"/>
  <c r="E345" i="5"/>
  <c r="B320" i="5"/>
  <c r="B99" i="5"/>
  <c r="B84" i="5"/>
  <c r="C101" i="5"/>
  <c r="D80" i="5"/>
  <c r="C601" i="5"/>
  <c r="D587" i="5"/>
  <c r="C553" i="5"/>
  <c r="D495" i="5"/>
  <c r="C464" i="5"/>
  <c r="C446" i="5"/>
  <c r="C384" i="5"/>
  <c r="C355" i="5"/>
  <c r="D332" i="5"/>
  <c r="D101" i="5"/>
  <c r="D84" i="5"/>
  <c r="B743" i="5"/>
  <c r="E739" i="5"/>
  <c r="B731" i="5"/>
  <c r="C693" i="5"/>
  <c r="C695" i="5"/>
  <c r="C697" i="5"/>
  <c r="C699" i="5"/>
  <c r="C701" i="5"/>
  <c r="D691" i="5"/>
  <c r="D600" i="5"/>
  <c r="D602" i="5"/>
  <c r="D604" i="5"/>
  <c r="D606" i="5"/>
  <c r="D608" i="5"/>
  <c r="D610" i="5"/>
  <c r="D588" i="5"/>
  <c r="D590" i="5"/>
  <c r="D580" i="5"/>
  <c r="D582" i="5"/>
  <c r="D552" i="5"/>
  <c r="D554" i="5"/>
  <c r="D544" i="5"/>
  <c r="D546" i="5"/>
  <c r="C500" i="5"/>
  <c r="C498" i="5"/>
  <c r="C496" i="5"/>
  <c r="C490" i="5"/>
  <c r="C488" i="5"/>
  <c r="C486" i="5"/>
  <c r="C480" i="5"/>
  <c r="C478" i="5"/>
  <c r="C476" i="5"/>
  <c r="D463" i="5"/>
  <c r="D465" i="5"/>
  <c r="D467" i="5"/>
  <c r="D453" i="5"/>
  <c r="D455" i="5"/>
  <c r="D457" i="5"/>
  <c r="D443" i="5"/>
  <c r="D445" i="5"/>
  <c r="D447" i="5"/>
  <c r="D395" i="5"/>
  <c r="D397" i="5"/>
  <c r="D399" i="5"/>
  <c r="E385" i="5"/>
  <c r="E387" i="5"/>
  <c r="E389" i="5"/>
  <c r="E376" i="5"/>
  <c r="E379" i="5"/>
  <c r="E377" i="5"/>
  <c r="B366" i="5"/>
  <c r="B364" i="5"/>
  <c r="B362" i="5"/>
  <c r="B356" i="5"/>
  <c r="B354" i="5"/>
  <c r="B352" i="5"/>
  <c r="B346" i="5"/>
  <c r="B344" i="5"/>
  <c r="B342" i="5"/>
  <c r="E329" i="5"/>
  <c r="E331" i="5"/>
  <c r="E333" i="5"/>
  <c r="E319" i="5"/>
  <c r="E321" i="5"/>
  <c r="E323" i="5"/>
  <c r="E309" i="5"/>
  <c r="E311" i="5"/>
  <c r="E313" i="5"/>
  <c r="E98" i="5"/>
  <c r="E100" i="5"/>
  <c r="E102" i="5"/>
  <c r="E104" i="5"/>
  <c r="E106" i="5"/>
  <c r="E108" i="5"/>
  <c r="E81" i="5"/>
  <c r="E83" i="5"/>
  <c r="E85" i="5"/>
  <c r="E87" i="5"/>
  <c r="E89" i="5"/>
  <c r="E91" i="5"/>
  <c r="D695" i="5"/>
  <c r="D699" i="5"/>
  <c r="C691" i="5"/>
  <c r="E604" i="5"/>
  <c r="E588" i="5"/>
  <c r="E544" i="5"/>
  <c r="B498" i="5"/>
  <c r="B486" i="5"/>
  <c r="E463" i="5"/>
  <c r="E455" i="5"/>
  <c r="E447" i="5"/>
  <c r="E395" i="5"/>
  <c r="B386" i="5"/>
  <c r="E374" i="5"/>
  <c r="E355" i="5"/>
  <c r="E351" i="5"/>
  <c r="B332" i="5"/>
  <c r="C318" i="5"/>
  <c r="E308" i="5"/>
  <c r="B105" i="5"/>
  <c r="B88" i="5"/>
  <c r="D97" i="5"/>
  <c r="C88" i="5"/>
  <c r="B749" i="5"/>
  <c r="B698" i="5"/>
  <c r="C599" i="5"/>
  <c r="C589" i="5"/>
  <c r="D551" i="5"/>
  <c r="D489" i="5"/>
  <c r="D475" i="5"/>
  <c r="C456" i="5"/>
  <c r="D386" i="5"/>
  <c r="D378" i="5"/>
  <c r="C353" i="5"/>
  <c r="D330" i="5"/>
  <c r="D320" i="5"/>
  <c r="D99" i="5"/>
  <c r="D82" i="5"/>
  <c r="D88" i="5"/>
  <c r="B745" i="5"/>
  <c r="B717" i="5"/>
  <c r="B733" i="5"/>
  <c r="D693" i="5"/>
  <c r="D697" i="5"/>
  <c r="D701" i="5"/>
  <c r="E610" i="5"/>
  <c r="B488" i="5"/>
  <c r="E453" i="5"/>
  <c r="B388" i="5"/>
  <c r="E361" i="5"/>
  <c r="B330" i="5"/>
  <c r="B312" i="5"/>
  <c r="B107" i="5"/>
  <c r="D308" i="5"/>
  <c r="B700" i="5"/>
  <c r="C605" i="5"/>
  <c r="D579" i="5"/>
  <c r="D497" i="5"/>
  <c r="C466" i="5"/>
  <c r="C374" i="5"/>
  <c r="C345" i="5"/>
  <c r="D318" i="5"/>
  <c r="C97" i="5"/>
  <c r="B747" i="5"/>
  <c r="B719" i="5"/>
  <c r="E715" i="5"/>
  <c r="E693" i="5"/>
  <c r="E695" i="5"/>
  <c r="E697" i="5"/>
  <c r="E699" i="5"/>
  <c r="E701" i="5"/>
  <c r="B691" i="5"/>
  <c r="B599" i="5"/>
  <c r="B601" i="5"/>
  <c r="B603" i="5"/>
  <c r="B605" i="5"/>
  <c r="B607" i="5"/>
  <c r="B609" i="5"/>
  <c r="D598" i="5"/>
  <c r="B589" i="5"/>
  <c r="E587" i="5"/>
  <c r="B581" i="5"/>
  <c r="E579" i="5"/>
  <c r="B553" i="5"/>
  <c r="E551" i="5"/>
  <c r="B545" i="5"/>
  <c r="E543" i="5"/>
  <c r="E499" i="5"/>
  <c r="E497" i="5"/>
  <c r="E495" i="5"/>
  <c r="E489" i="5"/>
  <c r="E487" i="5"/>
  <c r="E485" i="5"/>
  <c r="E479" i="5"/>
  <c r="E477" i="5"/>
  <c r="E475" i="5"/>
  <c r="B464" i="5"/>
  <c r="B466" i="5"/>
  <c r="E462" i="5"/>
  <c r="B454" i="5"/>
  <c r="B456" i="5"/>
  <c r="E452" i="5"/>
  <c r="B444" i="5"/>
  <c r="B446" i="5"/>
  <c r="E442" i="5"/>
  <c r="E394" i="5"/>
  <c r="C386" i="5"/>
  <c r="C388" i="5"/>
  <c r="D384" i="5"/>
  <c r="C378" i="5"/>
  <c r="C375" i="5"/>
  <c r="D374" i="5"/>
  <c r="D365" i="5"/>
  <c r="D363" i="5"/>
  <c r="D361" i="5"/>
  <c r="D355" i="5"/>
  <c r="D353" i="5"/>
  <c r="D351" i="5"/>
  <c r="D345" i="5"/>
  <c r="D343" i="5"/>
  <c r="D341" i="5"/>
  <c r="C330" i="5"/>
  <c r="D328" i="5"/>
  <c r="C320" i="5"/>
  <c r="C322" i="5"/>
  <c r="E318" i="5"/>
  <c r="C310" i="5"/>
  <c r="C107" i="5"/>
  <c r="C82" i="5"/>
  <c r="B694" i="5"/>
  <c r="C607" i="5"/>
  <c r="D499" i="5"/>
  <c r="D477" i="5"/>
  <c r="C444" i="5"/>
  <c r="C398" i="5"/>
  <c r="C365" i="5"/>
  <c r="C343" i="5"/>
  <c r="D312" i="5"/>
  <c r="D107" i="5"/>
  <c r="C80" i="5"/>
  <c r="E706" i="5"/>
  <c r="E724" i="5"/>
  <c r="E752" i="5"/>
  <c r="D730" i="5"/>
  <c r="D758" i="5"/>
  <c r="D742" i="5"/>
  <c r="C702" i="5"/>
  <c r="C720" i="5"/>
  <c r="C748" i="5"/>
  <c r="B708" i="5"/>
  <c r="B726" i="5"/>
  <c r="B754" i="5"/>
  <c r="E729" i="5"/>
  <c r="E757" i="5"/>
  <c r="E741" i="5"/>
  <c r="D731" i="5"/>
  <c r="C739" i="5"/>
  <c r="D743" i="5"/>
  <c r="C733" i="5"/>
  <c r="C717" i="5"/>
  <c r="C745" i="5"/>
  <c r="E636" i="5"/>
  <c r="B634" i="5"/>
  <c r="D637" i="5"/>
  <c r="B642" i="5"/>
  <c r="D644" i="5"/>
  <c r="D620" i="5"/>
  <c r="B626" i="5"/>
  <c r="D615" i="5"/>
  <c r="E621" i="5"/>
  <c r="D623" i="5"/>
  <c r="C625" i="5"/>
  <c r="B627" i="5"/>
  <c r="E726" i="5"/>
  <c r="D744" i="5"/>
  <c r="E731" i="5"/>
  <c r="C747" i="5"/>
  <c r="C633" i="5"/>
  <c r="D625" i="5"/>
  <c r="E704" i="5"/>
  <c r="E722" i="5"/>
  <c r="E750" i="5"/>
  <c r="D710" i="5"/>
  <c r="D728" i="5"/>
  <c r="D756" i="5"/>
  <c r="D740" i="5"/>
  <c r="C734" i="5"/>
  <c r="C718" i="5"/>
  <c r="C746" i="5"/>
  <c r="B706" i="5"/>
  <c r="B724" i="5"/>
  <c r="B752" i="5"/>
  <c r="E709" i="5"/>
  <c r="E727" i="5"/>
  <c r="E755" i="5"/>
  <c r="D729" i="5"/>
  <c r="D757" i="5"/>
  <c r="D741" i="5"/>
  <c r="C731" i="5"/>
  <c r="D739" i="5"/>
  <c r="C743" i="5"/>
  <c r="E638" i="5"/>
  <c r="C641" i="5"/>
  <c r="E642" i="5"/>
  <c r="D635" i="5"/>
  <c r="B640" i="5"/>
  <c r="B615" i="5"/>
  <c r="D618" i="5"/>
  <c r="B624" i="5"/>
  <c r="C626" i="5"/>
  <c r="E619" i="5"/>
  <c r="D621" i="5"/>
  <c r="C623" i="5"/>
  <c r="B625" i="5"/>
  <c r="E702" i="5"/>
  <c r="E720" i="5"/>
  <c r="E748" i="5"/>
  <c r="D708" i="5"/>
  <c r="D754" i="5"/>
  <c r="C732" i="5"/>
  <c r="C744" i="5"/>
  <c r="B704" i="5"/>
  <c r="B750" i="5"/>
  <c r="E707" i="5"/>
  <c r="E753" i="5"/>
  <c r="D709" i="5"/>
  <c r="D755" i="5"/>
  <c r="C757" i="5"/>
  <c r="D633" i="5"/>
  <c r="E626" i="5"/>
  <c r="B622" i="5"/>
  <c r="C622" i="5"/>
  <c r="D619" i="5"/>
  <c r="C621" i="5"/>
  <c r="B623" i="5"/>
  <c r="E718" i="5"/>
  <c r="B702" i="5"/>
  <c r="E705" i="5"/>
  <c r="D707" i="5"/>
  <c r="D725" i="5"/>
  <c r="C727" i="5"/>
  <c r="B635" i="5"/>
  <c r="B620" i="5"/>
  <c r="D617" i="5"/>
  <c r="D638" i="5"/>
  <c r="C640" i="5"/>
  <c r="C615" i="5"/>
  <c r="B618" i="5"/>
  <c r="D632" i="5"/>
  <c r="E618" i="5"/>
  <c r="B616" i="5"/>
  <c r="B617" i="5"/>
  <c r="E616" i="5"/>
  <c r="E625" i="5"/>
  <c r="C722" i="5"/>
  <c r="B740" i="5"/>
  <c r="D717" i="5"/>
  <c r="B636" i="5"/>
  <c r="B632" i="5"/>
  <c r="E615" i="5"/>
  <c r="C627" i="5"/>
  <c r="D726" i="5"/>
  <c r="C716" i="5"/>
  <c r="B722" i="5"/>
  <c r="E725" i="5"/>
  <c r="D727" i="5"/>
  <c r="C729" i="5"/>
  <c r="E634" i="5"/>
  <c r="C638" i="5"/>
  <c r="E640" i="5"/>
  <c r="B637" i="5"/>
  <c r="D616" i="5"/>
  <c r="E617" i="5"/>
  <c r="E734" i="5"/>
  <c r="B748" i="5"/>
  <c r="E751" i="5"/>
  <c r="C709" i="5"/>
  <c r="E637" i="5"/>
  <c r="E624" i="5"/>
  <c r="C618" i="5"/>
  <c r="C619" i="5"/>
  <c r="C634" i="5"/>
  <c r="E620" i="5"/>
  <c r="B644" i="5"/>
  <c r="B619" i="5"/>
  <c r="C637" i="5"/>
  <c r="E632" i="5"/>
  <c r="D634" i="5"/>
  <c r="C635" i="5"/>
  <c r="E643" i="5"/>
  <c r="B643" i="5"/>
  <c r="E754" i="5"/>
  <c r="C704" i="5"/>
  <c r="B739" i="5"/>
  <c r="C719" i="5"/>
  <c r="D622" i="5"/>
  <c r="E746" i="5"/>
  <c r="D706" i="5"/>
  <c r="D724" i="5"/>
  <c r="D752" i="5"/>
  <c r="C730" i="5"/>
  <c r="C758" i="5"/>
  <c r="C742" i="5"/>
  <c r="B720" i="5"/>
  <c r="E723" i="5"/>
  <c r="D753" i="5"/>
  <c r="C755" i="5"/>
  <c r="D641" i="5"/>
  <c r="C636" i="5"/>
  <c r="C642" i="5"/>
  <c r="C644" i="5"/>
  <c r="C632" i="5"/>
  <c r="B621" i="5"/>
  <c r="E635" i="5"/>
  <c r="C624" i="5"/>
  <c r="C617" i="5"/>
  <c r="B641" i="5"/>
  <c r="C620" i="5"/>
  <c r="C643" i="5"/>
  <c r="E708" i="5"/>
  <c r="D716" i="5"/>
  <c r="C750" i="5"/>
  <c r="E743" i="5"/>
  <c r="C741" i="5"/>
  <c r="E622" i="5"/>
  <c r="E732" i="5"/>
  <c r="E716" i="5"/>
  <c r="E744" i="5"/>
  <c r="D704" i="5"/>
  <c r="D722" i="5"/>
  <c r="D750" i="5"/>
  <c r="C710" i="5"/>
  <c r="C728" i="5"/>
  <c r="C756" i="5"/>
  <c r="C740" i="5"/>
  <c r="B734" i="5"/>
  <c r="B718" i="5"/>
  <c r="B746" i="5"/>
  <c r="E703" i="5"/>
  <c r="E721" i="5"/>
  <c r="E749" i="5"/>
  <c r="D705" i="5"/>
  <c r="D723" i="5"/>
  <c r="D751" i="5"/>
  <c r="C707" i="5"/>
  <c r="C725" i="5"/>
  <c r="C753" i="5"/>
  <c r="D643" i="5"/>
  <c r="D636" i="5"/>
  <c r="E633" i="5"/>
  <c r="D626" i="5"/>
  <c r="D639" i="5"/>
  <c r="B638" i="5"/>
  <c r="D624" i="5"/>
  <c r="D627" i="5"/>
  <c r="D732" i="5"/>
  <c r="B710" i="5"/>
  <c r="D733" i="5"/>
  <c r="E623" i="5"/>
  <c r="B633" i="5"/>
  <c r="E730" i="5"/>
  <c r="E758" i="5"/>
  <c r="E742" i="5"/>
  <c r="D702" i="5"/>
  <c r="D720" i="5"/>
  <c r="D748" i="5"/>
  <c r="C708" i="5"/>
  <c r="C726" i="5"/>
  <c r="C754" i="5"/>
  <c r="B732" i="5"/>
  <c r="B716" i="5"/>
  <c r="B744" i="5"/>
  <c r="B715" i="5"/>
  <c r="E719" i="5"/>
  <c r="E747" i="5"/>
  <c r="D703" i="5"/>
  <c r="D721" i="5"/>
  <c r="D749" i="5"/>
  <c r="C705" i="5"/>
  <c r="C723" i="5"/>
  <c r="C751" i="5"/>
  <c r="E627" i="5"/>
  <c r="D642" i="5"/>
  <c r="C616" i="5"/>
  <c r="E644" i="5"/>
  <c r="B756" i="5"/>
  <c r="D745" i="5"/>
  <c r="E641" i="5"/>
  <c r="D640" i="5"/>
  <c r="E639" i="5"/>
  <c r="B639" i="5"/>
  <c r="E710" i="5"/>
  <c r="E728" i="5"/>
  <c r="E756" i="5"/>
  <c r="E740" i="5"/>
  <c r="D734" i="5"/>
  <c r="D718" i="5"/>
  <c r="D746" i="5"/>
  <c r="C706" i="5"/>
  <c r="C724" i="5"/>
  <c r="C752" i="5"/>
  <c r="B730" i="5"/>
  <c r="B758" i="5"/>
  <c r="B742" i="5"/>
  <c r="E733" i="5"/>
  <c r="E717" i="5"/>
  <c r="E745" i="5"/>
  <c r="C715" i="5"/>
  <c r="D719" i="5"/>
  <c r="D747" i="5"/>
  <c r="C703" i="5"/>
  <c r="C721" i="5"/>
  <c r="C749" i="5"/>
  <c r="C639" i="5"/>
  <c r="B728" i="5"/>
  <c r="D715" i="5"/>
  <c r="C179" i="5"/>
  <c r="D183" i="5"/>
  <c r="C183" i="5"/>
  <c r="D181" i="5"/>
  <c r="E180" i="5"/>
  <c r="E181" i="5"/>
  <c r="E182" i="5"/>
  <c r="B180" i="5"/>
  <c r="C180" i="5"/>
  <c r="C182" i="5"/>
  <c r="B183" i="5"/>
  <c r="E183" i="5"/>
  <c r="D179" i="5"/>
  <c r="B179" i="5"/>
  <c r="B182" i="5"/>
  <c r="B181" i="5"/>
  <c r="E179" i="5"/>
  <c r="D182" i="5"/>
  <c r="C181" i="5"/>
  <c r="D180" i="5"/>
  <c r="E241" i="5"/>
  <c r="B211" i="5"/>
  <c r="E230" i="5"/>
  <c r="E232" i="5"/>
  <c r="E220" i="5"/>
  <c r="E222" i="5"/>
  <c r="B219" i="5"/>
  <c r="B213" i="5"/>
  <c r="E210" i="5"/>
  <c r="D190" i="5"/>
  <c r="D192" i="5"/>
  <c r="C232" i="5"/>
  <c r="D213" i="5"/>
  <c r="D241" i="5"/>
  <c r="B229" i="5"/>
  <c r="B231" i="5"/>
  <c r="E228" i="5"/>
  <c r="B221" i="5"/>
  <c r="B223" i="5"/>
  <c r="E214" i="5"/>
  <c r="E212" i="5"/>
  <c r="D210" i="5"/>
  <c r="E190" i="5"/>
  <c r="E192" i="5"/>
  <c r="C222" i="5"/>
  <c r="B190" i="5"/>
  <c r="C241" i="5"/>
  <c r="C229" i="5"/>
  <c r="C231" i="5"/>
  <c r="D228" i="5"/>
  <c r="C221" i="5"/>
  <c r="C223" i="5"/>
  <c r="D214" i="5"/>
  <c r="D212" i="5"/>
  <c r="C210" i="5"/>
  <c r="B189" i="5"/>
  <c r="B191" i="5"/>
  <c r="E188" i="5"/>
  <c r="C220" i="5"/>
  <c r="B241" i="5"/>
  <c r="D229" i="5"/>
  <c r="D231" i="5"/>
  <c r="C228" i="5"/>
  <c r="D221" i="5"/>
  <c r="D223" i="5"/>
  <c r="C214" i="5"/>
  <c r="C212" i="5"/>
  <c r="B210" i="5"/>
  <c r="C189" i="5"/>
  <c r="C191" i="5"/>
  <c r="D188" i="5"/>
  <c r="C230" i="5"/>
  <c r="D243" i="5"/>
  <c r="E239" i="5"/>
  <c r="E229" i="5"/>
  <c r="E231" i="5"/>
  <c r="E221" i="5"/>
  <c r="E223" i="5"/>
  <c r="B214" i="5"/>
  <c r="B212" i="5"/>
  <c r="D189" i="5"/>
  <c r="D191" i="5"/>
  <c r="C188" i="5"/>
  <c r="B188" i="5"/>
  <c r="D219" i="5"/>
  <c r="B192" i="5"/>
  <c r="C243" i="5"/>
  <c r="D239" i="5"/>
  <c r="B230" i="5"/>
  <c r="B232" i="5"/>
  <c r="B220" i="5"/>
  <c r="B222" i="5"/>
  <c r="E219" i="5"/>
  <c r="E213" i="5"/>
  <c r="E211" i="5"/>
  <c r="E189" i="5"/>
  <c r="E191" i="5"/>
  <c r="B243" i="5"/>
  <c r="E243" i="5"/>
  <c r="B239" i="5"/>
  <c r="D230" i="5"/>
  <c r="D232" i="5"/>
  <c r="D220" i="5"/>
  <c r="D222" i="5"/>
  <c r="C219" i="5"/>
  <c r="C213" i="5"/>
  <c r="C211" i="5"/>
  <c r="C190" i="5"/>
  <c r="C192" i="5"/>
  <c r="C239" i="5"/>
  <c r="D211" i="5"/>
  <c r="D166" i="5"/>
  <c r="B63" i="5"/>
  <c r="B841" i="5"/>
  <c r="E812" i="5"/>
  <c r="E814" i="5"/>
  <c r="C815" i="5"/>
  <c r="D815" i="5"/>
  <c r="C841" i="5"/>
  <c r="B811" i="5"/>
  <c r="B813" i="5"/>
  <c r="B815" i="5"/>
  <c r="C813" i="5"/>
  <c r="D841" i="5"/>
  <c r="C811" i="5"/>
  <c r="E841" i="5"/>
  <c r="D811" i="5"/>
  <c r="D813" i="5"/>
  <c r="E840" i="5"/>
  <c r="E811" i="5"/>
  <c r="E813" i="5"/>
  <c r="E815" i="5"/>
  <c r="C812" i="5"/>
  <c r="D812" i="5"/>
  <c r="D840" i="5"/>
  <c r="B812" i="5"/>
  <c r="B814" i="5"/>
  <c r="B801" i="5"/>
  <c r="C840" i="5"/>
  <c r="C814" i="5"/>
  <c r="B840" i="5"/>
  <c r="D814" i="5"/>
  <c r="B843" i="5"/>
  <c r="B845" i="5"/>
  <c r="B847" i="5"/>
  <c r="B849" i="5"/>
  <c r="B851" i="5"/>
  <c r="B853" i="5"/>
  <c r="B822" i="5"/>
  <c r="B824" i="5"/>
  <c r="B826" i="5"/>
  <c r="B828" i="5"/>
  <c r="B830" i="5"/>
  <c r="B832" i="5"/>
  <c r="B834" i="5"/>
  <c r="C846" i="5"/>
  <c r="C827" i="5"/>
  <c r="E854" i="5"/>
  <c r="E831" i="5"/>
  <c r="C843" i="5"/>
  <c r="C845" i="5"/>
  <c r="C847" i="5"/>
  <c r="C849" i="5"/>
  <c r="C851" i="5"/>
  <c r="C853" i="5"/>
  <c r="C822" i="5"/>
  <c r="C824" i="5"/>
  <c r="C826" i="5"/>
  <c r="C828" i="5"/>
  <c r="C830" i="5"/>
  <c r="C832" i="5"/>
  <c r="C834" i="5"/>
  <c r="C850" i="5"/>
  <c r="C823" i="5"/>
  <c r="D820" i="5"/>
  <c r="E850" i="5"/>
  <c r="E829" i="5"/>
  <c r="D843" i="5"/>
  <c r="D845" i="5"/>
  <c r="D847" i="5"/>
  <c r="D849" i="5"/>
  <c r="D851" i="5"/>
  <c r="D853" i="5"/>
  <c r="D822" i="5"/>
  <c r="D824" i="5"/>
  <c r="D826" i="5"/>
  <c r="D828" i="5"/>
  <c r="D830" i="5"/>
  <c r="D832" i="5"/>
  <c r="D834" i="5"/>
  <c r="C842" i="5"/>
  <c r="C852" i="5"/>
  <c r="C825" i="5"/>
  <c r="C833" i="5"/>
  <c r="E823" i="5"/>
  <c r="B820" i="5"/>
  <c r="E843" i="5"/>
  <c r="E845" i="5"/>
  <c r="E847" i="5"/>
  <c r="E849" i="5"/>
  <c r="E851" i="5"/>
  <c r="E853" i="5"/>
  <c r="E822" i="5"/>
  <c r="E824" i="5"/>
  <c r="E826" i="5"/>
  <c r="E828" i="5"/>
  <c r="E830" i="5"/>
  <c r="E832" i="5"/>
  <c r="E834" i="5"/>
  <c r="C848" i="5"/>
  <c r="C821" i="5"/>
  <c r="C831" i="5"/>
  <c r="E848" i="5"/>
  <c r="E827" i="5"/>
  <c r="B842" i="5"/>
  <c r="B844" i="5"/>
  <c r="B846" i="5"/>
  <c r="B848" i="5"/>
  <c r="B850" i="5"/>
  <c r="B852" i="5"/>
  <c r="B854" i="5"/>
  <c r="B821" i="5"/>
  <c r="B823" i="5"/>
  <c r="B825" i="5"/>
  <c r="B827" i="5"/>
  <c r="B829" i="5"/>
  <c r="B831" i="5"/>
  <c r="B833" i="5"/>
  <c r="E820" i="5"/>
  <c r="C844" i="5"/>
  <c r="C854" i="5"/>
  <c r="C829" i="5"/>
  <c r="E821" i="5"/>
  <c r="E833" i="5"/>
  <c r="D842" i="5"/>
  <c r="D844" i="5"/>
  <c r="D846" i="5"/>
  <c r="D848" i="5"/>
  <c r="D850" i="5"/>
  <c r="D852" i="5"/>
  <c r="D854" i="5"/>
  <c r="D821" i="5"/>
  <c r="D823" i="5"/>
  <c r="D825" i="5"/>
  <c r="D827" i="5"/>
  <c r="D829" i="5"/>
  <c r="D831" i="5"/>
  <c r="D833" i="5"/>
  <c r="C820" i="5"/>
  <c r="E842" i="5"/>
  <c r="E844" i="5"/>
  <c r="E846" i="5"/>
  <c r="E852" i="5"/>
  <c r="E825" i="5"/>
  <c r="B802" i="5"/>
  <c r="B804" i="5"/>
  <c r="B806" i="5"/>
  <c r="B808" i="5"/>
  <c r="B810" i="5"/>
  <c r="B787" i="5"/>
  <c r="B789" i="5"/>
  <c r="B791" i="5"/>
  <c r="B777" i="5"/>
  <c r="B779" i="5"/>
  <c r="B781" i="5"/>
  <c r="C767" i="5"/>
  <c r="E769" i="5"/>
  <c r="D766" i="5"/>
  <c r="E803" i="5"/>
  <c r="B786" i="5"/>
  <c r="C802" i="5"/>
  <c r="C804" i="5"/>
  <c r="C806" i="5"/>
  <c r="C808" i="5"/>
  <c r="C810" i="5"/>
  <c r="C787" i="5"/>
  <c r="C789" i="5"/>
  <c r="C791" i="5"/>
  <c r="C777" i="5"/>
  <c r="C779" i="5"/>
  <c r="C781" i="5"/>
  <c r="D767" i="5"/>
  <c r="C770" i="5"/>
  <c r="C766" i="5"/>
  <c r="E781" i="5"/>
  <c r="B767" i="5"/>
  <c r="D786" i="5"/>
  <c r="E768" i="5"/>
  <c r="D807" i="5"/>
  <c r="D790" i="5"/>
  <c r="C769" i="5"/>
  <c r="E809" i="5"/>
  <c r="E788" i="5"/>
  <c r="E766" i="5"/>
  <c r="D802" i="5"/>
  <c r="D804" i="5"/>
  <c r="D806" i="5"/>
  <c r="D808" i="5"/>
  <c r="D810" i="5"/>
  <c r="D787" i="5"/>
  <c r="D789" i="5"/>
  <c r="D791" i="5"/>
  <c r="D777" i="5"/>
  <c r="D779" i="5"/>
  <c r="D781" i="5"/>
  <c r="E767" i="5"/>
  <c r="D770" i="5"/>
  <c r="B766" i="5"/>
  <c r="E779" i="5"/>
  <c r="E770" i="5"/>
  <c r="C790" i="5"/>
  <c r="D776" i="5"/>
  <c r="B769" i="5"/>
  <c r="D778" i="5"/>
  <c r="B770" i="5"/>
  <c r="E780" i="5"/>
  <c r="E802" i="5"/>
  <c r="E804" i="5"/>
  <c r="E806" i="5"/>
  <c r="E808" i="5"/>
  <c r="E810" i="5"/>
  <c r="E787" i="5"/>
  <c r="E789" i="5"/>
  <c r="E791" i="5"/>
  <c r="E777" i="5"/>
  <c r="C768" i="5"/>
  <c r="D801" i="5"/>
  <c r="C778" i="5"/>
  <c r="D805" i="5"/>
  <c r="C786" i="5"/>
  <c r="E805" i="5"/>
  <c r="E778" i="5"/>
  <c r="B803" i="5"/>
  <c r="B805" i="5"/>
  <c r="B807" i="5"/>
  <c r="B809" i="5"/>
  <c r="E801" i="5"/>
  <c r="B788" i="5"/>
  <c r="B790" i="5"/>
  <c r="E786" i="5"/>
  <c r="B778" i="5"/>
  <c r="B780" i="5"/>
  <c r="E776" i="5"/>
  <c r="D768" i="5"/>
  <c r="C771" i="5"/>
  <c r="B768" i="5"/>
  <c r="C803" i="5"/>
  <c r="C805" i="5"/>
  <c r="C809" i="5"/>
  <c r="C788" i="5"/>
  <c r="C780" i="5"/>
  <c r="D771" i="5"/>
  <c r="D809" i="5"/>
  <c r="C801" i="5"/>
  <c r="C776" i="5"/>
  <c r="E807" i="5"/>
  <c r="B776" i="5"/>
  <c r="C807" i="5"/>
  <c r="D780" i="5"/>
  <c r="D769" i="5"/>
  <c r="D803" i="5"/>
  <c r="D788" i="5"/>
  <c r="E771" i="5"/>
  <c r="E790" i="5"/>
  <c r="B771" i="5"/>
  <c r="C151" i="5"/>
  <c r="B156" i="5"/>
  <c r="B151" i="5"/>
  <c r="C148" i="5"/>
  <c r="C157" i="5"/>
  <c r="C159" i="5"/>
  <c r="C156" i="5"/>
  <c r="D169" i="5"/>
  <c r="D167" i="5"/>
  <c r="B157" i="5"/>
  <c r="E167" i="5"/>
  <c r="D150" i="5"/>
  <c r="B148" i="5"/>
  <c r="D157" i="5"/>
  <c r="D159" i="5"/>
  <c r="D156" i="5"/>
  <c r="C169" i="5"/>
  <c r="C167" i="5"/>
  <c r="D148" i="5"/>
  <c r="B159" i="5"/>
  <c r="E169" i="5"/>
  <c r="C150" i="5"/>
  <c r="E147" i="5"/>
  <c r="E157" i="5"/>
  <c r="E159" i="5"/>
  <c r="E156" i="5"/>
  <c r="B169" i="5"/>
  <c r="B167" i="5"/>
  <c r="B147" i="5"/>
  <c r="B150" i="5"/>
  <c r="E151" i="5"/>
  <c r="B158" i="5"/>
  <c r="B160" i="5"/>
  <c r="B165" i="5"/>
  <c r="E168" i="5"/>
  <c r="E166" i="5"/>
  <c r="C147" i="5"/>
  <c r="D149" i="5"/>
  <c r="E150" i="5"/>
  <c r="C158" i="5"/>
  <c r="C160" i="5"/>
  <c r="C165" i="5"/>
  <c r="D168" i="5"/>
  <c r="D147" i="5"/>
  <c r="C149" i="5"/>
  <c r="E149" i="5"/>
  <c r="D158" i="5"/>
  <c r="D160" i="5"/>
  <c r="D165" i="5"/>
  <c r="C168" i="5"/>
  <c r="C166" i="5"/>
  <c r="E116" i="5"/>
  <c r="D151" i="5"/>
  <c r="B149" i="5"/>
  <c r="E148" i="5"/>
  <c r="E158" i="5"/>
  <c r="E160" i="5"/>
  <c r="E165" i="5"/>
  <c r="B168" i="5"/>
  <c r="B166" i="5"/>
  <c r="E126" i="5"/>
  <c r="B126" i="5"/>
  <c r="D136" i="5"/>
  <c r="B134" i="5"/>
  <c r="E129" i="5"/>
  <c r="C134" i="5"/>
  <c r="E138" i="5"/>
  <c r="D127" i="5"/>
  <c r="E120" i="5"/>
  <c r="B138" i="5"/>
  <c r="E127" i="5"/>
  <c r="D120" i="5"/>
  <c r="D118" i="5"/>
  <c r="C136" i="5"/>
  <c r="D129" i="5"/>
  <c r="C120" i="5"/>
  <c r="C118" i="5"/>
  <c r="D134" i="5"/>
  <c r="E135" i="5"/>
  <c r="D138" i="5"/>
  <c r="C129" i="5"/>
  <c r="C127" i="5"/>
  <c r="B120" i="5"/>
  <c r="B118" i="5"/>
  <c r="E134" i="5"/>
  <c r="D135" i="5"/>
  <c r="C138" i="5"/>
  <c r="B129" i="5"/>
  <c r="B127" i="5"/>
  <c r="E119" i="5"/>
  <c r="B116" i="5"/>
  <c r="E118" i="5"/>
  <c r="E117" i="5"/>
  <c r="E137" i="5"/>
  <c r="C135" i="5"/>
  <c r="B125" i="5"/>
  <c r="E128" i="5"/>
  <c r="D119" i="5"/>
  <c r="D117" i="5"/>
  <c r="D137" i="5"/>
  <c r="B137" i="5"/>
  <c r="C125" i="5"/>
  <c r="D128" i="5"/>
  <c r="D126" i="5"/>
  <c r="C119" i="5"/>
  <c r="C117" i="5"/>
  <c r="C137" i="5"/>
  <c r="B136" i="5"/>
  <c r="D125" i="5"/>
  <c r="C128" i="5"/>
  <c r="C126" i="5"/>
  <c r="C116" i="5"/>
  <c r="B119" i="5"/>
  <c r="B117" i="5"/>
  <c r="E136" i="5"/>
  <c r="B135" i="5"/>
  <c r="E125" i="5"/>
  <c r="B128" i="5"/>
  <c r="D116" i="5"/>
  <c r="I418" i="1" l="1"/>
  <c r="J418" i="1"/>
  <c r="I419" i="1"/>
  <c r="J419" i="1"/>
  <c r="I421" i="1"/>
  <c r="J421" i="1"/>
  <c r="I422" i="1"/>
  <c r="J422" i="1"/>
  <c r="I423" i="1"/>
  <c r="J423" i="1"/>
  <c r="I424" i="1"/>
  <c r="J424" i="1"/>
  <c r="I425" i="1"/>
  <c r="J425" i="1"/>
  <c r="I426" i="1"/>
  <c r="J426" i="1"/>
  <c r="I427" i="1"/>
  <c r="J427" i="1"/>
  <c r="I428" i="1"/>
  <c r="J428" i="1"/>
  <c r="I429" i="1"/>
  <c r="J429" i="1"/>
  <c r="I430" i="1"/>
  <c r="J430" i="1"/>
  <c r="I431" i="1"/>
  <c r="J431" i="1"/>
  <c r="I432" i="1"/>
  <c r="J432" i="1"/>
  <c r="K308" i="1" l="1"/>
  <c r="K307" i="1"/>
  <c r="J239" i="1"/>
  <c r="J240" i="1"/>
  <c r="J241" i="1"/>
  <c r="J242" i="1"/>
  <c r="J243" i="1"/>
  <c r="J244" i="1"/>
  <c r="J245" i="1"/>
  <c r="J246" i="1"/>
  <c r="J247" i="1"/>
  <c r="J248" i="1"/>
  <c r="J249" i="1"/>
  <c r="J238" i="1"/>
  <c r="I239" i="1"/>
  <c r="I240" i="1"/>
  <c r="I241" i="1"/>
  <c r="I242" i="1"/>
  <c r="I243" i="1"/>
  <c r="I244" i="1"/>
  <c r="I245" i="1"/>
  <c r="I246" i="1"/>
  <c r="I247" i="1"/>
  <c r="I248" i="1"/>
  <c r="I249" i="1"/>
  <c r="I238" i="1"/>
  <c r="K237" i="1"/>
  <c r="K250" i="1"/>
  <c r="K251" i="1"/>
  <c r="K252" i="1"/>
  <c r="K98" i="1" l="1"/>
  <c r="K97" i="1"/>
  <c r="I97" i="1"/>
  <c r="K426" i="1" l="1"/>
  <c r="K427" i="1"/>
  <c r="K428" i="1"/>
  <c r="K429" i="1"/>
  <c r="K430" i="1"/>
  <c r="K431" i="1"/>
  <c r="K432" i="1"/>
  <c r="I390" i="1"/>
  <c r="J390" i="1"/>
  <c r="I391" i="1"/>
  <c r="J391" i="1"/>
  <c r="I392" i="1"/>
  <c r="J392" i="1"/>
  <c r="I393" i="1"/>
  <c r="J393" i="1"/>
  <c r="I394" i="1"/>
  <c r="J394" i="1"/>
  <c r="I395" i="1"/>
  <c r="J395" i="1"/>
  <c r="I396" i="1"/>
  <c r="J396" i="1"/>
  <c r="I397" i="1"/>
  <c r="J397" i="1"/>
  <c r="I398" i="1"/>
  <c r="J398" i="1"/>
  <c r="I399" i="1"/>
  <c r="J399" i="1"/>
  <c r="I400" i="1"/>
  <c r="J400" i="1"/>
  <c r="I401" i="1"/>
  <c r="J401" i="1"/>
  <c r="I402" i="1"/>
  <c r="J402" i="1"/>
  <c r="I403" i="1"/>
  <c r="J403" i="1"/>
  <c r="I404" i="1"/>
  <c r="J404" i="1"/>
  <c r="I405" i="1"/>
  <c r="J405" i="1"/>
  <c r="I406" i="1"/>
  <c r="J406" i="1"/>
  <c r="I407" i="1"/>
  <c r="J407" i="1"/>
  <c r="I408" i="1"/>
  <c r="J408" i="1"/>
  <c r="I409" i="1"/>
  <c r="J409" i="1"/>
  <c r="I410" i="1"/>
  <c r="J410" i="1"/>
  <c r="I411" i="1"/>
  <c r="J411" i="1"/>
  <c r="I413" i="1"/>
  <c r="J413" i="1"/>
  <c r="I414" i="1"/>
  <c r="J414" i="1"/>
  <c r="I415" i="1"/>
  <c r="J415" i="1"/>
  <c r="I416" i="1"/>
  <c r="J416" i="1"/>
  <c r="I380" i="1"/>
  <c r="J380" i="1"/>
  <c r="I381" i="1"/>
  <c r="J381" i="1"/>
  <c r="I382" i="1"/>
  <c r="J382" i="1"/>
  <c r="I383" i="1"/>
  <c r="J383" i="1"/>
  <c r="I384" i="1"/>
  <c r="J384" i="1"/>
  <c r="I385" i="1"/>
  <c r="J385" i="1"/>
  <c r="I386" i="1"/>
  <c r="J386" i="1"/>
  <c r="I387" i="1"/>
  <c r="J387" i="1"/>
  <c r="I388" i="1"/>
  <c r="J388" i="1"/>
  <c r="I389" i="1"/>
  <c r="J38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I351" i="1"/>
  <c r="J351" i="1"/>
  <c r="I352" i="1"/>
  <c r="J352" i="1"/>
  <c r="I353" i="1"/>
  <c r="J353" i="1"/>
  <c r="I354" i="1"/>
  <c r="J354" i="1"/>
  <c r="I355" i="1"/>
  <c r="J355" i="1"/>
  <c r="I356" i="1"/>
  <c r="J356" i="1"/>
  <c r="I357" i="1"/>
  <c r="J357" i="1"/>
  <c r="I358" i="1"/>
  <c r="J358" i="1"/>
  <c r="I359" i="1"/>
  <c r="J359" i="1"/>
  <c r="I360" i="1"/>
  <c r="J360" i="1"/>
  <c r="I361" i="1"/>
  <c r="J361" i="1"/>
  <c r="I362" i="1"/>
  <c r="J362" i="1"/>
  <c r="I363" i="1"/>
  <c r="J363" i="1"/>
  <c r="I364" i="1"/>
  <c r="J364" i="1"/>
  <c r="I365" i="1"/>
  <c r="J365" i="1"/>
  <c r="I366" i="1"/>
  <c r="J366" i="1"/>
  <c r="I367" i="1"/>
  <c r="J367" i="1"/>
  <c r="I368" i="1"/>
  <c r="J368" i="1"/>
  <c r="I369" i="1"/>
  <c r="J369" i="1"/>
  <c r="I370" i="1"/>
  <c r="J370" i="1"/>
  <c r="I371" i="1"/>
  <c r="J371" i="1"/>
  <c r="I372" i="1"/>
  <c r="J372" i="1"/>
  <c r="I373" i="1"/>
  <c r="J373" i="1"/>
  <c r="I374" i="1"/>
  <c r="J374" i="1"/>
  <c r="I375" i="1"/>
  <c r="J375" i="1"/>
  <c r="I376" i="1"/>
  <c r="J376" i="1"/>
  <c r="I377" i="1"/>
  <c r="J377" i="1"/>
  <c r="I378" i="1"/>
  <c r="J378" i="1"/>
  <c r="I379" i="1"/>
  <c r="J379" i="1"/>
  <c r="I322" i="1"/>
  <c r="J322" i="1"/>
  <c r="I323" i="1"/>
  <c r="J323" i="1"/>
  <c r="I324" i="1"/>
  <c r="J324" i="1"/>
  <c r="I325" i="1"/>
  <c r="J325" i="1"/>
  <c r="I326" i="1"/>
  <c r="J326" i="1"/>
  <c r="I327" i="1"/>
  <c r="J327" i="1"/>
  <c r="I328" i="1"/>
  <c r="J328" i="1"/>
  <c r="I329" i="1"/>
  <c r="J329" i="1"/>
  <c r="I330" i="1"/>
  <c r="J330" i="1"/>
  <c r="I331" i="1"/>
  <c r="J331" i="1"/>
  <c r="I332" i="1"/>
  <c r="J332" i="1"/>
  <c r="I333" i="1"/>
  <c r="J333" i="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289" i="1"/>
  <c r="J289" i="1"/>
  <c r="I290" i="1"/>
  <c r="J290" i="1"/>
  <c r="I296" i="1"/>
  <c r="J296" i="1"/>
  <c r="I297" i="1"/>
  <c r="J297" i="1"/>
  <c r="I298" i="1"/>
  <c r="J298" i="1"/>
  <c r="I299" i="1"/>
  <c r="J299" i="1"/>
  <c r="I300" i="1"/>
  <c r="J300" i="1"/>
  <c r="I301" i="1"/>
  <c r="J301" i="1"/>
  <c r="I303" i="1"/>
  <c r="J303" i="1"/>
  <c r="I304" i="1"/>
  <c r="J304" i="1"/>
  <c r="I305" i="1"/>
  <c r="J305" i="1"/>
  <c r="I306" i="1"/>
  <c r="J306" i="1"/>
  <c r="I307" i="1"/>
  <c r="J307" i="1"/>
  <c r="I308" i="1"/>
  <c r="J308" i="1"/>
  <c r="I309" i="1"/>
  <c r="J309" i="1"/>
  <c r="I310" i="1"/>
  <c r="J310" i="1"/>
  <c r="I311" i="1"/>
  <c r="J311" i="1"/>
  <c r="I312" i="1"/>
  <c r="J312" i="1"/>
  <c r="I313" i="1"/>
  <c r="J313" i="1"/>
  <c r="I314" i="1"/>
  <c r="J314" i="1"/>
  <c r="I315" i="1"/>
  <c r="J315" i="1"/>
  <c r="I316" i="1"/>
  <c r="J316" i="1"/>
  <c r="I317" i="1"/>
  <c r="J317" i="1"/>
  <c r="I318" i="1"/>
  <c r="J318" i="1"/>
  <c r="I319" i="1"/>
  <c r="J319" i="1"/>
  <c r="I320" i="1"/>
  <c r="J320" i="1"/>
  <c r="I321" i="1"/>
  <c r="J321" i="1"/>
  <c r="J288" i="1"/>
  <c r="I288" i="1"/>
  <c r="I254" i="1"/>
  <c r="J254" i="1"/>
  <c r="I255" i="1"/>
  <c r="J255" i="1"/>
  <c r="I256" i="1"/>
  <c r="J256" i="1"/>
  <c r="I257" i="1"/>
  <c r="J257" i="1"/>
  <c r="I258" i="1"/>
  <c r="J258" i="1"/>
  <c r="I259" i="1"/>
  <c r="J259" i="1"/>
  <c r="I260" i="1"/>
  <c r="J260" i="1"/>
  <c r="I261" i="1"/>
  <c r="J261" i="1"/>
  <c r="I262" i="1"/>
  <c r="J262" i="1"/>
  <c r="I263" i="1"/>
  <c r="J263" i="1"/>
  <c r="I264" i="1"/>
  <c r="J264" i="1"/>
  <c r="I265" i="1"/>
  <c r="J265" i="1"/>
  <c r="I266" i="1"/>
  <c r="J266" i="1"/>
  <c r="I268" i="1"/>
  <c r="J268" i="1"/>
  <c r="I270" i="1"/>
  <c r="J270" i="1"/>
  <c r="I271" i="1"/>
  <c r="J271" i="1"/>
  <c r="I272" i="1"/>
  <c r="J272" i="1"/>
  <c r="I273" i="1"/>
  <c r="J273" i="1"/>
  <c r="I279" i="1"/>
  <c r="J279" i="1"/>
  <c r="I280" i="1"/>
  <c r="J280" i="1"/>
  <c r="I281" i="1"/>
  <c r="J281" i="1"/>
  <c r="I282" i="1"/>
  <c r="J282" i="1"/>
  <c r="I283" i="1"/>
  <c r="J283" i="1"/>
  <c r="I284" i="1"/>
  <c r="J284" i="1"/>
  <c r="I285" i="1"/>
  <c r="J285" i="1"/>
  <c r="I286" i="1"/>
  <c r="J286" i="1"/>
  <c r="I287" i="1"/>
  <c r="J287" i="1"/>
  <c r="I225" i="1"/>
  <c r="J225" i="1"/>
  <c r="I226" i="1"/>
  <c r="J226" i="1"/>
  <c r="I227" i="1"/>
  <c r="J227" i="1"/>
  <c r="I228" i="1"/>
  <c r="J228" i="1"/>
  <c r="I229" i="1"/>
  <c r="J229" i="1"/>
  <c r="I230" i="1"/>
  <c r="J230" i="1"/>
  <c r="I231" i="1"/>
  <c r="J231" i="1"/>
  <c r="I232" i="1"/>
  <c r="J232" i="1"/>
  <c r="I233" i="1"/>
  <c r="J233" i="1"/>
  <c r="I234" i="1"/>
  <c r="J234" i="1"/>
  <c r="I235" i="1"/>
  <c r="J235" i="1"/>
  <c r="I236" i="1"/>
  <c r="J236" i="1"/>
  <c r="I237" i="1"/>
  <c r="J237" i="1"/>
  <c r="I250" i="1"/>
  <c r="J250" i="1"/>
  <c r="I251" i="1"/>
  <c r="J251" i="1"/>
  <c r="I252" i="1"/>
  <c r="J252" i="1"/>
  <c r="I253" i="1"/>
  <c r="J253" i="1"/>
  <c r="I193" i="1"/>
  <c r="J193" i="1"/>
  <c r="I194" i="1"/>
  <c r="J194" i="1"/>
  <c r="I195" i="1"/>
  <c r="J195" i="1"/>
  <c r="I196" i="1"/>
  <c r="J196" i="1"/>
  <c r="I197" i="1"/>
  <c r="J197" i="1"/>
  <c r="I198" i="1"/>
  <c r="J198" i="1"/>
  <c r="I200" i="1"/>
  <c r="J200" i="1"/>
  <c r="I201" i="1"/>
  <c r="J201" i="1"/>
  <c r="I202" i="1"/>
  <c r="J202" i="1"/>
  <c r="I203" i="1"/>
  <c r="J203" i="1"/>
  <c r="I204" i="1"/>
  <c r="J204" i="1"/>
  <c r="I205" i="1"/>
  <c r="J205" i="1"/>
  <c r="I206" i="1"/>
  <c r="J206" i="1"/>
  <c r="I207" i="1"/>
  <c r="J207" i="1"/>
  <c r="I208" i="1"/>
  <c r="J208" i="1"/>
  <c r="I209" i="1"/>
  <c r="J209" i="1"/>
  <c r="I210" i="1"/>
  <c r="J210" i="1"/>
  <c r="I211" i="1"/>
  <c r="J211" i="1"/>
  <c r="I212" i="1"/>
  <c r="J212" i="1"/>
  <c r="I213" i="1"/>
  <c r="J213" i="1"/>
  <c r="I214" i="1"/>
  <c r="J214" i="1"/>
  <c r="I215" i="1"/>
  <c r="J215" i="1"/>
  <c r="I216" i="1"/>
  <c r="J216" i="1"/>
  <c r="I217" i="1"/>
  <c r="J217" i="1"/>
  <c r="I218" i="1"/>
  <c r="J218" i="1"/>
  <c r="I219" i="1"/>
  <c r="J219" i="1"/>
  <c r="I222" i="1"/>
  <c r="J222" i="1"/>
  <c r="I223" i="1"/>
  <c r="J223" i="1"/>
  <c r="I224" i="1"/>
  <c r="J224" i="1"/>
  <c r="I161" i="1"/>
  <c r="J161" i="1"/>
  <c r="I162" i="1"/>
  <c r="J162" i="1"/>
  <c r="I163" i="1"/>
  <c r="J163" i="1"/>
  <c r="I164" i="1"/>
  <c r="J164" i="1"/>
  <c r="I165" i="1"/>
  <c r="J165" i="1"/>
  <c r="I166" i="1"/>
  <c r="J166" i="1"/>
  <c r="I167" i="1"/>
  <c r="J167" i="1"/>
  <c r="I168"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8" i="1"/>
  <c r="J188" i="1"/>
  <c r="I189" i="1"/>
  <c r="J189" i="1"/>
  <c r="I190" i="1"/>
  <c r="J190" i="1"/>
  <c r="I191" i="1"/>
  <c r="J191" i="1"/>
  <c r="I192" i="1"/>
  <c r="J192" i="1"/>
  <c r="K177" i="1"/>
  <c r="K178" i="1"/>
  <c r="K179" i="1"/>
  <c r="K180" i="1"/>
  <c r="K181" i="1"/>
  <c r="K182" i="1"/>
  <c r="K183" i="1"/>
  <c r="K184" i="1"/>
  <c r="K185" i="1"/>
  <c r="K188" i="1"/>
  <c r="K189" i="1"/>
  <c r="K190" i="1"/>
  <c r="K191" i="1"/>
  <c r="K192" i="1"/>
  <c r="K193" i="1"/>
  <c r="K194" i="1"/>
  <c r="K195" i="1"/>
  <c r="K196" i="1"/>
  <c r="K197" i="1"/>
  <c r="K198" i="1"/>
  <c r="K200" i="1"/>
  <c r="K201" i="1"/>
  <c r="K202" i="1"/>
  <c r="K203" i="1"/>
  <c r="K204" i="1"/>
  <c r="K205" i="1"/>
  <c r="K206" i="1"/>
  <c r="K207" i="1"/>
  <c r="K208" i="1"/>
  <c r="K209" i="1"/>
  <c r="K210" i="1"/>
  <c r="K211" i="1"/>
  <c r="K212" i="1"/>
  <c r="K213" i="1"/>
  <c r="K214" i="1"/>
  <c r="K215" i="1"/>
  <c r="K216" i="1"/>
  <c r="K217" i="1"/>
  <c r="K218" i="1"/>
  <c r="K219" i="1"/>
  <c r="K222" i="1"/>
  <c r="K223" i="1"/>
  <c r="K224" i="1"/>
  <c r="K225" i="1"/>
  <c r="K226" i="1"/>
  <c r="K227" i="1"/>
  <c r="K228" i="1"/>
  <c r="K229" i="1"/>
  <c r="K230" i="1"/>
  <c r="K231" i="1"/>
  <c r="K232" i="1"/>
  <c r="K233" i="1"/>
  <c r="K234" i="1"/>
  <c r="K235" i="1"/>
  <c r="K236" i="1"/>
  <c r="K253" i="1"/>
  <c r="K254" i="1"/>
  <c r="K255" i="1"/>
  <c r="K256" i="1"/>
  <c r="K257" i="1"/>
  <c r="K258" i="1"/>
  <c r="K259" i="1"/>
  <c r="K260" i="1"/>
  <c r="K261" i="1"/>
  <c r="K262" i="1"/>
  <c r="K263" i="1"/>
  <c r="K264" i="1"/>
  <c r="K265" i="1"/>
  <c r="K266" i="1"/>
  <c r="K268" i="1"/>
  <c r="K270" i="1"/>
  <c r="K271" i="1"/>
  <c r="K272" i="1"/>
  <c r="K273" i="1"/>
  <c r="K277" i="1"/>
  <c r="K278" i="1"/>
  <c r="K279" i="1"/>
  <c r="K280" i="1"/>
  <c r="K281" i="1"/>
  <c r="K282" i="1"/>
  <c r="K283" i="1"/>
  <c r="K284" i="1"/>
  <c r="K285" i="1"/>
  <c r="K286" i="1"/>
  <c r="K287" i="1"/>
  <c r="K288" i="1"/>
  <c r="K289" i="1"/>
  <c r="K290" i="1"/>
  <c r="K295" i="1"/>
  <c r="K296" i="1"/>
  <c r="K297" i="1"/>
  <c r="K298" i="1"/>
  <c r="K299" i="1"/>
  <c r="K300" i="1"/>
  <c r="K301" i="1"/>
  <c r="K303" i="1"/>
  <c r="K304" i="1"/>
  <c r="K305" i="1"/>
  <c r="K306" i="1"/>
  <c r="K310" i="1"/>
  <c r="K311" i="1"/>
  <c r="K312" i="1"/>
  <c r="K313" i="1"/>
  <c r="K314" i="1"/>
  <c r="K315" i="1"/>
  <c r="K316" i="1"/>
  <c r="K317" i="1"/>
  <c r="K318" i="1"/>
  <c r="K319" i="1"/>
  <c r="K320" i="1"/>
  <c r="K321" i="1"/>
  <c r="K130" i="1"/>
  <c r="K131" i="1"/>
  <c r="K132" i="1"/>
  <c r="K133" i="1"/>
  <c r="K134" i="1"/>
  <c r="K135" i="1"/>
  <c r="K136"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7" i="1"/>
  <c r="J147" i="1"/>
  <c r="I148" i="1"/>
  <c r="J148" i="1"/>
  <c r="I149" i="1"/>
  <c r="J149" i="1"/>
  <c r="I150" i="1"/>
  <c r="J150" i="1"/>
  <c r="I151" i="1"/>
  <c r="J151" i="1"/>
  <c r="I153" i="1"/>
  <c r="J153" i="1"/>
  <c r="I154" i="1"/>
  <c r="J154" i="1"/>
  <c r="I155" i="1"/>
  <c r="J155" i="1"/>
  <c r="I156" i="1"/>
  <c r="J156" i="1"/>
  <c r="I157" i="1"/>
  <c r="J157" i="1"/>
  <c r="I158" i="1"/>
  <c r="J158" i="1"/>
  <c r="I159" i="1"/>
  <c r="J159" i="1"/>
  <c r="I160" i="1"/>
  <c r="I130" i="1"/>
  <c r="J130" i="1"/>
  <c r="I99" i="1"/>
  <c r="J99" i="1"/>
  <c r="I100" i="1"/>
  <c r="J100" i="1"/>
  <c r="I101" i="1"/>
  <c r="J101" i="1"/>
  <c r="I102" i="1"/>
  <c r="J102" i="1"/>
  <c r="I103" i="1"/>
  <c r="J103" i="1"/>
  <c r="I104" i="1"/>
  <c r="J104" i="1"/>
  <c r="I105" i="1"/>
  <c r="J105" i="1"/>
  <c r="I106" i="1"/>
  <c r="J106" i="1"/>
  <c r="I107" i="1"/>
  <c r="J107"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8" i="1"/>
  <c r="J128" i="1"/>
  <c r="I129" i="1"/>
  <c r="J129"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83" i="1"/>
  <c r="J83" i="1"/>
  <c r="I84" i="1"/>
  <c r="J84" i="1"/>
  <c r="I85" i="1"/>
  <c r="J85" i="1"/>
  <c r="I86" i="1"/>
  <c r="J86" i="1"/>
  <c r="I87" i="1"/>
  <c r="J87" i="1"/>
  <c r="I88" i="1"/>
  <c r="J88" i="1"/>
  <c r="I90" i="1"/>
  <c r="J90" i="1"/>
  <c r="I91" i="1"/>
  <c r="J91" i="1"/>
  <c r="I92" i="1"/>
  <c r="J92" i="1"/>
  <c r="I95" i="1"/>
  <c r="J95" i="1"/>
  <c r="I96" i="1"/>
  <c r="J96" i="1"/>
  <c r="J97" i="1"/>
  <c r="I98" i="1"/>
  <c r="J98" i="1"/>
  <c r="I32" i="1"/>
  <c r="J32" i="1"/>
  <c r="I33" i="1"/>
  <c r="J33" i="1"/>
  <c r="I34" i="1"/>
  <c r="J34" i="1"/>
  <c r="I35" i="1"/>
  <c r="J35" i="1"/>
  <c r="I36" i="1"/>
  <c r="J36" i="1"/>
  <c r="I37" i="1"/>
  <c r="J37" i="1"/>
  <c r="I38" i="1"/>
  <c r="J38" i="1"/>
  <c r="I39" i="1"/>
  <c r="J39" i="1"/>
  <c r="I40" i="1"/>
  <c r="J40"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1" i="1"/>
  <c r="J61" i="1"/>
  <c r="I62" i="1"/>
  <c r="J62" i="1"/>
  <c r="I63" i="1"/>
  <c r="J63" i="1"/>
  <c r="I3" i="1"/>
  <c r="J3" i="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J2" i="1"/>
  <c r="I2" i="1"/>
  <c r="B754" i="6" l="1"/>
  <c r="B558" i="6"/>
  <c r="B392" i="6"/>
  <c r="B401" i="6"/>
  <c r="B393" i="6"/>
  <c r="B402" i="6"/>
  <c r="B394" i="6"/>
  <c r="B403" i="6"/>
  <c r="B395" i="6"/>
  <c r="B404" i="6"/>
  <c r="B390" i="6"/>
  <c r="B405" i="6"/>
  <c r="B400" i="6"/>
  <c r="B391" i="6"/>
  <c r="B291" i="6"/>
  <c r="B292" i="6"/>
  <c r="B278" i="6"/>
  <c r="B293" i="6"/>
  <c r="B288" i="6"/>
  <c r="B44" i="6"/>
  <c r="B289" i="6"/>
  <c r="B290" i="6"/>
  <c r="B621" i="6"/>
  <c r="B599" i="6"/>
  <c r="B600" i="6"/>
  <c r="B615" i="6"/>
  <c r="B582" i="6"/>
  <c r="B601" i="6"/>
  <c r="B616" i="6"/>
  <c r="B602" i="6"/>
  <c r="B617" i="6"/>
  <c r="B579" i="6"/>
  <c r="B618" i="6"/>
  <c r="B580" i="6"/>
  <c r="B619" i="6"/>
  <c r="B581" i="6"/>
  <c r="B620" i="6"/>
  <c r="B874" i="6"/>
  <c r="B882" i="6"/>
  <c r="B859" i="6"/>
  <c r="B867" i="6"/>
  <c r="B842" i="6"/>
  <c r="B852" i="6"/>
  <c r="B860" i="6"/>
  <c r="B839" i="6"/>
  <c r="B875" i="6"/>
  <c r="B876" i="6"/>
  <c r="B884" i="6"/>
  <c r="B861" i="6"/>
  <c r="B869" i="6"/>
  <c r="B849" i="6"/>
  <c r="B873" i="6"/>
  <c r="B840" i="6"/>
  <c r="B847" i="6"/>
  <c r="B877" i="6"/>
  <c r="B885" i="6"/>
  <c r="B862" i="6"/>
  <c r="B856" i="6"/>
  <c r="B850" i="6"/>
  <c r="B864" i="6"/>
  <c r="B865" i="6"/>
  <c r="B878" i="6"/>
  <c r="B886" i="6"/>
  <c r="B863" i="6"/>
  <c r="B846" i="6"/>
  <c r="B843" i="6"/>
  <c r="B879" i="6"/>
  <c r="B857" i="6"/>
  <c r="B844" i="6"/>
  <c r="B841" i="6"/>
  <c r="B880" i="6"/>
  <c r="B881" i="6"/>
  <c r="B858" i="6"/>
  <c r="B866" i="6"/>
  <c r="B848" i="6"/>
  <c r="B851" i="6"/>
  <c r="B883" i="6"/>
  <c r="B868" i="6"/>
  <c r="B845" i="6"/>
  <c r="B27" i="6"/>
  <c r="B46" i="6"/>
  <c r="B11" i="6"/>
  <c r="B36" i="6"/>
  <c r="B9" i="6"/>
  <c r="B24" i="6"/>
  <c r="B43" i="6"/>
  <c r="B8" i="6"/>
  <c r="B18" i="6"/>
  <c r="B25" i="6"/>
  <c r="B10" i="6"/>
  <c r="B17" i="6"/>
  <c r="B52" i="6"/>
  <c r="B35" i="6"/>
  <c r="B53" i="6"/>
  <c r="B37" i="6"/>
  <c r="B26" i="6"/>
  <c r="B19" i="6"/>
  <c r="B54" i="6"/>
  <c r="B38" i="6"/>
  <c r="B16" i="6"/>
  <c r="B51" i="6"/>
  <c r="B45" i="6"/>
  <c r="B250" i="6"/>
  <c r="B245" i="6"/>
  <c r="B248" i="6"/>
  <c r="B246" i="6"/>
  <c r="B247" i="6"/>
  <c r="B249" i="6"/>
  <c r="B62" i="6"/>
  <c r="B806" i="6"/>
  <c r="B819" i="6"/>
  <c r="B827" i="6"/>
  <c r="B788" i="6"/>
  <c r="B785" i="6"/>
  <c r="B755" i="6"/>
  <c r="B747" i="6"/>
  <c r="B799" i="6"/>
  <c r="B807" i="6"/>
  <c r="B820" i="6"/>
  <c r="B828" i="6"/>
  <c r="B787" i="6"/>
  <c r="B786" i="6"/>
  <c r="B756" i="6"/>
  <c r="B748" i="6"/>
  <c r="B780" i="6"/>
  <c r="B744" i="6"/>
  <c r="B800" i="6"/>
  <c r="B808" i="6"/>
  <c r="B821" i="6"/>
  <c r="B829" i="6"/>
  <c r="B782" i="6"/>
  <c r="B789" i="6"/>
  <c r="B765" i="6"/>
  <c r="B757" i="6"/>
  <c r="B749" i="6"/>
  <c r="B801" i="6"/>
  <c r="B809" i="6"/>
  <c r="B822" i="6"/>
  <c r="B830" i="6"/>
  <c r="B802" i="6"/>
  <c r="B810" i="6"/>
  <c r="B823" i="6"/>
  <c r="B831" i="6"/>
  <c r="B779" i="6"/>
  <c r="B792" i="6"/>
  <c r="B767" i="6"/>
  <c r="B759" i="6"/>
  <c r="B812" i="6"/>
  <c r="B818" i="6"/>
  <c r="B769" i="6"/>
  <c r="B805" i="6"/>
  <c r="B826" i="6"/>
  <c r="B746" i="6"/>
  <c r="B766" i="6"/>
  <c r="B803" i="6"/>
  <c r="B811" i="6"/>
  <c r="B824" i="6"/>
  <c r="B832" i="6"/>
  <c r="B781" i="6"/>
  <c r="B793" i="6"/>
  <c r="B768" i="6"/>
  <c r="B804" i="6"/>
  <c r="B825" i="6"/>
  <c r="B783" i="6"/>
  <c r="B745" i="6"/>
  <c r="B798" i="6"/>
  <c r="B790" i="6"/>
  <c r="B784" i="6"/>
  <c r="B764" i="6"/>
  <c r="B791" i="6"/>
  <c r="B758" i="6"/>
  <c r="B718" i="6"/>
  <c r="B726" i="6"/>
  <c r="B734" i="6"/>
  <c r="B674" i="6"/>
  <c r="B682" i="6"/>
  <c r="B693" i="6"/>
  <c r="B705" i="6"/>
  <c r="B697" i="6"/>
  <c r="B630" i="6"/>
  <c r="B542" i="6"/>
  <c r="B719" i="6"/>
  <c r="B727" i="6"/>
  <c r="B735" i="6"/>
  <c r="B683" i="6"/>
  <c r="B712" i="6"/>
  <c r="B704" i="6"/>
  <c r="B696" i="6"/>
  <c r="B646" i="6"/>
  <c r="B631" i="6"/>
  <c r="B725" i="6"/>
  <c r="B669" i="6"/>
  <c r="B675" i="6"/>
  <c r="B720" i="6"/>
  <c r="B728" i="6"/>
  <c r="B736" i="6"/>
  <c r="B676" i="6"/>
  <c r="B684" i="6"/>
  <c r="B711" i="6"/>
  <c r="B703" i="6"/>
  <c r="B695" i="6"/>
  <c r="B648" i="6"/>
  <c r="B632" i="6"/>
  <c r="B723" i="6"/>
  <c r="B679" i="6"/>
  <c r="B687" i="6"/>
  <c r="B659" i="6"/>
  <c r="B672" i="6"/>
  <c r="B707" i="6"/>
  <c r="B640" i="6"/>
  <c r="B733" i="6"/>
  <c r="B706" i="6"/>
  <c r="B721" i="6"/>
  <c r="B729" i="6"/>
  <c r="B717" i="6"/>
  <c r="B677" i="6"/>
  <c r="B685" i="6"/>
  <c r="B710" i="6"/>
  <c r="B702" i="6"/>
  <c r="B694" i="6"/>
  <c r="B645" i="6"/>
  <c r="B629" i="6"/>
  <c r="B731" i="6"/>
  <c r="B708" i="6"/>
  <c r="B639" i="6"/>
  <c r="B732" i="6"/>
  <c r="B699" i="6"/>
  <c r="B673" i="6"/>
  <c r="B698" i="6"/>
  <c r="B722" i="6"/>
  <c r="B730" i="6"/>
  <c r="B670" i="6"/>
  <c r="B678" i="6"/>
  <c r="B686" i="6"/>
  <c r="B709" i="6"/>
  <c r="B701" i="6"/>
  <c r="B657" i="6"/>
  <c r="B638" i="6"/>
  <c r="B671" i="6"/>
  <c r="B700" i="6"/>
  <c r="B724" i="6"/>
  <c r="B688" i="6"/>
  <c r="B681" i="6"/>
  <c r="B637" i="6"/>
  <c r="B680" i="6"/>
  <c r="B501" i="6"/>
  <c r="B490" i="6"/>
  <c r="B470" i="6"/>
  <c r="B456" i="6"/>
  <c r="B435" i="6"/>
  <c r="B417" i="6"/>
  <c r="B365" i="6"/>
  <c r="B349" i="6"/>
  <c r="B326" i="6"/>
  <c r="B302" i="6"/>
  <c r="B96" i="6"/>
  <c r="B104" i="6"/>
  <c r="B485" i="6"/>
  <c r="B355" i="6"/>
  <c r="B283" i="6"/>
  <c r="B471" i="6"/>
  <c r="B327" i="6"/>
  <c r="B103" i="6"/>
  <c r="B502" i="6"/>
  <c r="B481" i="6"/>
  <c r="B468" i="6"/>
  <c r="B451" i="6"/>
  <c r="B437" i="6"/>
  <c r="B414" i="6"/>
  <c r="B360" i="6"/>
  <c r="B348" i="6"/>
  <c r="B323" i="6"/>
  <c r="B303" i="6"/>
  <c r="B97" i="6"/>
  <c r="B105" i="6"/>
  <c r="B95" i="6"/>
  <c r="B427" i="6"/>
  <c r="B313" i="6"/>
  <c r="B102" i="6"/>
  <c r="B366" i="6"/>
  <c r="B176" i="6"/>
  <c r="B504" i="6"/>
  <c r="B482" i="6"/>
  <c r="B467" i="6"/>
  <c r="B450" i="6"/>
  <c r="B438" i="6"/>
  <c r="B415" i="6"/>
  <c r="B358" i="6"/>
  <c r="B347" i="6"/>
  <c r="B314" i="6"/>
  <c r="B304" i="6"/>
  <c r="B98" i="6"/>
  <c r="B106" i="6"/>
  <c r="B491" i="6"/>
  <c r="B369" i="6"/>
  <c r="B457" i="6"/>
  <c r="B346" i="6"/>
  <c r="B505" i="6"/>
  <c r="B483" i="6"/>
  <c r="B466" i="6"/>
  <c r="B449" i="6"/>
  <c r="B424" i="6"/>
  <c r="B418" i="6"/>
  <c r="B357" i="6"/>
  <c r="B345" i="6"/>
  <c r="B315" i="6"/>
  <c r="B299" i="6"/>
  <c r="B280" i="6"/>
  <c r="B99" i="6"/>
  <c r="B460" i="6"/>
  <c r="B333" i="6"/>
  <c r="B101" i="6"/>
  <c r="B416" i="6"/>
  <c r="B312" i="6"/>
  <c r="B500" i="6"/>
  <c r="B484" i="6"/>
  <c r="B461" i="6"/>
  <c r="B448" i="6"/>
  <c r="B425" i="6"/>
  <c r="B370" i="6"/>
  <c r="B356" i="6"/>
  <c r="B336" i="6"/>
  <c r="B316" i="6"/>
  <c r="B300" i="6"/>
  <c r="B282" i="6"/>
  <c r="B237" i="6"/>
  <c r="B100" i="6"/>
  <c r="B78" i="6"/>
  <c r="B447" i="6"/>
  <c r="B235" i="6"/>
  <c r="B434" i="6"/>
  <c r="B492" i="6"/>
  <c r="B480" i="6"/>
  <c r="B458" i="6"/>
  <c r="B446" i="6"/>
  <c r="B428" i="6"/>
  <c r="B367" i="6"/>
  <c r="B350" i="6"/>
  <c r="B337" i="6"/>
  <c r="B317" i="6"/>
  <c r="B279" i="6"/>
  <c r="B281" i="6"/>
  <c r="B494" i="6"/>
  <c r="B301" i="6"/>
  <c r="B647" i="6"/>
  <c r="B523" i="6"/>
  <c r="B524" i="6"/>
  <c r="B525" i="6"/>
  <c r="B522" i="6"/>
  <c r="B515" i="6"/>
  <c r="B516" i="6"/>
  <c r="B514" i="6"/>
  <c r="B517" i="6"/>
  <c r="B495" i="6"/>
  <c r="B493" i="6"/>
  <c r="B503" i="6"/>
  <c r="B459" i="6"/>
  <c r="B469" i="6"/>
  <c r="B436" i="6"/>
  <c r="B426" i="6"/>
  <c r="B368" i="6"/>
  <c r="B359" i="6"/>
  <c r="B655" i="6"/>
  <c r="B73" i="6"/>
  <c r="B70" i="6"/>
  <c r="B69" i="6"/>
  <c r="B127" i="6"/>
  <c r="B166" i="6"/>
  <c r="B174" i="6"/>
  <c r="B194" i="6"/>
  <c r="B233" i="6"/>
  <c r="B433" i="6"/>
  <c r="B193" i="6"/>
  <c r="B116" i="6"/>
  <c r="B126" i="6"/>
  <c r="B165" i="6"/>
  <c r="B183" i="6"/>
  <c r="B195" i="6"/>
  <c r="B128" i="6"/>
  <c r="B153" i="6"/>
  <c r="B334" i="6"/>
  <c r="B68" i="6"/>
  <c r="B67" i="6"/>
  <c r="B117" i="6"/>
  <c r="B125" i="6"/>
  <c r="B164" i="6"/>
  <c r="B186" i="6"/>
  <c r="B196" i="6"/>
  <c r="B322" i="6"/>
  <c r="B384" i="6"/>
  <c r="B413" i="6"/>
  <c r="B66" i="6"/>
  <c r="B83" i="6"/>
  <c r="B115" i="6"/>
  <c r="B133" i="6"/>
  <c r="B144" i="6"/>
  <c r="B163" i="6"/>
  <c r="B205" i="6"/>
  <c r="B325" i="6"/>
  <c r="B379" i="6"/>
  <c r="B380" i="6"/>
  <c r="B162" i="6"/>
  <c r="B118" i="6"/>
  <c r="B137" i="6"/>
  <c r="B145" i="6"/>
  <c r="B206" i="6"/>
  <c r="B324" i="6"/>
  <c r="B383" i="6"/>
  <c r="B134" i="6"/>
  <c r="B65" i="6"/>
  <c r="B72" i="6"/>
  <c r="B64" i="6"/>
  <c r="B119" i="6"/>
  <c r="B136" i="6"/>
  <c r="B148" i="6"/>
  <c r="B177" i="6"/>
  <c r="B207" i="6"/>
  <c r="B332" i="6"/>
  <c r="B382" i="6"/>
  <c r="B423" i="6"/>
  <c r="B175" i="6"/>
  <c r="B614" i="6"/>
  <c r="B592" i="6"/>
  <c r="B572" i="6"/>
  <c r="B544" i="6"/>
  <c r="B533" i="6"/>
  <c r="B593" i="6"/>
  <c r="B577" i="6"/>
  <c r="B569" i="6"/>
  <c r="B551" i="6"/>
  <c r="B545" i="6"/>
  <c r="B608" i="6"/>
  <c r="B594" i="6"/>
  <c r="B573" i="6"/>
  <c r="B576" i="6"/>
  <c r="B552" i="6"/>
  <c r="B530" i="6"/>
  <c r="B609" i="6"/>
  <c r="B595" i="6"/>
  <c r="B570" i="6"/>
  <c r="B559" i="6"/>
  <c r="B553" i="6"/>
  <c r="B610" i="6"/>
  <c r="B607" i="6"/>
  <c r="B596" i="6"/>
  <c r="B574" i="6"/>
  <c r="B560" i="6"/>
  <c r="B611" i="6"/>
  <c r="B589" i="6"/>
  <c r="B597" i="6"/>
  <c r="B571" i="6"/>
  <c r="B561" i="6"/>
  <c r="B612" i="6"/>
  <c r="B590" i="6"/>
  <c r="B598" i="6"/>
  <c r="B575" i="6"/>
  <c r="B550" i="6"/>
  <c r="B531" i="6"/>
  <c r="B613" i="6"/>
  <c r="B591" i="6"/>
  <c r="B588" i="6"/>
  <c r="B578" i="6"/>
  <c r="B543" i="6"/>
  <c r="B532" i="6"/>
  <c r="B71" i="6"/>
  <c r="B63" i="6"/>
  <c r="B124" i="6"/>
  <c r="B135" i="6"/>
  <c r="B146" i="6"/>
  <c r="B147" i="6"/>
  <c r="B178" i="6"/>
  <c r="B192" i="6"/>
  <c r="B335" i="6"/>
  <c r="B381" i="6"/>
  <c r="B224" i="6"/>
  <c r="B216" i="6"/>
  <c r="B185" i="6"/>
  <c r="B187" i="6"/>
  <c r="B157" i="6"/>
  <c r="B156" i="6"/>
  <c r="B155" i="6"/>
  <c r="B154" i="6"/>
  <c r="B184" i="6"/>
  <c r="B82" i="6"/>
  <c r="B89" i="6"/>
  <c r="B81" i="6"/>
  <c r="B88" i="6"/>
  <c r="B80" i="6"/>
  <c r="B87" i="6"/>
  <c r="B79" i="6"/>
  <c r="B86" i="6"/>
  <c r="B85" i="6"/>
  <c r="B84" i="6"/>
  <c r="K398" i="1"/>
  <c r="K399" i="1"/>
  <c r="K400" i="1"/>
  <c r="K401" i="1"/>
  <c r="K402" i="1"/>
  <c r="K403" i="1"/>
  <c r="K404" i="1"/>
  <c r="K405" i="1"/>
  <c r="K406" i="1"/>
  <c r="K407" i="1"/>
  <c r="K408" i="1"/>
  <c r="K409" i="1"/>
  <c r="K386" i="1"/>
  <c r="K387" i="1"/>
  <c r="K388" i="1"/>
  <c r="K389" i="1"/>
  <c r="K390" i="1"/>
  <c r="K391" i="1"/>
  <c r="K392" i="1"/>
  <c r="K393" i="1"/>
  <c r="K394" i="1"/>
  <c r="K395" i="1"/>
  <c r="K396" i="1"/>
  <c r="K397" i="1"/>
  <c r="C63" i="5" l="1"/>
  <c r="D63" i="5"/>
  <c r="E63" i="5"/>
  <c r="C64" i="5"/>
  <c r="D64" i="5"/>
  <c r="E64" i="5"/>
  <c r="C65" i="5"/>
  <c r="D65" i="5"/>
  <c r="E65" i="5"/>
  <c r="C66" i="5"/>
  <c r="D66" i="5"/>
  <c r="E66" i="5"/>
  <c r="C67" i="5"/>
  <c r="D67" i="5"/>
  <c r="E67" i="5"/>
  <c r="C68" i="5"/>
  <c r="D68" i="5"/>
  <c r="E68" i="5"/>
  <c r="C69" i="5"/>
  <c r="D69" i="5"/>
  <c r="E69" i="5"/>
  <c r="C70" i="5"/>
  <c r="D70" i="5"/>
  <c r="E70" i="5"/>
  <c r="C71" i="5"/>
  <c r="D71" i="5"/>
  <c r="E71" i="5"/>
  <c r="C72" i="5"/>
  <c r="D72" i="5"/>
  <c r="E72" i="5"/>
  <c r="C73" i="5"/>
  <c r="D73" i="5"/>
  <c r="E73" i="5"/>
  <c r="C74" i="5"/>
  <c r="D74" i="5"/>
  <c r="E74" i="5"/>
  <c r="B64" i="5"/>
  <c r="B65" i="5"/>
  <c r="B66" i="5"/>
  <c r="B67" i="5"/>
  <c r="B68" i="5"/>
  <c r="B69" i="5"/>
  <c r="B70" i="5"/>
  <c r="B71" i="5"/>
  <c r="B72" i="5"/>
  <c r="B73" i="5"/>
  <c r="B74" i="5"/>
  <c r="K425" i="1" l="1"/>
  <c r="K410" i="1"/>
  <c r="K411" i="1"/>
  <c r="K413" i="1"/>
  <c r="K414" i="1"/>
  <c r="K415" i="1"/>
  <c r="K416" i="1"/>
  <c r="K418" i="1"/>
  <c r="K419" i="1"/>
  <c r="K421" i="1"/>
  <c r="K422" i="1"/>
  <c r="K423" i="1"/>
  <c r="K424" i="1"/>
  <c r="K380" i="1"/>
  <c r="K381" i="1"/>
  <c r="K382" i="1"/>
  <c r="K383" i="1"/>
  <c r="K384" i="1"/>
  <c r="K385" i="1"/>
  <c r="K336" i="1"/>
  <c r="K337" i="1"/>
  <c r="K338" i="1"/>
  <c r="K339" i="1"/>
  <c r="K340" i="1"/>
  <c r="K341" i="1"/>
  <c r="K342" i="1"/>
  <c r="K343" i="1"/>
  <c r="K344" i="1"/>
  <c r="K345" i="1"/>
  <c r="K346" i="1"/>
  <c r="K347" i="1"/>
  <c r="K348" i="1"/>
  <c r="K349" i="1"/>
  <c r="K322" i="1"/>
  <c r="K323" i="1"/>
  <c r="K324" i="1"/>
  <c r="K325" i="1"/>
  <c r="K326" i="1"/>
  <c r="K327" i="1"/>
  <c r="K328" i="1"/>
  <c r="K329" i="1"/>
  <c r="K330" i="1"/>
  <c r="K331" i="1"/>
  <c r="K332" i="1"/>
  <c r="K333" i="1"/>
  <c r="K334" i="1"/>
  <c r="K335" i="1"/>
  <c r="B213" i="6" l="1"/>
  <c r="B215" i="6"/>
  <c r="B214" i="6"/>
  <c r="B222" i="6"/>
  <c r="B221" i="6"/>
  <c r="B223" i="6"/>
  <c r="B208" i="6"/>
  <c r="K124" i="1" l="1"/>
  <c r="K125" i="1"/>
  <c r="K126" i="1"/>
  <c r="K128" i="1"/>
  <c r="K129" i="1"/>
  <c r="K115" i="1" l="1"/>
  <c r="K116" i="1"/>
  <c r="K117" i="1"/>
  <c r="K118" i="1"/>
  <c r="K119" i="1"/>
  <c r="K120" i="1"/>
  <c r="K121" i="1"/>
  <c r="K122" i="1"/>
  <c r="K123" i="1"/>
  <c r="K105" i="1"/>
  <c r="K106" i="1"/>
  <c r="K107" i="1"/>
  <c r="K109" i="1"/>
  <c r="K110" i="1"/>
  <c r="K111" i="1"/>
  <c r="K112" i="1"/>
  <c r="K113" i="1"/>
  <c r="K114" i="1"/>
  <c r="K84" i="1" l="1"/>
  <c r="K85" i="1"/>
  <c r="K86" i="1"/>
  <c r="K87" i="1"/>
  <c r="K88" i="1"/>
  <c r="K90" i="1"/>
  <c r="K91" i="1"/>
  <c r="K92" i="1"/>
  <c r="K95" i="1"/>
  <c r="K96" i="1"/>
  <c r="K100" i="1"/>
  <c r="K101" i="1"/>
  <c r="K102" i="1"/>
  <c r="K103" i="1"/>
  <c r="K104" i="1"/>
  <c r="K73" i="1"/>
  <c r="K74" i="1"/>
  <c r="K75" i="1"/>
  <c r="K76" i="1"/>
  <c r="K77" i="1"/>
  <c r="K78" i="1"/>
  <c r="K83" i="1"/>
  <c r="K64" i="1"/>
  <c r="K65" i="1"/>
  <c r="K66" i="1"/>
  <c r="K67" i="1"/>
  <c r="K68" i="1"/>
  <c r="K69" i="1"/>
  <c r="K70" i="1"/>
  <c r="K71" i="1"/>
  <c r="K72" i="1"/>
  <c r="K54" i="1"/>
  <c r="K55" i="1"/>
  <c r="K56" i="1"/>
  <c r="K57" i="1"/>
  <c r="K58" i="1"/>
  <c r="K59" i="1"/>
  <c r="K61" i="1"/>
  <c r="K62" i="1"/>
  <c r="K63" i="1"/>
  <c r="K45" i="1"/>
  <c r="K46" i="1"/>
  <c r="K47" i="1"/>
  <c r="K48" i="1"/>
  <c r="K49" i="1"/>
  <c r="K50" i="1"/>
  <c r="K51" i="1"/>
  <c r="K52" i="1"/>
  <c r="K53" i="1"/>
  <c r="K30" i="1"/>
  <c r="K31" i="1"/>
  <c r="K32" i="1"/>
  <c r="K33" i="1"/>
  <c r="K34" i="1"/>
  <c r="K35" i="1"/>
  <c r="K36" i="1"/>
  <c r="K37" i="1"/>
  <c r="K38" i="1"/>
  <c r="K39" i="1"/>
  <c r="K42" i="1"/>
  <c r="K43" i="1"/>
  <c r="K44" i="1"/>
  <c r="K16" i="1"/>
  <c r="K17" i="1"/>
  <c r="K18" i="1"/>
  <c r="K19" i="1"/>
  <c r="K20" i="1"/>
  <c r="K21" i="1"/>
  <c r="K22" i="1"/>
  <c r="K23" i="1"/>
  <c r="K24" i="1"/>
  <c r="K25" i="1"/>
  <c r="K26" i="1"/>
  <c r="K27" i="1"/>
  <c r="K28" i="1"/>
  <c r="K29" i="1"/>
  <c r="K3" i="1"/>
  <c r="K4" i="1"/>
  <c r="K5" i="1"/>
  <c r="K6" i="1"/>
  <c r="K7" i="1"/>
  <c r="K8" i="1"/>
  <c r="K9" i="1"/>
  <c r="K10" i="1"/>
  <c r="K11" i="1"/>
  <c r="K12" i="1"/>
  <c r="K13" i="1"/>
  <c r="K14" i="1"/>
  <c r="K15" i="1"/>
  <c r="K2" i="1" l="1"/>
</calcChain>
</file>

<file path=xl/sharedStrings.xml><?xml version="1.0" encoding="utf-8"?>
<sst xmlns="http://schemas.openxmlformats.org/spreadsheetml/2006/main" count="10648" uniqueCount="434">
  <si>
    <t>Type</t>
  </si>
  <si>
    <t>MATCH</t>
  </si>
  <si>
    <t>Statistique</t>
  </si>
  <si>
    <t>National</t>
  </si>
  <si>
    <t>Contacts</t>
  </si>
  <si>
    <t>Financement </t>
  </si>
  <si>
    <t>Partenaire opérationnel principal</t>
  </si>
  <si>
    <t>Decline to answer</t>
  </si>
  <si>
    <t>Don't know</t>
  </si>
  <si>
    <t>Other</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</si>
  <si>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</si>
  <si>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</si>
  <si>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</si>
  <si>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</si>
  <si>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</si>
  <si>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</si>
  <si>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</si>
  <si>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</si>
  <si>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</si>
  <si>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</si>
  <si>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</si>
  <si>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</si>
  <si>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</si>
  <si>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</si>
  <si>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</si>
  <si>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</si>
  <si>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</si>
  <si>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</si>
  <si>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</si>
  <si>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</si>
  <si>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</si>
  <si>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</si>
  <si>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</si>
  <si>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</si>
  <si>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</si>
  <si>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</si>
  <si>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</si>
  <si>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</si>
  <si>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</si>
  <si>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</si>
  <si>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</si>
  <si>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</si>
  <si>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</si>
  <si>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</si>
  <si>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</si>
  <si>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</si>
  <si>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</si>
  <si>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</si>
  <si>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</si>
  <si>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</si>
  <si>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</si>
  <si>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</si>
  <si>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Baakbek-Hermel</t>
  </si>
  <si>
    <t>Bekaa</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</si>
  <si>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</si>
  <si>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</si>
  <si>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</si>
  <si>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</si>
  <si>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</si>
  <si>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</si>
  <si>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</si>
  <si>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</si>
  <si>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</si>
  <si>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</si>
  <si>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</si>
  <si>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</si>
  <si>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</si>
  <si>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</si>
  <si>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</si>
  <si>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Bcharre</t>
  </si>
  <si>
    <t>El Batroun</t>
  </si>
  <si>
    <t>El Hermel</t>
  </si>
  <si>
    <t>El Koura</t>
  </si>
  <si>
    <t>El Meten</t>
  </si>
  <si>
    <t>El Minieh-Dennie</t>
  </si>
  <si>
    <t>Jbeil</t>
  </si>
  <si>
    <t>Kesrwane</t>
  </si>
  <si>
    <t>Marjaayoun</t>
  </si>
  <si>
    <t>Rachaya</t>
  </si>
  <si>
    <t>Saida</t>
  </si>
  <si>
    <t>Sour</t>
  </si>
  <si>
    <t>West Bekaa</t>
  </si>
  <si>
    <t>Average</t>
  </si>
  <si>
    <t>Livelihoods</t>
  </si>
  <si>
    <t>Livelihood</t>
  </si>
  <si>
    <t>Employment</t>
  </si>
  <si>
    <t xml:space="preserve">Obstacles finding work : </t>
  </si>
  <si>
    <t>Increased competition for jobs, not enough jobs</t>
  </si>
  <si>
    <t>Employers prefer hiring other nationals</t>
  </si>
  <si>
    <t>Available jobs are too far away</t>
  </si>
  <si>
    <t>Only low-skilled, socially degrading, dangerous or low-paying jobs</t>
  </si>
  <si>
    <t>Underqualified for available jobs</t>
  </si>
  <si>
    <t>Lack of family/personal connections</t>
  </si>
  <si>
    <t>Lack of livelihood/employment opportunities for women</t>
  </si>
  <si>
    <t>Lack of livelihood/employment opportunities for persons with disabilities</t>
  </si>
  <si>
    <t>Not applicable</t>
  </si>
  <si>
    <t>Main obstacles reported by households preventing members from finding work</t>
  </si>
  <si>
    <t>Obstacles finding work : Increased competition for jobs, not enough jobs</t>
  </si>
  <si>
    <t>Obstacles finding work : Employers prefer hiring other nationals</t>
  </si>
  <si>
    <t>Obstacles finding work : Available jobs are too far away</t>
  </si>
  <si>
    <t>Obstacles finding work : Only low-skilled, socially degrading, dangerous or low-paying jobs</t>
  </si>
  <si>
    <t>Obstacles finding work : Underqualified for available jobs</t>
  </si>
  <si>
    <t>Obstacles finding work : Lack of family/personal connections</t>
  </si>
  <si>
    <t>Obstacles finding work : Lack of livelihood/employment opportunities for women</t>
  </si>
  <si>
    <t>Obstacles finding work : Lack of livelihood/employment opportunities for persons with disabilities</t>
  </si>
  <si>
    <t>Obstacles finding work : Not applicable</t>
  </si>
  <si>
    <t>Obstacles finding work : Other</t>
  </si>
  <si>
    <t>Obstacles finding work : Don't know</t>
  </si>
  <si>
    <t>Obstacles finding work : Decline to answer</t>
  </si>
  <si>
    <t>No, at least one person does not have an ID</t>
  </si>
  <si>
    <t>No, at least one person does not have an ID in the household's possession</t>
  </si>
  <si>
    <t xml:space="preserve">Every person in HH possessing ID : </t>
  </si>
  <si>
    <t>% of HHs reporting every person in the household have an ID document (national ID and/or passport; valid, stored in a secure place)</t>
  </si>
  <si>
    <t>Every person in HH possessing ID : No, at least one person does not have an ID</t>
  </si>
  <si>
    <t>Every person in HH possessing ID : No, at least one person does not have an ID in the household's possession</t>
  </si>
  <si>
    <t>Every person in HH possessing ID : Yes</t>
  </si>
  <si>
    <t>Every person in HH possessing ID : Decline to answer</t>
  </si>
  <si>
    <t>Every person in HH possessing ID : Don't know</t>
  </si>
  <si>
    <t xml:space="preserve">primary wage-earner (HH) with valid work permit : </t>
  </si>
  <si>
    <t>ID</t>
  </si>
  <si>
    <t>primary wage-earner (HH) with valid work permit : Decline to answer</t>
  </si>
  <si>
    <t>primary wage-earner (HH) with valid work permit : Don't know</t>
  </si>
  <si>
    <t>primary wage-earner (HH) with valid work permit : Not applicable</t>
  </si>
  <si>
    <t>primary wage-earner (HH) with valid work permit : No</t>
  </si>
  <si>
    <t>primary wage-earner (HH) with valid work permit : Yes</t>
  </si>
  <si>
    <t>% of HHs reporting the primary wage-earner in the household has a valid work permit</t>
  </si>
  <si>
    <t>Employment / spendings</t>
  </si>
  <si>
    <t>% of HHs reporting challenges in affording basic needs as a result of lost or reduced employment in the 3 months prior to data collection</t>
  </si>
  <si>
    <t xml:space="preserve">Challenges affording basic needs as result of lost of reduced employment (3 months) : </t>
  </si>
  <si>
    <t>Challenges affording basic needs as result of lost of reduced employment (3 months) : Decline to answer</t>
  </si>
  <si>
    <t>Challenges affording basic needs as result of lost of reduced employment (3 months) : Don't know</t>
  </si>
  <si>
    <t>Challenges affording basic needs as result of lost of reduced employment (3 months) : Not applicable</t>
  </si>
  <si>
    <t>Challenges affording basic needs as result of lost of reduced employment (3 months) : No</t>
  </si>
  <si>
    <t>Challenges affording basic needs as result of lost of reduced employment (3 months) : Yes</t>
  </si>
  <si>
    <t xml:space="preserve">At least one member of HH losing job permanently or temporarily (past year) : </t>
  </si>
  <si>
    <t xml:space="preserve"> % of households reporting at least one member of the HH lost his/her work permanently or temporarily in the year prior to data collection</t>
  </si>
  <si>
    <t>At least one member of HH losing job permanently or temporarily (past year) : Don't know</t>
  </si>
  <si>
    <t>At least one member of HH losing job permanently or temporarily (past year) : Not applicable</t>
  </si>
  <si>
    <t>At least one member of HH losing job permanently or temporarily (past year) : No</t>
  </si>
  <si>
    <t>At least one member of HH losing job permanently or temporarily (past year) : Yes</t>
  </si>
  <si>
    <t>Average number of members of HHs who lost their job permanently or temporarily (1 year)</t>
  </si>
  <si>
    <t>HHs reporting at least one member lost his job</t>
  </si>
  <si>
    <t xml:space="preserve"> :</t>
  </si>
  <si>
    <t>Subgroup: Among HHs who reported at least one member lost his/her job in the year prior to data collection</t>
  </si>
  <si>
    <t>Average number of members of HHs who lost their job permanently or temporarily (1 year) :</t>
  </si>
  <si>
    <t>Needs coverage</t>
  </si>
  <si>
    <t>Access/availability issues</t>
  </si>
  <si>
    <t>Both</t>
  </si>
  <si>
    <t>Financial issues</t>
  </si>
  <si>
    <t>Neither</t>
  </si>
  <si>
    <t>Average number of members of households who lost their job in the year prior to data collection</t>
  </si>
  <si>
    <t>% of households reporting trouble meeting communication essential needs because of financial or access/availability issues</t>
  </si>
  <si>
    <t xml:space="preserve">Main reason trouble meeting communication essential needs : </t>
  </si>
  <si>
    <t>Main reason trouble meeting communication essential needs : Access/availability issues</t>
  </si>
  <si>
    <t>Main reason trouble meeting communication essential needs : Both</t>
  </si>
  <si>
    <t>Main reason trouble meeting communication essential needs : Decline to answer</t>
  </si>
  <si>
    <t>Main reason trouble meeting communication essential needs : Don't know</t>
  </si>
  <si>
    <t>Main reason trouble meeting communication essential needs : Financial issues</t>
  </si>
  <si>
    <t>Main reason trouble meeting communication essential needs : Neither</t>
  </si>
  <si>
    <t xml:space="preserve">Main reason trouble meeting education essential needs : </t>
  </si>
  <si>
    <t>% of households reporting trouble meeting education essential needs because of financial or access/availability issues</t>
  </si>
  <si>
    <t>Main reason trouble meeting education essential needs : Access/availability issues</t>
  </si>
  <si>
    <t>Main reason trouble meeting education essential needs : Both</t>
  </si>
  <si>
    <t>Main reason trouble meeting education essential needs : Decline to answer</t>
  </si>
  <si>
    <t>Main reason trouble meeting education essential needs : Don't know</t>
  </si>
  <si>
    <t>Main reason trouble meeting education essential needs : Financial issues</t>
  </si>
  <si>
    <t>Main reason trouble meeting education essential needs : Neither</t>
  </si>
  <si>
    <t xml:space="preserve">Main reason trouble meeting health essential needs : </t>
  </si>
  <si>
    <t>Main reason trouble meeting health essential needs : Access/availability issues</t>
  </si>
  <si>
    <t>Main reason trouble meeting health essential needs : Both</t>
  </si>
  <si>
    <t>Main reason trouble meeting health essential needs : Decline to answer</t>
  </si>
  <si>
    <t>Main reason trouble meeting health essential needs : Don't know</t>
  </si>
  <si>
    <t>Main reason trouble meeting health essential needs : Financial issues</t>
  </si>
  <si>
    <t>Main reason trouble meeting health essential needs : Neither</t>
  </si>
  <si>
    <t xml:space="preserve">Main reason trouble meeting shelter essential needs : </t>
  </si>
  <si>
    <t>Main reason trouble meeting shelter essential needs : Access/availability issues</t>
  </si>
  <si>
    <t>Main reason trouble meeting shelter essential needs : Both</t>
  </si>
  <si>
    <t>Main reason trouble meeting shelter essential needs : Decline to answer</t>
  </si>
  <si>
    <t>Main reason trouble meeting shelter essential needs : Don't know</t>
  </si>
  <si>
    <t>Main reason trouble meeting shelter essential needs : Financial issues</t>
  </si>
  <si>
    <t>Main reason trouble meeting shelter essential needs : Neither</t>
  </si>
  <si>
    <t>% of households reporting trouble meeting health essential needs because of financial or access/availability issues</t>
  </si>
  <si>
    <t>% of households reporting trouble meeting shelter essential needs because of financial or access/availability issues</t>
  </si>
  <si>
    <t xml:space="preserve">Main reason trouble meeting transport services essential needs : </t>
  </si>
  <si>
    <t>Main reason trouble meeting transport services essential needs : Access/availability issues</t>
  </si>
  <si>
    <t>Main reason trouble meeting transport services essential needs : Both</t>
  </si>
  <si>
    <t>Main reason trouble meeting transport services essential needs : Decline to answer</t>
  </si>
  <si>
    <t>Main reason trouble meeting transport services essential needs : Don't know</t>
  </si>
  <si>
    <t>Main reason trouble meeting transport services essential needs : Financial issues</t>
  </si>
  <si>
    <t>Main reason trouble meeting transport services essential needs : Neither</t>
  </si>
  <si>
    <t xml:space="preserve">Main reason trouble meeting water essential needs : </t>
  </si>
  <si>
    <t>Main reason trouble meeting water essential needs : Access/availability issues</t>
  </si>
  <si>
    <t>Main reason trouble meeting water essential needs : Both</t>
  </si>
  <si>
    <t>Main reason trouble meeting water essential needs : Decline to answer</t>
  </si>
  <si>
    <t>Main reason trouble meeting water essential needs : Don't know</t>
  </si>
  <si>
    <t>Main reason trouble meeting water essential needs : Financial issues</t>
  </si>
  <si>
    <t>Main reason trouble meeting water essential needs : Neither</t>
  </si>
  <si>
    <t>% of households reporting trouble meeting water needs because of financial or access/availability issues</t>
  </si>
  <si>
    <t>% of households reporting trouble transport services essential needs because of financial or access/availability issues</t>
  </si>
  <si>
    <t xml:space="preserve">Main reason trouble meeting electricity essential needs : </t>
  </si>
  <si>
    <t>% of households reporting trouble electricity essential needs because of financial or access/availability issues</t>
  </si>
  <si>
    <t>Main reason trouble meeting electricity essential needs : Access/availability issues</t>
  </si>
  <si>
    <t>Main reason trouble meeting electricity essential needs : Both</t>
  </si>
  <si>
    <t>Main reason trouble meeting electricity essential needs : Don't know</t>
  </si>
  <si>
    <t>Main reason trouble meeting electricity essential needs : Financial issues</t>
  </si>
  <si>
    <t>Main reason trouble meeting electricity essential needs : Neither</t>
  </si>
  <si>
    <t>Main reason trouble meeting electricity essential needs : Decline to answer</t>
  </si>
  <si>
    <t xml:space="preserve">Consent expenditures : </t>
  </si>
  <si>
    <t>% of households giving consent to respond to expenditures questions</t>
  </si>
  <si>
    <t>Consent expenditures : Decline to answer</t>
  </si>
  <si>
    <t>Consent expenditures : Don't know</t>
  </si>
  <si>
    <t>Consent expenditures : No</t>
  </si>
  <si>
    <t>Consent expenditures : Yes</t>
  </si>
  <si>
    <t xml:space="preserve">Food items : </t>
  </si>
  <si>
    <t xml:space="preserve">Rent : </t>
  </si>
  <si>
    <t xml:space="preserve">Medical care (including medicine) : </t>
  </si>
  <si>
    <t xml:space="preserve">Water (from all sources combined, including utilties) : </t>
  </si>
  <si>
    <t>Proportion of total expenditures (30 days)</t>
  </si>
  <si>
    <t>% of households reporting their % of expenditures by type of expenditures</t>
  </si>
  <si>
    <t>Food items : Proportion of total expenditures (30 days)</t>
  </si>
  <si>
    <t>Rent : Proportion of total expenditures (30 days)</t>
  </si>
  <si>
    <t>Medical care (including medicine) : Proportion of total expenditures (30 days)</t>
  </si>
  <si>
    <t>Water (from all sources combined, including utilties) : Proportion of total expenditures (30 days)</t>
  </si>
  <si>
    <t>Subgroup : HHs who gave consent</t>
  </si>
  <si>
    <t>Consent</t>
  </si>
  <si>
    <t>Expenditures</t>
  </si>
  <si>
    <t>From 12 million LBP to less than 15 million LBP</t>
  </si>
  <si>
    <t>From 15 million LBP to less than 20 million LBP</t>
  </si>
  <si>
    <t>From 1 million LBP to less than 2,400,000 LBP</t>
  </si>
  <si>
    <t>From 20 million LBP to less than 25 million LBP</t>
  </si>
  <si>
    <t>From 25 million LBP to less than 35 million LBP</t>
  </si>
  <si>
    <t>From 2,400,000 LBP to less than 5 million LBP</t>
  </si>
  <si>
    <t>From 300,000 LBP to less than 650,000 LBP</t>
  </si>
  <si>
    <t>From 35 million LBP to less than 50 million LBP</t>
  </si>
  <si>
    <t>50 million LBP or more</t>
  </si>
  <si>
    <t>From 5 million LBP to less than 8 million LBP</t>
  </si>
  <si>
    <t>From 650,000 LBP to less than 1 million LBP</t>
  </si>
  <si>
    <t>From 8 million LBP to less than 12 million LBP</t>
  </si>
  <si>
    <t>Less than 300,000 LBP</t>
  </si>
  <si>
    <t xml:space="preserve">Average monthly expenditures (30 days) : </t>
  </si>
  <si>
    <t>Average monthly expenditures (30 days) : From 12 million LBP to less than 15 million LBP</t>
  </si>
  <si>
    <t>Average monthly expenditures (30 days) : From 1 million LBP to less than 2,400,000 LBP</t>
  </si>
  <si>
    <t>Average monthly expenditures (30 days) : From 20 million LBP to less than 25 million LBP</t>
  </si>
  <si>
    <t>Average monthly expenditures (30 days) : From 2,400,000 LBP to less than 5 million LBP</t>
  </si>
  <si>
    <t>Average monthly expenditures (30 days) : From 300,000 LBP to less than 650,000 LBP</t>
  </si>
  <si>
    <t>Average monthly expenditures (30 days) : From 5 million LBP to less than 8 million LBP</t>
  </si>
  <si>
    <t>Average monthly expenditures (30 days) : From 650,000 LBP to less than 1 million LBP</t>
  </si>
  <si>
    <t>Average monthly expenditures (30 days) : From 8 million LBP to less than 12 million LBP</t>
  </si>
  <si>
    <t>Average monthly expenditures (30 days) : Decline to answer</t>
  </si>
  <si>
    <t>Average monthly expenditures (30 days) : Don't know</t>
  </si>
  <si>
    <t>Average monthly expenditures (30 days) : Less than 300,000 LBP</t>
  </si>
  <si>
    <t>Average monthly expenditures reported by HHs</t>
  </si>
  <si>
    <t xml:space="preserve">Consent education expenditures : </t>
  </si>
  <si>
    <t>Consent education expenditures : Decline to answer</t>
  </si>
  <si>
    <t>Consent education expenditures : Don't know</t>
  </si>
  <si>
    <t>Consent education expenditures : No</t>
  </si>
  <si>
    <t>Consent education expenditures : Yes</t>
  </si>
  <si>
    <t xml:space="preserve">Average monthly expenditures for education(school year 2020-2021) </t>
  </si>
  <si>
    <t xml:space="preserve"> : </t>
  </si>
  <si>
    <t xml:space="preserve">Average monthly expenditures for education(school year 2020-2021)  : </t>
  </si>
  <si>
    <t>Income</t>
  </si>
  <si>
    <t>Savings</t>
  </si>
  <si>
    <t>Income from renting out house, land or property</t>
  </si>
  <si>
    <t>Employment (contracted)</t>
  </si>
  <si>
    <t>Daily/intermittent work</t>
  </si>
  <si>
    <t>Remittances</t>
  </si>
  <si>
    <t>Retirement fund or pension</t>
  </si>
  <si>
    <t>Selling household assets</t>
  </si>
  <si>
    <t>Selling assistance received</t>
  </si>
  <si>
    <t>Loans, debt</t>
  </si>
  <si>
    <t>Cash assistance</t>
  </si>
  <si>
    <t>Support from community, friends, family</t>
  </si>
  <si>
    <t>NGO or charity assistance</t>
  </si>
  <si>
    <t>Social service (disability allowance)</t>
  </si>
  <si>
    <t>Illegal or socially degrading activities (e.g. unlawful sales, begging, etc.)</t>
  </si>
  <si>
    <t>Zakat</t>
  </si>
  <si>
    <t>Agriculture, livestock or herding</t>
  </si>
  <si>
    <t>Self-employment (own business)</t>
  </si>
  <si>
    <t xml:space="preserve">Main source of income (30 days) : </t>
  </si>
  <si>
    <t xml:space="preserve"> % of households reporting their main source of income for the past 30 days</t>
  </si>
  <si>
    <t>Main source of income (30 days) : Savings</t>
  </si>
  <si>
    <t>Main source of income (30 days) : Income from renting out house, land or property</t>
  </si>
  <si>
    <t>Main source of income (30 days) : Employment (contracted)</t>
  </si>
  <si>
    <t>Main source of income (30 days) : Daily/intermittent work</t>
  </si>
  <si>
    <t>Main source of income (30 days) : Remittances</t>
  </si>
  <si>
    <t>Main source of income (30 days) : Retirement fund or pension</t>
  </si>
  <si>
    <t>Main source of income (30 days) : Selling household assets</t>
  </si>
  <si>
    <t>Main source of income (30 days) : Selling assistance received</t>
  </si>
  <si>
    <t>Main source of income (30 days) : Loans, debt</t>
  </si>
  <si>
    <t>Main source of income (30 days) : Cash assistance</t>
  </si>
  <si>
    <t>Main source of income (30 days) : Support from community, friends, family</t>
  </si>
  <si>
    <t>Main source of income (30 days) : NGO or charity assistance</t>
  </si>
  <si>
    <t>Main source of income (30 days) : Social service (disability allowance)</t>
  </si>
  <si>
    <t>Main source of income (30 days) : Illegal or socially degrading activities (e.g. unlawful sales, begging, etc.)</t>
  </si>
  <si>
    <t>Main source of income (30 days) : Zakat</t>
  </si>
  <si>
    <t>Main source of income (30 days) : Agriculture, livestock or herding</t>
  </si>
  <si>
    <t>Main source of income (30 days) : Self-employment (own business)</t>
  </si>
  <si>
    <t>Main source of income (30 days) : Other</t>
  </si>
  <si>
    <t>Main source of income (30 days) : Don't know</t>
  </si>
  <si>
    <t>Main source of income (30 days) : Decline to answer</t>
  </si>
  <si>
    <t>Lebanese Pound</t>
  </si>
  <si>
    <t>US Dollar</t>
  </si>
  <si>
    <t xml:space="preserve">Owing Debt : </t>
  </si>
  <si>
    <t>Debt</t>
  </si>
  <si>
    <t>% of households reporting owing debts</t>
  </si>
  <si>
    <t>Owing Debt : Lebanese Pound</t>
  </si>
  <si>
    <t>Owing Debt : US Dollar</t>
  </si>
  <si>
    <t>Owing Debt : Other</t>
  </si>
  <si>
    <t>Owing Debt : No</t>
  </si>
  <si>
    <t>Owing Debt : Don't know</t>
  </si>
  <si>
    <t>Owing Debt : Decline to answer</t>
  </si>
  <si>
    <t>Building reconstruction/rehabilitation</t>
  </si>
  <si>
    <t>Business-related expenses or loans</t>
  </si>
  <si>
    <t>Clothing or NFIs</t>
  </si>
  <si>
    <t>Education</t>
  </si>
  <si>
    <t>Food</t>
  </si>
  <si>
    <t>Healthcare</t>
  </si>
  <si>
    <t>Basic household expenditures</t>
  </si>
  <si>
    <t>Major purchase (e.g. house, apartment, car)</t>
  </si>
  <si>
    <t>Migration-related expenses</t>
  </si>
  <si>
    <t>Purchasing productive assets for small business or income-generating activities</t>
  </si>
  <si>
    <t>Utility bills</t>
  </si>
  <si>
    <t>Weddings</t>
  </si>
  <si>
    <t>Primary reason reported by HHs to taking on debt</t>
  </si>
  <si>
    <t>Subgroup : HH reporting owing debts</t>
  </si>
  <si>
    <t>HHs reporting owing debts</t>
  </si>
  <si>
    <t>Region</t>
  </si>
  <si>
    <t>South and Nabatieh</t>
  </si>
  <si>
    <t>Beirut and Mount Lebanon</t>
  </si>
  <si>
    <t>North and Akkar</t>
  </si>
  <si>
    <t>Baalbek-Hermel and Bekaa</t>
  </si>
  <si>
    <t>Akkar and North</t>
  </si>
  <si>
    <t>Baalbek-El Hermel and Bekaa</t>
  </si>
  <si>
    <t>Yes, everyone has an ID in the household's possession</t>
  </si>
  <si>
    <t>Every person in HH possessing ID : Yes, everyone has an ID in the household's possession</t>
  </si>
  <si>
    <t>Yes, in Lebanese Pound</t>
  </si>
  <si>
    <t>Yes, in US Dollar</t>
  </si>
  <si>
    <t>Yes, in another currency</t>
  </si>
  <si>
    <t xml:space="preserve">Primary reason behind taking on debt : </t>
  </si>
  <si>
    <t>Owing Debt : Yes, in Lebanese Pound</t>
  </si>
  <si>
    <t>Owing Debt : Yes, in US Dollar</t>
  </si>
  <si>
    <t>Owing Debt : Yes, in another currency</t>
  </si>
  <si>
    <t>Primary reason behind taking on debt : Building reconstruction/rehabilitation</t>
  </si>
  <si>
    <t>Primary reason behind taking on debt : Business-related expenses or loans</t>
  </si>
  <si>
    <t>Primary reason behind taking on debt : Clothing or NFIs</t>
  </si>
  <si>
    <t>Primary reason behind taking on debt : Decline to answer</t>
  </si>
  <si>
    <t>Primary reason behind taking on debt : Don't know</t>
  </si>
  <si>
    <t>Primary reason behind taking on debt : Education</t>
  </si>
  <si>
    <t>Primary reason behind taking on debt : Food</t>
  </si>
  <si>
    <t>Primary reason behind taking on debt : Healthcare</t>
  </si>
  <si>
    <t>Primary reason behind taking on debt : Basic household expenditures</t>
  </si>
  <si>
    <t>Primary reason behind taking on debt : Major purchase (e.g. house, apartment, car)</t>
  </si>
  <si>
    <t>Primary reason behind taking on debt : Other</t>
  </si>
  <si>
    <t>Primary reason behind taking on debt : Purchasing productive assets for small business or income-generating activities</t>
  </si>
  <si>
    <t>Primary reason behind taking on debt : Utility bills</t>
  </si>
  <si>
    <t>Primary reason behind taking on debt : Weddings</t>
  </si>
  <si>
    <t>Among HHs reporting taking on debt</t>
  </si>
  <si>
    <t>Primary reason behind taking on debt : Migration-related expenses</t>
  </si>
  <si>
    <t>At least one member of HH losing job permanently or temporarily (past year) : Decline to answer</t>
  </si>
  <si>
    <t>Région</t>
  </si>
  <si>
    <t xml:space="preserve">Barrier to essential education needs, such as tuition fees, books, etc. preventing to cover them : </t>
  </si>
  <si>
    <t>Barrier to essential education needs, such as tuition fees, books, etc. preventing to cover them : Access/availability issues</t>
  </si>
  <si>
    <t>Barrier to essential education needs, such as tuition fees, books, etc. preventing to cover them : Both</t>
  </si>
  <si>
    <t>Barrier to essential education needs, such as tuition fees, books, etc. preventing to cover them : Decline to answer</t>
  </si>
  <si>
    <t>Barrier to essential education needs, such as tuition fees, books, etc. preventing to cover them : Don't know</t>
  </si>
  <si>
    <t>Barrier to essential education needs, such as tuition fees, books, etc. preventing to cover them : Financial issues</t>
  </si>
  <si>
    <t>Barrier to essential education needs, such as tuition fees, books, etc. preventing to cover them : Neither</t>
  </si>
  <si>
    <t>Average monthly expenditures (30 days) : From 25 million LBP to less than 35 million LBP</t>
  </si>
  <si>
    <t>Average monthly expenditures (30 days) : From 35 million LBP to less than 50 million LBP</t>
  </si>
  <si>
    <t>Livelihoods (Lebanese only)</t>
  </si>
  <si>
    <t>Average % of expenditures by type of expenditures reported by HH</t>
  </si>
  <si>
    <t>% of households giving consent to respond to education expenditures questions</t>
  </si>
  <si>
    <t>District</t>
  </si>
  <si>
    <t>Expenditure</t>
  </si>
  <si>
    <t xml:space="preserve">Households' total expenditure during the 2020-2021 school year spent on education-related expenses : </t>
  </si>
  <si>
    <t xml:space="preserve">Household expenditure spent on education-related expenses (e.g. tuition, fees, transportation, etc. and including expenditures before the school year started) : </t>
  </si>
  <si>
    <t xml:space="preserve">Consent households' total expenditure during the 2020-2021 school year spent on education-related expenses : </t>
  </si>
  <si>
    <t>Consent households' total expenditure during the 2020-2021 school year spent on education-related expenses : Decline to answer</t>
  </si>
  <si>
    <t>Consent households' total expenditure during the 2020-2021 school year spent on education-related expenses : Don't know</t>
  </si>
  <si>
    <t>Consent households' total expenditure during the 2020-2021 school year spent on education-related expenses : No</t>
  </si>
  <si>
    <t>Consent households' total expenditure during the 2020-2021 school year spent on education-related expenses : Yes</t>
  </si>
  <si>
    <t>Household expenditure spent on education-related expenses (e.g. tuition, fees, transportation, etc. and including expenditures before the school year started) : Average</t>
  </si>
  <si>
    <t>Average monthly proportion of expenditures for education during the year 2020-2021 as reported by households</t>
  </si>
  <si>
    <t xml:space="preserve">Consent HHs total expenditure during the 2020-2021 school year spent on education-related expenses : </t>
  </si>
  <si>
    <t>Consent HHs total expenditure during the 2020-2021 school year spent on education-related expenses : Decline to answer</t>
  </si>
  <si>
    <t>Consent HHs total expenditure during the 2020-2021 school year spent on education-related expenses : Don't know</t>
  </si>
  <si>
    <t>Consent HHs total expenditure during the 2020-2021 school year spent on education-related expenses : No</t>
  </si>
  <si>
    <t>Consent HHs total expenditure during the 2020-2021 school year spent on education-related expenses : Yes</t>
  </si>
  <si>
    <t>HHs reporting knowing the portion of education expenditures</t>
  </si>
  <si>
    <t>Average proportion of monthly expenditures spent for education during the year 2020-2021 as reported by households</t>
  </si>
  <si>
    <t>HH reporting owing debt</t>
  </si>
  <si>
    <t xml:space="preserve">Category of household's total income in LBP (30 days) : </t>
  </si>
  <si>
    <t>Category of household's total income in LBP (30 days) : From 12 million LBP to less than 15 million LBP</t>
  </si>
  <si>
    <t>Category of household's total income in LBP (30 days) : From 15 million LBP to less than 20 million LBP</t>
  </si>
  <si>
    <t>Category of household's total income in LBP (30 days) : From 1 million LBP to less than 2,400,000 LBP</t>
  </si>
  <si>
    <t>Category of household's total income in LBP (30 days) : From 20 million LBP to less than 25 million LBP</t>
  </si>
  <si>
    <t>Category of household's total income in LBP (30 days) : From 25 million LBP to less than 35 million LBP</t>
  </si>
  <si>
    <t>Category of household's total income in LBP (30 days) : From 2,400,000 LBP to less than 5 million LBP</t>
  </si>
  <si>
    <t>Category of household's total income in LBP (30 days) : From 300,000 LBP to less than 650,000 LBP</t>
  </si>
  <si>
    <t>Category of household's total income in LBP (30 days) : From 35 million LBP to less than 50 million LBP</t>
  </si>
  <si>
    <t>Category of household's total income in LBP (30 days) : From 5 million LBP to less than 8 million LBP</t>
  </si>
  <si>
    <t>Category of household's total income in LBP (30 days) : From 650,000 LBP to less than 1 million LBP</t>
  </si>
  <si>
    <t>Category of household's total income in LBP (30 days) : From 8 million LBP to less than 12 million LBP</t>
  </si>
  <si>
    <t>Category of household's total income in LBP (30 days) : Decline to answer</t>
  </si>
  <si>
    <t>Category of household's total income in LBP (30 days) : Don't know</t>
  </si>
  <si>
    <t>Category of household's total income in LBP (30 days) : Less than 300,000 LBP</t>
  </si>
  <si>
    <t>Work permit</t>
  </si>
  <si>
    <t>Basic needs</t>
  </si>
  <si>
    <r>
      <t>Multi-sectoral needs assessment (MSNA) -</t>
    </r>
    <r>
      <rPr>
        <b/>
        <sz val="11"/>
        <color rgb="FF000000"/>
        <rFont val="Leelawadee"/>
        <family val="2"/>
      </rPr>
      <t xml:space="preserve"> Livelihood analysis</t>
    </r>
  </si>
  <si>
    <t>Individual data</t>
  </si>
  <si>
    <t xml:space="preserve">Individual working outside of the house (30 days) : </t>
  </si>
  <si>
    <t xml:space="preserve">Individual unemployed and seeking to work outside of the household : </t>
  </si>
  <si>
    <t>% of individual reported as working outside of the households in the 30 says prior to data collection</t>
  </si>
  <si>
    <t>Individual working outside of the house (30 days) : Decline to answer</t>
  </si>
  <si>
    <t>Individual working outside of the house (30 days) : Don't know</t>
  </si>
  <si>
    <t>Individual working outside of the house (30 days) : No</t>
  </si>
  <si>
    <t>Individual working outside of the house (30 days) : Yes</t>
  </si>
  <si>
    <t>% of individual reported as unemplyed but seeking to work outside of the households during the data collection</t>
  </si>
  <si>
    <t>Individual unemployed and seeking to work outside of the household : Decline to answer</t>
  </si>
  <si>
    <t>Individual unemployed and seeking to work outside of the household : Don't know</t>
  </si>
  <si>
    <t>Individual unemployed and seeking to work outside of the household : No</t>
  </si>
  <si>
    <t>Individual unemployed and seeking to work outside of the household : Yes</t>
  </si>
  <si>
    <t>% of individual reported as working outside of the households in the 30 days prior to data collection</t>
  </si>
  <si>
    <t>Category of household's total income in LBP (30 days) : 50 million LBP or more</t>
  </si>
  <si>
    <t>% of HHs reporting their category of income</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</si>
  <si>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</si>
  <si>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</si>
  <si>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</si>
  <si>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</si>
  <si>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</si>
  <si>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</si>
  <si>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In addition, the assessment focused on 3 groups of population : Lebanese, migrants and Palestine Refugees in Lebanon (PRL). Almost all interviews were conducted face-to-face, by a pair of enumerators (male and female).</t>
  </si>
  <si>
    <t>Average monthly expenditures (30 days) : From 15 million LBP to less than 20 million LBP</t>
  </si>
  <si>
    <t>Average monthly expenditures (30 days) : 50 million LBP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</si>
</sst>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1"/>
      <name val="Calibri"/>
      <family val="2"/>
      <scheme val="minor"/>
    </font>
    <font>
      <b/>
      <sz val="8"/>
      <color theme="0"/>
      <name val="Arial Narrow"/>
      <family val="2"/>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i/>
      <sz val="10"/>
      <color theme="1"/>
      <name val="Leelawadee"/>
      <family val="2"/>
    </font>
    <font>
      <sz val="11"/>
      <color rgb="FF000000"/>
      <name val="Arial Narrow"/>
      <family val="2"/>
    </font>
    <font>
      <sz val="11"/>
      <color rgb="FF000000"/>
      <name val="Arial Narrow"/>
      <family val="2"/>
    </font>
    <font>
      <b/>
      <sz val="9"/>
      <color theme="0"/>
      <name val="Leelawadee"/>
      <family val="2"/>
    </font>
    <font>
      <sz val="11"/>
      <color theme="0"/>
      <name val="Arial Narrow"/>
      <family val="2"/>
    </font>
    <font>
      <b/>
      <sz val="11"/>
      <color rgb="FF000000"/>
      <name val="Leelawadee"/>
      <family val="2"/>
    </font>
    <font>
      <b/>
      <sz val="11"/>
      <color theme="0"/>
      <name val="Leelawadee"/>
      <family val="2"/>
    </font>
    <font>
      <b/>
      <sz val="11"/>
      <name val="Leelawadee"/>
      <family val="2"/>
    </font>
    <font>
      <i/>
      <sz val="11"/>
      <name val="Leelawadee"/>
      <family val="2"/>
    </font>
    <font>
      <i/>
      <sz val="11"/>
      <color theme="1"/>
      <name val="Leelawadee"/>
      <family val="2"/>
    </font>
  </fonts>
  <fills count="14">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EE5859"/>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thin">
        <color rgb="FF4F81BD"/>
      </left>
      <right style="thin">
        <color rgb="FF4F81BD"/>
      </right>
      <top style="thin">
        <color rgb="FF4F81BD"/>
      </top>
      <bottom style="thin">
        <color rgb="FF4F81BD"/>
      </bottom>
      <diagonal/>
    </border>
    <border>
      <left/>
      <right style="thin">
        <color rgb="FF4F81BD"/>
      </right>
      <top style="thin">
        <color rgb="FF4F81BD"/>
      </top>
      <bottom style="thin">
        <color rgb="FF4F81BD"/>
      </bottom>
      <diagonal/>
    </border>
    <border>
      <left/>
      <right style="thin">
        <color rgb="FF4F81BD"/>
      </right>
      <top/>
      <bottom/>
      <diagonal/>
    </border>
    <border>
      <left style="thin">
        <color rgb="FF4F81BD"/>
      </left>
      <right style="thin">
        <color rgb="FF4F81BD"/>
      </right>
      <top/>
      <bottom/>
      <diagonal/>
    </border>
    <border>
      <left style="thin">
        <color rgb="FF4F81BD"/>
      </left>
      <right/>
      <top/>
      <bottom/>
      <diagonal/>
    </border>
    <border>
      <left style="thin">
        <color rgb="FFEE5858"/>
      </left>
      <right style="thin">
        <color rgb="FFEE5858"/>
      </right>
      <top style="thin">
        <color rgb="FFEE5858"/>
      </top>
      <bottom/>
      <diagonal/>
    </border>
    <border>
      <left style="thin">
        <color indexed="64"/>
      </left>
      <right style="thin">
        <color indexed="64"/>
      </right>
      <top/>
      <bottom/>
      <diagonal/>
    </border>
  </borders>
  <cellStyleXfs count="4">
    <xf numFmtId="0" fontId="0" fillId="0" borderId="0"/>
    <xf numFmtId="0" fontId="3" fillId="0" borderId="0"/>
    <xf numFmtId="0" fontId="4" fillId="0" borderId="0" applyNumberFormat="0" applyFill="0" applyBorder="0" applyAlignment="0" applyProtection="0"/>
    <xf numFmtId="9" fontId="5" fillId="0" borderId="0" applyFont="0" applyFill="0" applyBorder="0" applyAlignment="0" applyProtection="0"/>
  </cellStyleXfs>
  <cellXfs count="122">
    <xf numFmtId="0" fontId="0" fillId="0" borderId="0" xfId="0"/>
    <xf numFmtId="0" fontId="1" fillId="0" borderId="0" xfId="0" applyFont="1" applyAlignment="1">
      <alignment horizontal="center"/>
    </xf>
    <xf numFmtId="0" fontId="2" fillId="6" borderId="1" xfId="0" applyFont="1" applyFill="1" applyBorder="1" applyAlignment="1">
      <alignment horizontal="center"/>
    </xf>
    <xf numFmtId="0" fontId="1" fillId="9" borderId="0" xfId="0" applyFont="1" applyFill="1" applyAlignment="1">
      <alignment horizontal="center"/>
    </xf>
    <xf numFmtId="0" fontId="6" fillId="0" borderId="3" xfId="0" applyFont="1" applyBorder="1" applyAlignment="1">
      <alignment vertical="center" wrapText="1"/>
    </xf>
    <xf numFmtId="0" fontId="7" fillId="0" borderId="4" xfId="0" applyFont="1" applyBorder="1" applyAlignment="1">
      <alignment wrapText="1"/>
    </xf>
    <xf numFmtId="0" fontId="8" fillId="7" borderId="4" xfId="0" applyFont="1" applyFill="1" applyBorder="1" applyAlignment="1">
      <alignment vertical="center" wrapText="1"/>
    </xf>
    <xf numFmtId="17" fontId="8" fillId="7" borderId="4" xfId="0" applyNumberFormat="1" applyFont="1" applyFill="1" applyBorder="1" applyAlignment="1">
      <alignment horizontal="left" vertical="center" wrapText="1"/>
    </xf>
    <xf numFmtId="0" fontId="9" fillId="8" borderId="4" xfId="0" applyFont="1" applyFill="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0" fontId="10" fillId="0" borderId="4" xfId="0" applyFont="1" applyBorder="1" applyAlignment="1">
      <alignment horizontal="left" vertical="center" wrapText="1"/>
    </xf>
    <xf numFmtId="0" fontId="11" fillId="0" borderId="4" xfId="2" applyFont="1" applyBorder="1" applyAlignment="1">
      <alignment vertical="center" wrapText="1"/>
    </xf>
    <xf numFmtId="0" fontId="11" fillId="0" borderId="4" xfId="0" applyFont="1" applyBorder="1" applyAlignment="1">
      <alignment vertical="center" wrapText="1"/>
    </xf>
    <xf numFmtId="0" fontId="7" fillId="0" borderId="6" xfId="0" applyFont="1" applyBorder="1" applyAlignment="1">
      <alignment wrapText="1"/>
    </xf>
    <xf numFmtId="0" fontId="7" fillId="10" borderId="6" xfId="0" applyFont="1" applyFill="1" applyBorder="1" applyAlignment="1">
      <alignment wrapText="1"/>
    </xf>
    <xf numFmtId="0" fontId="12" fillId="10" borderId="4" xfId="0" applyFont="1" applyFill="1" applyBorder="1" applyAlignment="1">
      <alignment vertical="center" wrapText="1"/>
    </xf>
    <xf numFmtId="0" fontId="13" fillId="10" borderId="0" xfId="0" applyFont="1" applyFill="1"/>
    <xf numFmtId="49" fontId="8" fillId="0" borderId="4" xfId="0" applyNumberFormat="1" applyFont="1" applyBorder="1" applyAlignment="1">
      <alignment horizontal="left" vertical="center" wrapText="1"/>
    </xf>
    <xf numFmtId="0" fontId="8" fillId="11" borderId="4" xfId="0" applyFont="1" applyFill="1" applyBorder="1" applyAlignment="1">
      <alignment vertical="center" wrapText="1"/>
    </xf>
    <xf numFmtId="0" fontId="8" fillId="11" borderId="5" xfId="0" applyFont="1" applyFill="1" applyBorder="1" applyAlignment="1">
      <alignment vertical="center" wrapText="1"/>
    </xf>
    <xf numFmtId="0" fontId="14" fillId="2" borderId="0" xfId="0" applyFont="1" applyFill="1"/>
    <xf numFmtId="0" fontId="15" fillId="2" borderId="0" xfId="0" applyFont="1" applyFill="1" applyAlignment="1">
      <alignment horizontal="center"/>
    </xf>
    <xf numFmtId="0" fontId="16" fillId="3" borderId="0" xfId="0" applyFont="1" applyFill="1"/>
    <xf numFmtId="0" fontId="17" fillId="3" borderId="0" xfId="0" applyFont="1" applyFill="1" applyAlignment="1">
      <alignment horizontal="center"/>
    </xf>
    <xf numFmtId="0" fontId="18" fillId="4" borderId="0" xfId="0" applyFont="1" applyFill="1"/>
    <xf numFmtId="0" fontId="15" fillId="4" borderId="0" xfId="0" applyFont="1" applyFill="1" applyAlignment="1">
      <alignment horizontal="center"/>
    </xf>
    <xf numFmtId="0" fontId="19" fillId="5" borderId="0" xfId="0" applyFont="1" applyFill="1"/>
    <xf numFmtId="0" fontId="15" fillId="6" borderId="1" xfId="0" applyFont="1" applyFill="1" applyBorder="1" applyAlignment="1">
      <alignment horizontal="center"/>
    </xf>
    <xf numFmtId="0" fontId="7" fillId="0" borderId="0" xfId="0" applyFont="1"/>
    <xf numFmtId="164" fontId="20" fillId="0" borderId="2" xfId="3" applyNumberFormat="1" applyFont="1" applyBorder="1" applyAlignment="1">
      <alignment horizontal="center"/>
    </xf>
    <xf numFmtId="0" fontId="15" fillId="0" borderId="0" xfId="0" applyFont="1" applyFill="1" applyBorder="1" applyAlignment="1">
      <alignment horizontal="center"/>
    </xf>
    <xf numFmtId="164" fontId="17" fillId="0" borderId="0" xfId="3" applyNumberFormat="1" applyFont="1" applyBorder="1" applyAlignment="1">
      <alignment horizontal="center"/>
    </xf>
    <xf numFmtId="0" fontId="7" fillId="0" borderId="7" xfId="0" applyFont="1" applyBorder="1"/>
    <xf numFmtId="0" fontId="8" fillId="0" borderId="7" xfId="0" applyFont="1" applyBorder="1" applyAlignment="1">
      <alignment horizontal="left" vertical="center"/>
    </xf>
    <xf numFmtId="2" fontId="8" fillId="0" borderId="7" xfId="0" applyNumberFormat="1" applyFont="1" applyBorder="1" applyAlignment="1">
      <alignment horizontal="right" vertical="center"/>
    </xf>
    <xf numFmtId="0" fontId="8" fillId="0" borderId="7" xfId="0" applyFont="1" applyFill="1" applyBorder="1" applyAlignment="1">
      <alignment horizontal="left" vertical="center"/>
    </xf>
    <xf numFmtId="0" fontId="7" fillId="0" borderId="7" xfId="0" applyFont="1" applyFill="1" applyBorder="1"/>
    <xf numFmtId="0" fontId="8" fillId="0" borderId="8" xfId="0" applyFont="1" applyFill="1" applyBorder="1" applyAlignment="1">
      <alignment horizontal="left" vertical="center"/>
    </xf>
    <xf numFmtId="164" fontId="20" fillId="0" borderId="10" xfId="3" applyNumberFormat="1" applyFont="1" applyBorder="1" applyAlignment="1">
      <alignment horizontal="center"/>
    </xf>
    <xf numFmtId="0" fontId="8" fillId="0" borderId="0" xfId="0" applyFont="1" applyFill="1" applyBorder="1" applyAlignment="1">
      <alignment horizontal="left" vertical="center"/>
    </xf>
    <xf numFmtId="2" fontId="8" fillId="0" borderId="7" xfId="0" applyNumberFormat="1" applyFont="1" applyFill="1" applyBorder="1" applyAlignment="1">
      <alignment horizontal="right" vertical="center"/>
    </xf>
    <xf numFmtId="0" fontId="18" fillId="0" borderId="0" xfId="0" applyFont="1" applyFill="1"/>
    <xf numFmtId="0" fontId="15" fillId="0" borderId="0" xfId="0" applyFont="1" applyFill="1" applyAlignment="1">
      <alignment horizontal="center"/>
    </xf>
    <xf numFmtId="0" fontId="0" fillId="0" borderId="0" xfId="0" applyFill="1"/>
    <xf numFmtId="0" fontId="24" fillId="6" borderId="11" xfId="0" applyFont="1" applyFill="1" applyBorder="1" applyAlignment="1">
      <alignment horizontal="center" vertical="center"/>
    </xf>
    <xf numFmtId="0" fontId="0" fillId="0" borderId="7" xfId="0" applyFill="1" applyBorder="1"/>
    <xf numFmtId="0" fontId="26" fillId="0" borderId="0" xfId="0" applyFont="1" applyFill="1"/>
    <xf numFmtId="0" fontId="18" fillId="0" borderId="0" xfId="0" applyFont="1" applyFill="1" applyAlignment="1">
      <alignment wrapText="1"/>
    </xf>
    <xf numFmtId="0" fontId="21" fillId="0" borderId="0" xfId="0" applyFont="1" applyFill="1"/>
    <xf numFmtId="164" fontId="20" fillId="0" borderId="0" xfId="3" applyNumberFormat="1" applyFont="1" applyBorder="1" applyAlignment="1">
      <alignment horizontal="center"/>
    </xf>
    <xf numFmtId="2" fontId="20" fillId="0" borderId="10" xfId="3" applyNumberFormat="1" applyFont="1" applyBorder="1" applyAlignment="1">
      <alignment horizontal="center"/>
    </xf>
    <xf numFmtId="0" fontId="7" fillId="0" borderId="0" xfId="0" applyFont="1" applyFill="1" applyBorder="1"/>
    <xf numFmtId="0" fontId="15" fillId="0" borderId="1" xfId="0" applyFont="1" applyFill="1" applyBorder="1" applyAlignment="1">
      <alignment horizontal="center"/>
    </xf>
    <xf numFmtId="0" fontId="21" fillId="0" borderId="0" xfId="0" applyFont="1" applyFill="1" applyAlignment="1">
      <alignment wrapText="1"/>
    </xf>
    <xf numFmtId="0" fontId="23" fillId="0" borderId="12" xfId="0" applyFont="1" applyBorder="1" applyAlignment="1">
      <alignment horizontal="left" vertical="center"/>
    </xf>
    <xf numFmtId="0" fontId="22" fillId="0" borderId="9" xfId="0" applyFont="1" applyBorder="1" applyAlignment="1">
      <alignment horizontal="center" wrapText="1"/>
    </xf>
    <xf numFmtId="0" fontId="22" fillId="9" borderId="9" xfId="0" applyFont="1" applyFill="1" applyBorder="1" applyAlignment="1">
      <alignment horizontal="center" wrapText="1"/>
    </xf>
    <xf numFmtId="0" fontId="23" fillId="0" borderId="7" xfId="0" applyFont="1" applyBorder="1" applyAlignment="1">
      <alignment horizontal="left" vertical="center"/>
    </xf>
    <xf numFmtId="0" fontId="25" fillId="0" borderId="7" xfId="0" applyFont="1" applyBorder="1" applyAlignment="1">
      <alignment horizontal="left" vertical="center"/>
    </xf>
    <xf numFmtId="0" fontId="27" fillId="0" borderId="7" xfId="0" applyFont="1" applyBorder="1" applyAlignment="1">
      <alignment horizontal="left" vertical="center"/>
    </xf>
    <xf numFmtId="0" fontId="27" fillId="0" borderId="7" xfId="0" applyFont="1" applyFill="1" applyBorder="1" applyAlignment="1">
      <alignment horizontal="left" vertical="center"/>
    </xf>
    <xf numFmtId="0" fontId="28" fillId="0" borderId="11" xfId="0" applyFont="1" applyBorder="1" applyAlignment="1">
      <alignment horizontal="left" vertical="center"/>
    </xf>
    <xf numFmtId="0" fontId="7" fillId="0" borderId="8" xfId="0" applyFont="1" applyFill="1" applyBorder="1"/>
    <xf numFmtId="0" fontId="28" fillId="0" borderId="0" xfId="0" applyFont="1" applyBorder="1" applyAlignment="1">
      <alignment horizontal="left" vertical="center"/>
    </xf>
    <xf numFmtId="0" fontId="28" fillId="0" borderId="0"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15" xfId="0" applyFont="1" applyFill="1" applyBorder="1" applyAlignment="1">
      <alignment horizontal="left" vertical="center"/>
    </xf>
    <xf numFmtId="0" fontId="29" fillId="4" borderId="0" xfId="0" applyFont="1" applyFill="1"/>
    <xf numFmtId="0" fontId="23" fillId="0" borderId="11" xfId="0" applyFont="1" applyBorder="1" applyAlignment="1">
      <alignment horizontal="left" vertical="center"/>
    </xf>
    <xf numFmtId="0" fontId="23" fillId="0" borderId="0" xfId="0" applyFont="1" applyBorder="1" applyAlignment="1">
      <alignment horizontal="left" vertical="center"/>
    </xf>
    <xf numFmtId="0" fontId="30" fillId="6" borderId="11" xfId="0" applyFont="1" applyFill="1" applyBorder="1" applyAlignment="1">
      <alignment horizontal="left" vertical="center"/>
    </xf>
    <xf numFmtId="164" fontId="16" fillId="0" borderId="10" xfId="3" applyNumberFormat="1" applyFont="1" applyBorder="1" applyAlignment="1">
      <alignment horizontal="center"/>
    </xf>
    <xf numFmtId="164" fontId="16" fillId="0" borderId="2" xfId="3" applyNumberFormat="1" applyFont="1" applyBorder="1" applyAlignment="1">
      <alignment horizontal="center"/>
    </xf>
    <xf numFmtId="0" fontId="17" fillId="13" borderId="0" xfId="0" applyFont="1" applyFill="1" applyAlignment="1">
      <alignment horizontal="center"/>
    </xf>
    <xf numFmtId="0" fontId="18" fillId="4" borderId="0" xfId="0" applyFont="1" applyFill="1" applyAlignment="1"/>
    <xf numFmtId="2" fontId="16" fillId="0" borderId="10" xfId="3" applyNumberFormat="1" applyFont="1" applyBorder="1" applyAlignment="1">
      <alignment horizontal="center"/>
    </xf>
    <xf numFmtId="2" fontId="16" fillId="0" borderId="2" xfId="3" applyNumberFormat="1" applyFont="1" applyBorder="1" applyAlignment="1">
      <alignment horizontal="center"/>
    </xf>
    <xf numFmtId="0" fontId="23" fillId="0" borderId="11" xfId="3" applyNumberFormat="1" applyFont="1" applyBorder="1" applyAlignment="1">
      <alignment horizontal="left" vertical="center"/>
    </xf>
    <xf numFmtId="0" fontId="0" fillId="0" borderId="0" xfId="3" applyNumberFormat="1" applyFont="1"/>
    <xf numFmtId="0" fontId="19" fillId="0" borderId="0" xfId="0" applyFont="1" applyFill="1"/>
    <xf numFmtId="0" fontId="18" fillId="4" borderId="0" xfId="0" applyFont="1" applyFill="1" applyAlignment="1">
      <alignment horizontal="left" wrapText="1"/>
    </xf>
    <xf numFmtId="0" fontId="18" fillId="4" borderId="0" xfId="0" applyFont="1" applyFill="1" applyAlignment="1">
      <alignment horizontal="center" wrapText="1"/>
    </xf>
    <xf numFmtId="0" fontId="7" fillId="13" borderId="0" xfId="0" applyFont="1" applyFill="1"/>
    <xf numFmtId="0" fontId="15" fillId="6" borderId="1" xfId="0" applyFont="1" applyFill="1" applyBorder="1" applyAlignment="1">
      <alignment horizontal="center" wrapText="1"/>
    </xf>
    <xf numFmtId="0" fontId="7" fillId="0" borderId="0" xfId="0" applyFont="1" applyFill="1"/>
    <xf numFmtId="0" fontId="8" fillId="0" borderId="11" xfId="0" applyFont="1" applyBorder="1" applyAlignment="1">
      <alignment horizontal="left" vertical="center"/>
    </xf>
    <xf numFmtId="0" fontId="8" fillId="0" borderId="0" xfId="0" applyFont="1" applyBorder="1" applyAlignment="1">
      <alignment horizontal="left" vertical="center"/>
    </xf>
    <xf numFmtId="164" fontId="7" fillId="0" borderId="0" xfId="0" applyNumberFormat="1" applyFont="1"/>
    <xf numFmtId="164" fontId="17" fillId="0" borderId="2" xfId="3" applyNumberFormat="1" applyFont="1" applyBorder="1" applyAlignment="1">
      <alignment horizontal="center"/>
    </xf>
    <xf numFmtId="164" fontId="17" fillId="0" borderId="16" xfId="3" applyNumberFormat="1" applyFont="1" applyBorder="1" applyAlignment="1">
      <alignment horizontal="center"/>
    </xf>
    <xf numFmtId="9" fontId="17" fillId="0" borderId="0" xfId="3" applyFont="1" applyBorder="1" applyAlignment="1">
      <alignment horizontal="center"/>
    </xf>
    <xf numFmtId="0" fontId="15" fillId="12" borderId="0" xfId="0" applyFont="1" applyFill="1" applyAlignment="1">
      <alignment horizontal="center"/>
    </xf>
    <xf numFmtId="0" fontId="17" fillId="4" borderId="0" xfId="0" applyFont="1" applyFill="1" applyAlignment="1">
      <alignment horizontal="center"/>
    </xf>
    <xf numFmtId="0" fontId="32" fillId="2" borderId="0" xfId="0" applyFont="1" applyFill="1"/>
    <xf numFmtId="0" fontId="32" fillId="2" borderId="0" xfId="0" applyFont="1" applyFill="1" applyAlignment="1">
      <alignment horizontal="center"/>
    </xf>
    <xf numFmtId="0" fontId="20" fillId="3" borderId="0" xfId="0" applyFont="1" applyFill="1"/>
    <xf numFmtId="0" fontId="20" fillId="3" borderId="0" xfId="0" applyFont="1" applyFill="1" applyAlignment="1">
      <alignment horizontal="center"/>
    </xf>
    <xf numFmtId="0" fontId="32" fillId="4" borderId="0" xfId="0" applyFont="1" applyFill="1"/>
    <xf numFmtId="0" fontId="20" fillId="13" borderId="0" xfId="0" applyFont="1" applyFill="1" applyAlignment="1">
      <alignment horizontal="center"/>
    </xf>
    <xf numFmtId="0" fontId="33" fillId="5" borderId="0" xfId="0" applyFont="1" applyFill="1"/>
    <xf numFmtId="0" fontId="32" fillId="6" borderId="1" xfId="0" applyFont="1" applyFill="1" applyBorder="1" applyAlignment="1">
      <alignment horizontal="center" wrapText="1"/>
    </xf>
    <xf numFmtId="0" fontId="32" fillId="4" borderId="0" xfId="0" applyFont="1" applyFill="1" applyAlignment="1">
      <alignment horizontal="center"/>
    </xf>
    <xf numFmtId="0" fontId="32" fillId="0" borderId="0" xfId="0" applyFont="1" applyFill="1" applyBorder="1" applyAlignment="1">
      <alignment horizontal="center"/>
    </xf>
    <xf numFmtId="0" fontId="32" fillId="6" borderId="1" xfId="0" applyFont="1" applyFill="1" applyBorder="1" applyAlignment="1">
      <alignment horizontal="center"/>
    </xf>
    <xf numFmtId="0" fontId="34" fillId="3" borderId="0" xfId="0" applyFont="1" applyFill="1"/>
    <xf numFmtId="0" fontId="32" fillId="4" borderId="0" xfId="0" applyFont="1" applyFill="1" applyAlignment="1">
      <alignment wrapText="1"/>
    </xf>
    <xf numFmtId="0" fontId="32" fillId="0" borderId="0" xfId="0" applyFont="1" applyFill="1"/>
    <xf numFmtId="0" fontId="32" fillId="0" borderId="0" xfId="0" applyFont="1" applyFill="1" applyAlignment="1">
      <alignment horizontal="center"/>
    </xf>
    <xf numFmtId="0" fontId="35" fillId="0" borderId="0" xfId="0" applyFont="1" applyFill="1"/>
    <xf numFmtId="2" fontId="20" fillId="0" borderId="2" xfId="3" applyNumberFormat="1" applyFont="1" applyBorder="1" applyAlignment="1">
      <alignment horizontal="center"/>
    </xf>
    <xf numFmtId="2" fontId="20" fillId="3" borderId="0" xfId="0" applyNumberFormat="1" applyFont="1" applyFill="1" applyAlignment="1">
      <alignment horizontal="center"/>
    </xf>
    <xf numFmtId="0" fontId="32" fillId="0" borderId="0" xfId="0" applyFont="1" applyFill="1" applyAlignment="1">
      <alignment wrapText="1"/>
    </xf>
    <xf numFmtId="0" fontId="32" fillId="4" borderId="0" xfId="0" applyFont="1" applyFill="1" applyAlignment="1">
      <alignment horizontal="left" wrapText="1"/>
    </xf>
    <xf numFmtId="164" fontId="20" fillId="0" borderId="16" xfId="3" applyNumberFormat="1" applyFont="1" applyBorder="1" applyAlignment="1">
      <alignment horizontal="center"/>
    </xf>
    <xf numFmtId="0" fontId="32" fillId="0" borderId="1" xfId="0" applyFont="1" applyFill="1" applyBorder="1" applyAlignment="1">
      <alignment horizontal="center"/>
    </xf>
    <xf numFmtId="0" fontId="34" fillId="0" borderId="0" xfId="0" applyFont="1" applyFill="1"/>
    <xf numFmtId="0" fontId="32" fillId="6" borderId="17" xfId="0" applyFont="1" applyFill="1" applyBorder="1" applyAlignment="1">
      <alignment horizontal="center" wrapText="1"/>
    </xf>
    <xf numFmtId="9" fontId="20" fillId="0" borderId="0" xfId="3" applyFont="1" applyBorder="1" applyAlignment="1">
      <alignment horizontal="center"/>
    </xf>
    <xf numFmtId="0" fontId="34" fillId="0" borderId="0" xfId="0" applyFont="1" applyFill="1" applyAlignment="1">
      <alignment wrapText="1"/>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528" y="15276455"/>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31055"/>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02374"/>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36542"/>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47324"/>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1" name="Imag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12" name="Image 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heetViews>
  <sheetFormatPr defaultColWidth="10.90625" defaultRowHeight="14.5" x14ac:dyDescent="0.35"/>
  <cols>
    <col min="1" max="1" width="132.453125" customWidth="1"/>
  </cols>
  <sheetData>
    <row r="1" spans="1:1" ht="21.5" x14ac:dyDescent="0.35">
      <c r="A1" s="4" t="s">
        <v>14</v>
      </c>
    </row>
    <row r="2" spans="1:1" x14ac:dyDescent="0.35">
      <c r="A2" s="5"/>
    </row>
    <row r="3" spans="1:1" x14ac:dyDescent="0.35">
      <c r="A3" s="6" t="s">
        <v>15</v>
      </c>
    </row>
    <row r="4" spans="1:1" x14ac:dyDescent="0.35">
      <c r="A4" s="6" t="s">
        <v>408</v>
      </c>
    </row>
    <row r="5" spans="1:1" x14ac:dyDescent="0.35">
      <c r="A5" s="7">
        <v>44531</v>
      </c>
    </row>
    <row r="6" spans="1:1" x14ac:dyDescent="0.35">
      <c r="A6" s="5"/>
    </row>
    <row r="7" spans="1:1" ht="25.5" x14ac:dyDescent="0.35">
      <c r="A7" s="17" t="s">
        <v>16</v>
      </c>
    </row>
    <row r="8" spans="1:1" ht="84" customHeight="1" x14ac:dyDescent="0.35">
      <c r="A8" s="9" t="s">
        <v>17</v>
      </c>
    </row>
    <row r="9" spans="1:1" ht="90" customHeight="1" x14ac:dyDescent="0.35">
      <c r="A9" s="9" t="s">
        <v>18</v>
      </c>
    </row>
    <row r="10" spans="1:1" ht="25.5" x14ac:dyDescent="0.35">
      <c r="A10" s="17" t="s">
        <v>63</v>
      </c>
    </row>
    <row r="11" spans="1:1" ht="56" x14ac:dyDescent="0.35">
      <c r="A11" s="9" t="s">
        <v>19</v>
      </c>
    </row>
    <row r="12" spans="1:1" ht="28" x14ac:dyDescent="0.35">
      <c r="A12" s="9" t="s">
        <v>431</v>
      </c>
    </row>
    <row r="13" spans="1:1" x14ac:dyDescent="0.35">
      <c r="A13" s="9" t="s">
        <v>20</v>
      </c>
    </row>
    <row r="14" spans="1:1" x14ac:dyDescent="0.35">
      <c r="A14" s="11"/>
    </row>
    <row r="15" spans="1:1" x14ac:dyDescent="0.35">
      <c r="A15" s="12" t="s">
        <v>21</v>
      </c>
    </row>
    <row r="16" spans="1:1" ht="28" x14ac:dyDescent="0.35">
      <c r="A16" s="9" t="s">
        <v>22</v>
      </c>
    </row>
    <row r="17" spans="1:1" x14ac:dyDescent="0.35">
      <c r="A17" s="11"/>
    </row>
    <row r="18" spans="1:1" x14ac:dyDescent="0.35">
      <c r="A18" s="12" t="s">
        <v>23</v>
      </c>
    </row>
    <row r="19" spans="1:1" x14ac:dyDescent="0.35">
      <c r="A19" s="9" t="s">
        <v>24</v>
      </c>
    </row>
    <row r="20" spans="1:1" x14ac:dyDescent="0.35">
      <c r="A20" s="9"/>
    </row>
    <row r="21" spans="1:1" x14ac:dyDescent="0.35">
      <c r="A21" s="12" t="s">
        <v>25</v>
      </c>
    </row>
    <row r="22" spans="1:1" ht="42" x14ac:dyDescent="0.35">
      <c r="A22" s="9" t="s">
        <v>425</v>
      </c>
    </row>
    <row r="23" spans="1:1" ht="28" x14ac:dyDescent="0.35">
      <c r="A23" s="9" t="s">
        <v>26</v>
      </c>
    </row>
    <row r="24" spans="1:1" x14ac:dyDescent="0.35">
      <c r="A24" s="9"/>
    </row>
    <row r="25" spans="1:1" x14ac:dyDescent="0.35">
      <c r="A25" s="9" t="s">
        <v>27</v>
      </c>
    </row>
    <row r="26" spans="1:1" x14ac:dyDescent="0.35">
      <c r="A26" s="9" t="s">
        <v>28</v>
      </c>
    </row>
    <row r="27" spans="1:1" ht="25.5" x14ac:dyDescent="0.35">
      <c r="A27" s="17" t="s">
        <v>64</v>
      </c>
    </row>
    <row r="28" spans="1:1" x14ac:dyDescent="0.35">
      <c r="A28" s="9" t="s">
        <v>426</v>
      </c>
    </row>
    <row r="29" spans="1:1" ht="25.5" x14ac:dyDescent="0.35">
      <c r="A29" s="17" t="s">
        <v>65</v>
      </c>
    </row>
    <row r="30" spans="1:1" x14ac:dyDescent="0.35">
      <c r="A30" s="9" t="s">
        <v>29</v>
      </c>
    </row>
    <row r="31" spans="1:1" ht="25.5" x14ac:dyDescent="0.35">
      <c r="A31" s="17" t="s">
        <v>66</v>
      </c>
    </row>
    <row r="32" spans="1:1" x14ac:dyDescent="0.35">
      <c r="A32" s="10">
        <v>5613</v>
      </c>
    </row>
    <row r="33" spans="1:1" ht="25.5" x14ac:dyDescent="0.35">
      <c r="A33" s="17" t="s">
        <v>4</v>
      </c>
    </row>
    <row r="34" spans="1:1" x14ac:dyDescent="0.35">
      <c r="A34" s="13" t="s">
        <v>30</v>
      </c>
    </row>
    <row r="35" spans="1:1" x14ac:dyDescent="0.35">
      <c r="A35" s="14" t="s">
        <v>31</v>
      </c>
    </row>
    <row r="36" spans="1:1" s="18" customFormat="1" ht="25.5" x14ac:dyDescent="0.35">
      <c r="A36" s="17" t="s">
        <v>32</v>
      </c>
    </row>
    <row r="37" spans="1:1" ht="15" thickBot="1" x14ac:dyDescent="0.4">
      <c r="A37" s="21" t="s">
        <v>427</v>
      </c>
    </row>
    <row r="38" spans="1:1" ht="28" x14ac:dyDescent="0.35">
      <c r="A38" s="9" t="s">
        <v>428</v>
      </c>
    </row>
    <row r="39" spans="1:1" x14ac:dyDescent="0.35">
      <c r="A39" s="20" t="s">
        <v>33</v>
      </c>
    </row>
    <row r="40" spans="1:1" x14ac:dyDescent="0.35">
      <c r="A40" s="19" t="s">
        <v>34</v>
      </c>
    </row>
    <row r="41" spans="1:1" x14ac:dyDescent="0.35">
      <c r="A41" s="19" t="s">
        <v>35</v>
      </c>
    </row>
    <row r="42" spans="1:1" x14ac:dyDescent="0.35">
      <c r="A42" s="19" t="s">
        <v>36</v>
      </c>
    </row>
    <row r="43" spans="1:1" ht="28" x14ac:dyDescent="0.35">
      <c r="A43" s="19" t="s">
        <v>429</v>
      </c>
    </row>
    <row r="44" spans="1:1" x14ac:dyDescent="0.35">
      <c r="A44" s="19" t="s">
        <v>37</v>
      </c>
    </row>
    <row r="45" spans="1:1" x14ac:dyDescent="0.35">
      <c r="A45" s="19" t="s">
        <v>38</v>
      </c>
    </row>
    <row r="46" spans="1:1" x14ac:dyDescent="0.35">
      <c r="A46" s="19" t="s">
        <v>39</v>
      </c>
    </row>
    <row r="47" spans="1:1" x14ac:dyDescent="0.35">
      <c r="A47" s="19" t="s">
        <v>40</v>
      </c>
    </row>
    <row r="48" spans="1:1" ht="26" thickBot="1" x14ac:dyDescent="0.4">
      <c r="A48" s="8" t="s">
        <v>5</v>
      </c>
    </row>
    <row r="49" spans="1:1" ht="102.65" customHeight="1" thickBot="1" x14ac:dyDescent="0.4">
      <c r="A49" s="16"/>
    </row>
    <row r="50" spans="1:1" ht="26" thickBot="1" x14ac:dyDescent="0.4">
      <c r="A50" s="8" t="s">
        <v>6</v>
      </c>
    </row>
    <row r="51" spans="1:1" ht="126.65" customHeight="1" thickBot="1" x14ac:dyDescent="0.4">
      <c r="A51" s="15" t="s">
        <v>430</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886"/>
  <sheetViews>
    <sheetView zoomScale="80" workbookViewId="0">
      <selection activeCell="B822" sqref="B822"/>
    </sheetView>
  </sheetViews>
  <sheetFormatPr defaultColWidth="10.90625" defaultRowHeight="14" x14ac:dyDescent="0.3"/>
  <cols>
    <col min="1" max="1" width="127.453125" style="30" customWidth="1"/>
    <col min="2" max="2" width="45.90625" style="30" customWidth="1"/>
    <col min="3" max="16384" width="10.90625" style="30"/>
  </cols>
  <sheetData>
    <row r="1" spans="1:2" ht="18" x14ac:dyDescent="0.4">
      <c r="A1" s="22" t="s">
        <v>83</v>
      </c>
      <c r="B1" s="23"/>
    </row>
    <row r="2" spans="1:2" x14ac:dyDescent="0.3">
      <c r="A2" s="24"/>
      <c r="B2" s="25"/>
    </row>
    <row r="3" spans="1:2" x14ac:dyDescent="0.3">
      <c r="A3" s="26" t="s">
        <v>422</v>
      </c>
      <c r="B3" s="25"/>
    </row>
    <row r="4" spans="1:2" x14ac:dyDescent="0.3">
      <c r="A4" s="24"/>
      <c r="B4" s="25"/>
    </row>
    <row r="5" spans="1:2" x14ac:dyDescent="0.3">
      <c r="A5" s="28" t="s">
        <v>12</v>
      </c>
      <c r="B5" s="25"/>
    </row>
    <row r="6" spans="1:2" x14ac:dyDescent="0.3">
      <c r="A6" s="24"/>
      <c r="B6" s="25"/>
    </row>
    <row r="7" spans="1:2" x14ac:dyDescent="0.3">
      <c r="A7" s="24"/>
      <c r="B7" s="29" t="s">
        <v>3</v>
      </c>
    </row>
    <row r="8" spans="1:2" x14ac:dyDescent="0.3">
      <c r="A8" s="30" t="s">
        <v>416</v>
      </c>
      <c r="B8" s="31">
        <f>INDEX(National!L:L,MATCH($A8&amp;$A$5,National!$J:$J,0))</f>
        <v>0.34315708414902102</v>
      </c>
    </row>
    <row r="9" spans="1:2" x14ac:dyDescent="0.3">
      <c r="A9" s="30" t="s">
        <v>415</v>
      </c>
      <c r="B9" s="31">
        <f>INDEX(National!L:L,MATCH($A9&amp;$A$5,National!$J:$J,0))</f>
        <v>0.65656321492318703</v>
      </c>
    </row>
    <row r="10" spans="1:2" x14ac:dyDescent="0.3">
      <c r="A10" s="30" t="s">
        <v>413</v>
      </c>
      <c r="B10" s="31">
        <f>INDEX(National!L:L,MATCH($A10&amp;$A$5,National!$J:$J,0))</f>
        <v>0</v>
      </c>
    </row>
    <row r="11" spans="1:2" x14ac:dyDescent="0.3">
      <c r="A11" s="30" t="s">
        <v>414</v>
      </c>
      <c r="B11" s="31">
        <f>INDEX(National!L:L,MATCH($A11&amp;$A$5,National!$J:$J,0))</f>
        <v>2.7970092779165001E-4</v>
      </c>
    </row>
    <row r="12" spans="1:2" x14ac:dyDescent="0.3">
      <c r="A12" s="24"/>
      <c r="B12" s="25"/>
    </row>
    <row r="13" spans="1:2" x14ac:dyDescent="0.3">
      <c r="A13" s="28" t="s">
        <v>13</v>
      </c>
      <c r="B13" s="25"/>
    </row>
    <row r="14" spans="1:2" x14ac:dyDescent="0.3">
      <c r="A14" s="24"/>
      <c r="B14" s="25"/>
    </row>
    <row r="15" spans="1:2" x14ac:dyDescent="0.3">
      <c r="A15" s="24"/>
      <c r="B15" s="29" t="s">
        <v>3</v>
      </c>
    </row>
    <row r="16" spans="1:2" x14ac:dyDescent="0.3">
      <c r="A16" s="30" t="s">
        <v>416</v>
      </c>
      <c r="B16" s="31">
        <f>INDEX(National!L:L,MATCH($A16&amp;$A$13,National!$J:$J,0))</f>
        <v>0.29172483952848699</v>
      </c>
    </row>
    <row r="17" spans="1:2" x14ac:dyDescent="0.3">
      <c r="A17" s="30" t="s">
        <v>415</v>
      </c>
      <c r="B17" s="31">
        <f>INDEX(National!L:L,MATCH($A17&amp;$A$13,National!$J:$J,0))</f>
        <v>0.70748477559532996</v>
      </c>
    </row>
    <row r="18" spans="1:2" x14ac:dyDescent="0.3">
      <c r="A18" s="30" t="s">
        <v>413</v>
      </c>
      <c r="B18" s="31">
        <f>INDEX(National!L:L,MATCH($A18&amp;$A$13,National!$J:$J,0))</f>
        <v>7.9038487618336402E-4</v>
      </c>
    </row>
    <row r="19" spans="1:2" x14ac:dyDescent="0.3">
      <c r="A19" s="30" t="s">
        <v>414</v>
      </c>
      <c r="B19" s="31">
        <f>INDEX(National!L:L,MATCH($A19&amp;$A$13,National!$J:$J,0))</f>
        <v>0</v>
      </c>
    </row>
    <row r="20" spans="1:2" x14ac:dyDescent="0.3">
      <c r="A20" s="24"/>
      <c r="B20" s="25"/>
    </row>
    <row r="21" spans="1:2" x14ac:dyDescent="0.3">
      <c r="A21" s="28" t="s">
        <v>49</v>
      </c>
      <c r="B21" s="25"/>
    </row>
    <row r="22" spans="1:2" x14ac:dyDescent="0.3">
      <c r="A22" s="24"/>
      <c r="B22" s="25"/>
    </row>
    <row r="23" spans="1:2" x14ac:dyDescent="0.3">
      <c r="B23" s="29" t="s">
        <v>3</v>
      </c>
    </row>
    <row r="24" spans="1:2" x14ac:dyDescent="0.3">
      <c r="A24" s="30" t="s">
        <v>416</v>
      </c>
      <c r="B24" s="31">
        <f>INDEX(National!L:L,MATCH($A24&amp;$A$21,National!$J:$J,0))</f>
        <v>0.62277194350097898</v>
      </c>
    </row>
    <row r="25" spans="1:2" x14ac:dyDescent="0.3">
      <c r="A25" s="30" t="s">
        <v>415</v>
      </c>
      <c r="B25" s="31">
        <f>INDEX(National!L:L,MATCH($A25&amp;$A$21,National!$J:$J,0))</f>
        <v>0.37722805649902102</v>
      </c>
    </row>
    <row r="26" spans="1:2" x14ac:dyDescent="0.3">
      <c r="A26" s="30" t="s">
        <v>413</v>
      </c>
      <c r="B26" s="31">
        <f>INDEX(National!L:L,MATCH($A26&amp;$A$21,National!$J:$J,0))</f>
        <v>0</v>
      </c>
    </row>
    <row r="27" spans="1:2" x14ac:dyDescent="0.3">
      <c r="A27" s="30" t="s">
        <v>414</v>
      </c>
      <c r="B27" s="31">
        <f>INDEX(National!L:L,MATCH($A27&amp;$A$21,National!$J:$J,0))</f>
        <v>0</v>
      </c>
    </row>
    <row r="28" spans="1:2" x14ac:dyDescent="0.3">
      <c r="A28" s="24"/>
      <c r="B28" s="25"/>
    </row>
    <row r="30" spans="1:2" x14ac:dyDescent="0.3">
      <c r="A30" s="26" t="s">
        <v>417</v>
      </c>
      <c r="B30" s="25"/>
    </row>
    <row r="31" spans="1:2" x14ac:dyDescent="0.3">
      <c r="A31" s="24"/>
      <c r="B31" s="25"/>
    </row>
    <row r="32" spans="1:2" x14ac:dyDescent="0.3">
      <c r="A32" s="28" t="s">
        <v>12</v>
      </c>
      <c r="B32" s="25"/>
    </row>
    <row r="33" spans="1:2" x14ac:dyDescent="0.3">
      <c r="A33" s="24"/>
      <c r="B33" s="25"/>
    </row>
    <row r="34" spans="1:2" x14ac:dyDescent="0.3">
      <c r="A34" s="24"/>
      <c r="B34" s="29" t="s">
        <v>3</v>
      </c>
    </row>
    <row r="35" spans="1:2" x14ac:dyDescent="0.3">
      <c r="A35" s="30" t="s">
        <v>421</v>
      </c>
      <c r="B35" s="31">
        <f>INDEX(National!L:L,MATCH($A35&amp;$A$5,National!$J:$J,0))</f>
        <v>0.212077182765397</v>
      </c>
    </row>
    <row r="36" spans="1:2" x14ac:dyDescent="0.3">
      <c r="A36" s="30" t="s">
        <v>420</v>
      </c>
      <c r="B36" s="31">
        <f>INDEX(National!L:L,MATCH($A36&amp;$A$5,National!$J:$J,0))</f>
        <v>0.78667111346252805</v>
      </c>
    </row>
    <row r="37" spans="1:2" x14ac:dyDescent="0.3">
      <c r="A37" s="30" t="s">
        <v>418</v>
      </c>
      <c r="B37" s="31">
        <f>INDEX(National!L:L,MATCH($A37&amp;$A$5,National!$J:$J,0))</f>
        <v>2.7719061591731598E-4</v>
      </c>
    </row>
    <row r="38" spans="1:2" x14ac:dyDescent="0.3">
      <c r="A38" s="30" t="s">
        <v>419</v>
      </c>
      <c r="B38" s="31">
        <f>INDEX(National!L:L,MATCH($A38&amp;$A$5,National!$J:$J,0))</f>
        <v>9.74513156157912E-4</v>
      </c>
    </row>
    <row r="39" spans="1:2" x14ac:dyDescent="0.3">
      <c r="A39" s="24"/>
      <c r="B39" s="25"/>
    </row>
    <row r="40" spans="1:2" x14ac:dyDescent="0.3">
      <c r="A40" s="28" t="s">
        <v>13</v>
      </c>
      <c r="B40" s="25"/>
    </row>
    <row r="41" spans="1:2" x14ac:dyDescent="0.3">
      <c r="A41" s="24"/>
      <c r="B41" s="25"/>
    </row>
    <row r="42" spans="1:2" x14ac:dyDescent="0.3">
      <c r="A42" s="24"/>
      <c r="B42" s="29" t="s">
        <v>3</v>
      </c>
    </row>
    <row r="43" spans="1:2" x14ac:dyDescent="0.3">
      <c r="A43" s="30" t="s">
        <v>421</v>
      </c>
      <c r="B43" s="31">
        <f>INDEX(National!L:L,MATCH($A43&amp;$A$40,National!$J:$J,0))</f>
        <v>0.22953881074292301</v>
      </c>
    </row>
    <row r="44" spans="1:2" x14ac:dyDescent="0.3">
      <c r="A44" s="30" t="s">
        <v>420</v>
      </c>
      <c r="B44" s="31">
        <f>INDEX(National!L:L,MATCH($A44&amp;$A$40,National!$J:$J,0))</f>
        <v>0.76679893757212703</v>
      </c>
    </row>
    <row r="45" spans="1:2" x14ac:dyDescent="0.3">
      <c r="A45" s="30" t="s">
        <v>418</v>
      </c>
      <c r="B45" s="31">
        <f>INDEX(National!L:L,MATCH($A45&amp;$A$40,National!$J:$J,0))</f>
        <v>0</v>
      </c>
    </row>
    <row r="46" spans="1:2" x14ac:dyDescent="0.3">
      <c r="A46" s="30" t="s">
        <v>419</v>
      </c>
      <c r="B46" s="31">
        <f>INDEX(National!L:L,MATCH($A46&amp;$A$40,National!$J:$J,0))</f>
        <v>3.6622516849496201E-3</v>
      </c>
    </row>
    <row r="47" spans="1:2" x14ac:dyDescent="0.3">
      <c r="A47" s="24"/>
      <c r="B47" s="25"/>
    </row>
    <row r="48" spans="1:2" x14ac:dyDescent="0.3">
      <c r="A48" s="28" t="s">
        <v>49</v>
      </c>
      <c r="B48" s="25"/>
    </row>
    <row r="49" spans="1:2" x14ac:dyDescent="0.3">
      <c r="A49" s="24"/>
      <c r="B49" s="25"/>
    </row>
    <row r="50" spans="1:2" x14ac:dyDescent="0.3">
      <c r="B50" s="29" t="s">
        <v>3</v>
      </c>
    </row>
    <row r="51" spans="1:2" x14ac:dyDescent="0.3">
      <c r="A51" s="30" t="s">
        <v>421</v>
      </c>
      <c r="B51" s="31">
        <f>INDEX(National!L:L,MATCH($A51&amp;$A$48,National!$J:$J,0))</f>
        <v>0.233203355640584</v>
      </c>
    </row>
    <row r="52" spans="1:2" x14ac:dyDescent="0.3">
      <c r="A52" s="30" t="s">
        <v>420</v>
      </c>
      <c r="B52" s="31">
        <f>INDEX(National!L:L,MATCH($A52&amp;$A$48,National!$J:$J,0))</f>
        <v>0.76679664435941597</v>
      </c>
    </row>
    <row r="53" spans="1:2" x14ac:dyDescent="0.3">
      <c r="A53" s="30" t="s">
        <v>418</v>
      </c>
      <c r="B53" s="31">
        <f>INDEX(National!L:L,MATCH($A53&amp;$A$48,National!$J:$J,0))</f>
        <v>0</v>
      </c>
    </row>
    <row r="54" spans="1:2" x14ac:dyDescent="0.3">
      <c r="A54" s="30" t="s">
        <v>419</v>
      </c>
      <c r="B54" s="31">
        <f>INDEX(National!L:L,MATCH($A54&amp;$A$48,National!$J:$J,0))</f>
        <v>0</v>
      </c>
    </row>
    <row r="55" spans="1:2" x14ac:dyDescent="0.3">
      <c r="A55" s="24"/>
      <c r="B55" s="25"/>
    </row>
    <row r="56" spans="1:2" x14ac:dyDescent="0.3">
      <c r="A56" s="24"/>
      <c r="B56" s="25"/>
    </row>
    <row r="57" spans="1:2" x14ac:dyDescent="0.3">
      <c r="A57" s="26" t="s">
        <v>96</v>
      </c>
      <c r="B57" s="27"/>
    </row>
    <row r="58" spans="1:2" x14ac:dyDescent="0.3">
      <c r="A58" s="24"/>
      <c r="B58" s="25"/>
    </row>
    <row r="59" spans="1:2" x14ac:dyDescent="0.3">
      <c r="A59" s="28" t="s">
        <v>12</v>
      </c>
      <c r="B59" s="25"/>
    </row>
    <row r="60" spans="1:2" x14ac:dyDescent="0.3">
      <c r="A60" s="24"/>
      <c r="B60" s="25"/>
    </row>
    <row r="61" spans="1:2" x14ac:dyDescent="0.3">
      <c r="A61" s="24"/>
      <c r="B61" s="29" t="s">
        <v>3</v>
      </c>
    </row>
    <row r="62" spans="1:2" x14ac:dyDescent="0.3">
      <c r="A62" s="30" t="s">
        <v>97</v>
      </c>
      <c r="B62" s="31">
        <f>INDEX(National!L:L,MATCH($A62&amp;$A$59,National!$J:$J,0))</f>
        <v>0.337637487150036</v>
      </c>
    </row>
    <row r="63" spans="1:2" x14ac:dyDescent="0.3">
      <c r="A63" s="30" t="s">
        <v>98</v>
      </c>
      <c r="B63" s="31">
        <f>INDEX(National!L:L,MATCH($A63&amp;$A$59,National!$J:$J,0))</f>
        <v>6.7057546531684595E-2</v>
      </c>
    </row>
    <row r="64" spans="1:2" x14ac:dyDescent="0.3">
      <c r="A64" s="30" t="s">
        <v>99</v>
      </c>
      <c r="B64" s="31">
        <f>INDEX(National!L:L,MATCH($A64&amp;$A$59,National!$J:$J,0))</f>
        <v>0.14012642582177101</v>
      </c>
    </row>
    <row r="65" spans="1:2" x14ac:dyDescent="0.3">
      <c r="A65" s="30" t="s">
        <v>100</v>
      </c>
      <c r="B65" s="31">
        <f>INDEX(National!L:L,MATCH($A65&amp;$A$59,National!$J:$J,0))</f>
        <v>7.2908171250525899E-2</v>
      </c>
    </row>
    <row r="66" spans="1:2" x14ac:dyDescent="0.3">
      <c r="A66" s="30" t="s">
        <v>101</v>
      </c>
      <c r="B66" s="31">
        <f>INDEX(National!L:L,MATCH($A66&amp;$A$59,National!$J:$J,0))</f>
        <v>0.123571437790594</v>
      </c>
    </row>
    <row r="67" spans="1:2" x14ac:dyDescent="0.3">
      <c r="A67" s="30" t="s">
        <v>102</v>
      </c>
      <c r="B67" s="31">
        <f>INDEX(National!L:L,MATCH($A67&amp;$A$59,National!$J:$J,0))</f>
        <v>1.4434680659736E-2</v>
      </c>
    </row>
    <row r="68" spans="1:2" x14ac:dyDescent="0.3">
      <c r="A68" s="30" t="s">
        <v>103</v>
      </c>
      <c r="B68" s="31">
        <f>INDEX(National!L:L,MATCH($A68&amp;$A$59,National!$J:$J,0))</f>
        <v>4.84674886767801E-2</v>
      </c>
    </row>
    <row r="69" spans="1:2" x14ac:dyDescent="0.3">
      <c r="A69" s="30" t="s">
        <v>104</v>
      </c>
      <c r="B69" s="31">
        <f>INDEX(National!L:L,MATCH($A69&amp;$A$59,National!$J:$J,0))</f>
        <v>1.53092422113614E-2</v>
      </c>
    </row>
    <row r="70" spans="1:2" x14ac:dyDescent="0.3">
      <c r="A70" s="30" t="s">
        <v>105</v>
      </c>
      <c r="B70" s="31">
        <f>INDEX(National!L:L,MATCH($A70&amp;$A$59,National!$J:$J,0))</f>
        <v>0.39621957706913502</v>
      </c>
    </row>
    <row r="71" spans="1:2" x14ac:dyDescent="0.3">
      <c r="A71" s="30" t="s">
        <v>106</v>
      </c>
      <c r="B71" s="31">
        <f>INDEX(National!L:L,MATCH($A71&amp;$A$59,National!$J:$J,0))</f>
        <v>1.4193713548294001E-2</v>
      </c>
    </row>
    <row r="72" spans="1:2" x14ac:dyDescent="0.3">
      <c r="A72" s="30" t="s">
        <v>107</v>
      </c>
      <c r="B72" s="31">
        <f>INDEX(National!L:L,MATCH($A72&amp;$A$59,National!$J:$J,0))</f>
        <v>1.6772958749553701E-2</v>
      </c>
    </row>
    <row r="73" spans="1:2" x14ac:dyDescent="0.3">
      <c r="A73" s="30" t="s">
        <v>108</v>
      </c>
      <c r="B73" s="31">
        <f>INDEX(National!L:L,MATCH($A73&amp;$A$59,National!$J:$J,0))</f>
        <v>5.1692137944700798E-3</v>
      </c>
    </row>
    <row r="75" spans="1:2" x14ac:dyDescent="0.3">
      <c r="A75" s="28" t="s">
        <v>13</v>
      </c>
      <c r="B75" s="25"/>
    </row>
    <row r="76" spans="1:2" x14ac:dyDescent="0.3">
      <c r="A76" s="24"/>
      <c r="B76" s="25"/>
    </row>
    <row r="77" spans="1:2" x14ac:dyDescent="0.3">
      <c r="A77" s="24"/>
      <c r="B77" s="29" t="s">
        <v>3</v>
      </c>
    </row>
    <row r="78" spans="1:2" x14ac:dyDescent="0.3">
      <c r="A78" s="30" t="s">
        <v>97</v>
      </c>
      <c r="B78" s="31">
        <f>INDEX(National!L:L,MATCH($A78&amp;$A$75,National!$J:$J,0))</f>
        <v>0.33025745371588899</v>
      </c>
    </row>
    <row r="79" spans="1:2" x14ac:dyDescent="0.3">
      <c r="A79" s="30" t="s">
        <v>98</v>
      </c>
      <c r="B79" s="31">
        <f>INDEX(National!L:L,MATCH($A79&amp;$A$75,National!$J:$J,0))</f>
        <v>9.1635601046190507E-2</v>
      </c>
    </row>
    <row r="80" spans="1:2" x14ac:dyDescent="0.3">
      <c r="A80" s="30" t="s">
        <v>99</v>
      </c>
      <c r="B80" s="31">
        <f>INDEX(National!L:L,MATCH($A80&amp;$A$75,National!$J:$J,0))</f>
        <v>9.2882426789288E-2</v>
      </c>
    </row>
    <row r="81" spans="1:2" x14ac:dyDescent="0.3">
      <c r="A81" s="30" t="s">
        <v>100</v>
      </c>
      <c r="B81" s="31">
        <f>INDEX(National!L:L,MATCH($A81&amp;$A$75,National!$J:$J,0))</f>
        <v>5.6351223551155002E-2</v>
      </c>
    </row>
    <row r="82" spans="1:2" x14ac:dyDescent="0.3">
      <c r="A82" s="30" t="s">
        <v>101</v>
      </c>
      <c r="B82" s="31">
        <f>INDEX(National!L:L,MATCH($A82&amp;$A$75,National!$J:$J,0))</f>
        <v>0.148002934053475</v>
      </c>
    </row>
    <row r="83" spans="1:2" x14ac:dyDescent="0.3">
      <c r="A83" s="30" t="s">
        <v>102</v>
      </c>
      <c r="B83" s="31">
        <f>INDEX(National!L:L,MATCH($A83&amp;$A$75,National!$J:$J,0))</f>
        <v>2.2380579763822401E-3</v>
      </c>
    </row>
    <row r="84" spans="1:2" x14ac:dyDescent="0.3">
      <c r="A84" s="30" t="s">
        <v>103</v>
      </c>
      <c r="B84" s="31">
        <f>INDEX(National!L:L,MATCH($A84&amp;$A$75,National!$J:$J,0))</f>
        <v>3.2863039207093998E-2</v>
      </c>
    </row>
    <row r="85" spans="1:2" x14ac:dyDescent="0.3">
      <c r="A85" s="30" t="s">
        <v>104</v>
      </c>
      <c r="B85" s="31">
        <f>INDEX(National!L:L,MATCH($A85&amp;$A$75,National!$J:$J,0))</f>
        <v>2.0838055756017299E-2</v>
      </c>
    </row>
    <row r="86" spans="1:2" x14ac:dyDescent="0.3">
      <c r="A86" s="30" t="s">
        <v>105</v>
      </c>
      <c r="B86" s="31">
        <f>INDEX(National!L:L,MATCH($A86&amp;$A$75,National!$J:$J,0))</f>
        <v>0.36813695708744598</v>
      </c>
    </row>
    <row r="87" spans="1:2" x14ac:dyDescent="0.3">
      <c r="A87" s="30" t="s">
        <v>106</v>
      </c>
      <c r="B87" s="31">
        <f>INDEX(National!L:L,MATCH($A87&amp;$A$75,National!$J:$J,0))</f>
        <v>6.37301271119189E-3</v>
      </c>
    </row>
    <row r="88" spans="1:2" x14ac:dyDescent="0.3">
      <c r="A88" s="30" t="s">
        <v>107</v>
      </c>
      <c r="B88" s="31">
        <f>INDEX(National!L:L,MATCH($A88&amp;$A$75,National!$J:$J,0))</f>
        <v>1.7769283600150801E-2</v>
      </c>
    </row>
    <row r="89" spans="1:2" x14ac:dyDescent="0.3">
      <c r="A89" s="30" t="s">
        <v>108</v>
      </c>
      <c r="B89" s="31">
        <f>INDEX(National!L:L,MATCH($A89&amp;$A$75,National!$J:$J,0))</f>
        <v>4.3503488154327096E-3</v>
      </c>
    </row>
    <row r="90" spans="1:2" x14ac:dyDescent="0.3">
      <c r="B90" s="33"/>
    </row>
    <row r="92" spans="1:2" x14ac:dyDescent="0.3">
      <c r="A92" s="28" t="s">
        <v>49</v>
      </c>
      <c r="B92" s="25"/>
    </row>
    <row r="93" spans="1:2" x14ac:dyDescent="0.3">
      <c r="A93" s="24"/>
      <c r="B93" s="25"/>
    </row>
    <row r="94" spans="1:2" x14ac:dyDescent="0.3">
      <c r="B94" s="29" t="s">
        <v>3</v>
      </c>
    </row>
    <row r="95" spans="1:2" x14ac:dyDescent="0.3">
      <c r="A95" s="30" t="s">
        <v>97</v>
      </c>
      <c r="B95" s="31">
        <f>INDEX(National!L:L,MATCH($A95&amp;$A$92,National!$J:$J,0))</f>
        <v>0.145592472094598</v>
      </c>
    </row>
    <row r="96" spans="1:2" x14ac:dyDescent="0.3">
      <c r="A96" s="30" t="s">
        <v>98</v>
      </c>
      <c r="B96" s="31">
        <f>INDEX(National!L:L,MATCH($A96&amp;$A$92,National!$J:$J,0))</f>
        <v>1.9219333126313801E-2</v>
      </c>
    </row>
    <row r="97" spans="1:2" x14ac:dyDescent="0.3">
      <c r="A97" s="30" t="s">
        <v>99</v>
      </c>
      <c r="B97" s="31">
        <f>INDEX(National!L:L,MATCH($A97&amp;$A$92,National!$J:$J,0))</f>
        <v>3.27693980438385E-2</v>
      </c>
    </row>
    <row r="98" spans="1:2" x14ac:dyDescent="0.3">
      <c r="A98" s="30" t="s">
        <v>100</v>
      </c>
      <c r="B98" s="31">
        <f>INDEX(National!L:L,MATCH($A98&amp;$A$92,National!$J:$J,0))</f>
        <v>3.0519007628074399E-2</v>
      </c>
    </row>
    <row r="99" spans="1:2" x14ac:dyDescent="0.3">
      <c r="A99" s="30" t="s">
        <v>101</v>
      </c>
      <c r="B99" s="31">
        <f>INDEX(National!L:L,MATCH($A99&amp;$A$92,National!$J:$J,0))</f>
        <v>4.8785359180161497E-2</v>
      </c>
    </row>
    <row r="100" spans="1:2" x14ac:dyDescent="0.3">
      <c r="A100" s="30" t="s">
        <v>102</v>
      </c>
      <c r="B100" s="31">
        <f>INDEX(National!L:L,MATCH($A100&amp;$A$92,National!$J:$J,0))</f>
        <v>1.3172453077213301E-3</v>
      </c>
    </row>
    <row r="101" spans="1:2" x14ac:dyDescent="0.3">
      <c r="A101" s="30" t="s">
        <v>103</v>
      </c>
      <c r="B101" s="31">
        <f>INDEX(National!L:L,MATCH($A101&amp;$A$92,National!$J:$J,0))</f>
        <v>2.6680312886372199E-2</v>
      </c>
    </row>
    <row r="102" spans="1:2" x14ac:dyDescent="0.3">
      <c r="A102" s="30" t="s">
        <v>104</v>
      </c>
      <c r="B102" s="31">
        <f>INDEX(National!L:L,MATCH($A102&amp;$A$92,National!$J:$J,0))</f>
        <v>3.4958957300775298E-3</v>
      </c>
    </row>
    <row r="103" spans="1:2" x14ac:dyDescent="0.3">
      <c r="A103" s="30" t="s">
        <v>105</v>
      </c>
      <c r="B103" s="31">
        <f>INDEX(National!L:L,MATCH($A103&amp;$A$92,National!$J:$J,0))</f>
        <v>0.71878046876927604</v>
      </c>
    </row>
    <row r="104" spans="1:2" x14ac:dyDescent="0.3">
      <c r="A104" s="30" t="s">
        <v>106</v>
      </c>
      <c r="B104" s="31">
        <f>INDEX(National!L:L,MATCH($A104&amp;$A$92,National!$J:$J,0))</f>
        <v>3.7747390886561402E-3</v>
      </c>
    </row>
    <row r="105" spans="1:2" x14ac:dyDescent="0.3">
      <c r="A105" s="30" t="s">
        <v>107</v>
      </c>
      <c r="B105" s="31">
        <f>INDEX(National!L:L,MATCH($A105&amp;$A$92,National!$J:$J,0))</f>
        <v>3.3809335344905503E-2</v>
      </c>
    </row>
    <row r="106" spans="1:2" x14ac:dyDescent="0.3">
      <c r="A106" s="30" t="s">
        <v>108</v>
      </c>
      <c r="B106" s="31">
        <f>INDEX(National!L:L,MATCH($A106&amp;$A$92,National!$J:$J,0))</f>
        <v>1.3172453077213301E-3</v>
      </c>
    </row>
    <row r="110" spans="1:2" x14ac:dyDescent="0.3">
      <c r="A110" s="26" t="s">
        <v>112</v>
      </c>
      <c r="B110" s="27"/>
    </row>
    <row r="111" spans="1:2" x14ac:dyDescent="0.3">
      <c r="A111" s="24"/>
      <c r="B111" s="25"/>
    </row>
    <row r="112" spans="1:2" x14ac:dyDescent="0.3">
      <c r="A112" s="28" t="s">
        <v>12</v>
      </c>
      <c r="B112" s="25"/>
    </row>
    <row r="113" spans="1:2" x14ac:dyDescent="0.3">
      <c r="A113" s="24"/>
      <c r="B113" s="25"/>
    </row>
    <row r="114" spans="1:2" x14ac:dyDescent="0.3">
      <c r="A114" s="24"/>
      <c r="B114" s="29" t="s">
        <v>3</v>
      </c>
    </row>
    <row r="115" spans="1:2" x14ac:dyDescent="0.3">
      <c r="A115" s="30" t="s">
        <v>115</v>
      </c>
      <c r="B115" s="31">
        <f>INDEX(National!L:L,MATCH($A115&amp;$A$59,National!$J:$J,0))</f>
        <v>0.97402092145553698</v>
      </c>
    </row>
    <row r="116" spans="1:2" x14ac:dyDescent="0.3">
      <c r="A116" s="30" t="s">
        <v>113</v>
      </c>
      <c r="B116" s="31">
        <f>INDEX(National!L:L,MATCH($A116&amp;$A$59,National!$J:$J,0))</f>
        <v>2.07630056651016E-2</v>
      </c>
    </row>
    <row r="117" spans="1:2" x14ac:dyDescent="0.3">
      <c r="A117" s="30" t="s">
        <v>114</v>
      </c>
      <c r="B117" s="31">
        <f>INDEX(National!L:L,MATCH($A117&amp;$A$59,National!$J:$J,0))</f>
        <v>0</v>
      </c>
    </row>
    <row r="118" spans="1:2" x14ac:dyDescent="0.3">
      <c r="A118" s="30" t="s">
        <v>116</v>
      </c>
      <c r="B118" s="31">
        <f>INDEX(National!L:L,MATCH($A118&amp;$A$59,National!$J:$J,0))</f>
        <v>0</v>
      </c>
    </row>
    <row r="119" spans="1:2" x14ac:dyDescent="0.3">
      <c r="A119" s="30" t="s">
        <v>117</v>
      </c>
      <c r="B119" s="31">
        <f>INDEX(National!L:L,MATCH($A119&amp;$A$59,National!$J:$J,0))</f>
        <v>7.9259742886072799E-4</v>
      </c>
    </row>
    <row r="120" spans="1:2" x14ac:dyDescent="0.3">
      <c r="B120" s="32"/>
    </row>
    <row r="121" spans="1:2" x14ac:dyDescent="0.3">
      <c r="A121" s="28" t="s">
        <v>13</v>
      </c>
      <c r="B121" s="25"/>
    </row>
    <row r="122" spans="1:2" x14ac:dyDescent="0.3">
      <c r="A122" s="24"/>
      <c r="B122" s="25"/>
    </row>
    <row r="123" spans="1:2" x14ac:dyDescent="0.3">
      <c r="A123" s="24"/>
      <c r="B123" s="29" t="s">
        <v>3</v>
      </c>
    </row>
    <row r="124" spans="1:2" x14ac:dyDescent="0.3">
      <c r="A124" s="30" t="s">
        <v>115</v>
      </c>
      <c r="B124" s="31">
        <f>INDEX(National!L:L,MATCH($A124&amp;$A$121,National!$J:$J,0))</f>
        <v>0.98538379041267898</v>
      </c>
    </row>
    <row r="125" spans="1:2" x14ac:dyDescent="0.3">
      <c r="A125" s="30" t="s">
        <v>113</v>
      </c>
      <c r="B125" s="31">
        <f>INDEX(National!L:L,MATCH($A125&amp;$A$121,National!$J:$J,0))</f>
        <v>6.6459199660425404E-3</v>
      </c>
    </row>
    <row r="126" spans="1:2" x14ac:dyDescent="0.3">
      <c r="A126" s="30" t="s">
        <v>114</v>
      </c>
      <c r="B126" s="31">
        <f>INDEX(National!L:L,MATCH($A126&amp;$A$121,National!$J:$J,0))</f>
        <v>4.3503488154327096E-3</v>
      </c>
    </row>
    <row r="127" spans="1:2" x14ac:dyDescent="0.3">
      <c r="A127" s="30" t="s">
        <v>116</v>
      </c>
      <c r="B127" s="31">
        <f>INDEX(National!L:L,MATCH($A127&amp;$A$121,National!$J:$J,0))</f>
        <v>1.1504553819564299E-3</v>
      </c>
    </row>
    <row r="128" spans="1:2" x14ac:dyDescent="0.3">
      <c r="A128" s="30" t="s">
        <v>117</v>
      </c>
      <c r="B128" s="31">
        <f>INDEX(National!L:L,MATCH($A128&amp;$A$121,National!$J:$J,0))</f>
        <v>2.4694854238893702E-3</v>
      </c>
    </row>
    <row r="130" spans="1:2" x14ac:dyDescent="0.3">
      <c r="A130" s="28" t="s">
        <v>49</v>
      </c>
      <c r="B130" s="25"/>
    </row>
    <row r="131" spans="1:2" x14ac:dyDescent="0.3">
      <c r="A131" s="24"/>
      <c r="B131" s="25"/>
    </row>
    <row r="132" spans="1:2" x14ac:dyDescent="0.3">
      <c r="A132" s="24"/>
      <c r="B132" s="29" t="s">
        <v>3</v>
      </c>
    </row>
    <row r="133" spans="1:2" x14ac:dyDescent="0.3">
      <c r="A133" s="30" t="s">
        <v>115</v>
      </c>
      <c r="B133" s="31">
        <f>INDEX(National!L:L,MATCH($A133&amp;$A$130,National!$J:$J,0))</f>
        <v>0.92793024476608899</v>
      </c>
    </row>
    <row r="134" spans="1:2" x14ac:dyDescent="0.3">
      <c r="A134" s="30" t="s">
        <v>113</v>
      </c>
      <c r="B134" s="31">
        <f>INDEX(National!L:L,MATCH($A134&amp;$A$130,National!$J:$J,0))</f>
        <v>4.4574330541792398E-2</v>
      </c>
    </row>
    <row r="135" spans="1:2" x14ac:dyDescent="0.3">
      <c r="A135" s="30" t="s">
        <v>114</v>
      </c>
      <c r="B135" s="31">
        <f>INDEX(National!L:L,MATCH($A135&amp;$A$130,National!$J:$J,0))</f>
        <v>1.9252849974005799E-2</v>
      </c>
    </row>
    <row r="136" spans="1:2" x14ac:dyDescent="0.3">
      <c r="A136" s="30" t="s">
        <v>116</v>
      </c>
      <c r="B136" s="31">
        <f>INDEX(National!L:L,MATCH($A136&amp;$A$130,National!$J:$J,0))</f>
        <v>2.6729995839689402E-3</v>
      </c>
    </row>
    <row r="137" spans="1:2" x14ac:dyDescent="0.3">
      <c r="A137" s="30" t="s">
        <v>117</v>
      </c>
      <c r="B137" s="31">
        <f>INDEX(National!L:L,MATCH($A137&amp;$A$130,National!$J:$J,0))</f>
        <v>5.5695751341442003E-3</v>
      </c>
    </row>
    <row r="139" spans="1:2" x14ac:dyDescent="0.3">
      <c r="A139" s="26" t="s">
        <v>125</v>
      </c>
      <c r="B139" s="27"/>
    </row>
    <row r="140" spans="1:2" x14ac:dyDescent="0.3">
      <c r="A140" s="24"/>
      <c r="B140" s="25"/>
    </row>
    <row r="141" spans="1:2" x14ac:dyDescent="0.3">
      <c r="A141" s="28" t="s">
        <v>12</v>
      </c>
      <c r="B141" s="25"/>
    </row>
    <row r="142" spans="1:2" x14ac:dyDescent="0.3">
      <c r="A142" s="24"/>
      <c r="B142" s="25"/>
    </row>
    <row r="143" spans="1:2" x14ac:dyDescent="0.3">
      <c r="A143" s="24"/>
      <c r="B143" s="29" t="s">
        <v>3</v>
      </c>
    </row>
    <row r="144" spans="1:2" x14ac:dyDescent="0.3">
      <c r="A144" s="30" t="s">
        <v>124</v>
      </c>
      <c r="B144" s="31">
        <f>INDEX(National!L:L,MATCH($A144&amp;$A$141,National!$J:$J,0))</f>
        <v>0.48425664736871199</v>
      </c>
    </row>
    <row r="145" spans="1:2" x14ac:dyDescent="0.3">
      <c r="A145" s="30" t="s">
        <v>123</v>
      </c>
      <c r="B145" s="31">
        <f>INDEX(National!L:L,MATCH($A145&amp;$A$141,National!$J:$J,0))</f>
        <v>0.21064224440168</v>
      </c>
    </row>
    <row r="146" spans="1:2" x14ac:dyDescent="0.3">
      <c r="A146" s="30" t="s">
        <v>120</v>
      </c>
      <c r="B146" s="31">
        <f>INDEX(National!L:L,MATCH($A146&amp;$A$141,National!$J:$J,0))</f>
        <v>2.4853768529883001E-4</v>
      </c>
    </row>
    <row r="147" spans="1:2" x14ac:dyDescent="0.3">
      <c r="A147" s="30" t="s">
        <v>121</v>
      </c>
      <c r="B147" s="31">
        <f>INDEX(National!L:L,MATCH($A147&amp;$A$141,National!$J:$J,0))</f>
        <v>1.23237305285994E-2</v>
      </c>
    </row>
    <row r="148" spans="1:2" x14ac:dyDescent="0.3">
      <c r="A148" s="30" t="s">
        <v>122</v>
      </c>
      <c r="B148" s="31">
        <f>INDEX(National!L:L,MATCH($A148&amp;$A$141,National!$J:$J,0))</f>
        <v>0.292528840015709</v>
      </c>
    </row>
    <row r="149" spans="1:2" x14ac:dyDescent="0.3">
      <c r="B149" s="32"/>
    </row>
    <row r="150" spans="1:2" x14ac:dyDescent="0.3">
      <c r="A150" s="28" t="s">
        <v>13</v>
      </c>
      <c r="B150" s="25"/>
    </row>
    <row r="151" spans="1:2" x14ac:dyDescent="0.3">
      <c r="A151" s="24"/>
      <c r="B151" s="25"/>
    </row>
    <row r="152" spans="1:2" x14ac:dyDescent="0.3">
      <c r="A152" s="24"/>
      <c r="B152" s="29" t="s">
        <v>3</v>
      </c>
    </row>
    <row r="153" spans="1:2" x14ac:dyDescent="0.3">
      <c r="A153" s="30" t="s">
        <v>124</v>
      </c>
      <c r="B153" s="31">
        <f>INDEX(National!L:L,MATCH($A153&amp;$A$150,National!$J:$J,0))</f>
        <v>0.32351123133617199</v>
      </c>
    </row>
    <row r="154" spans="1:2" x14ac:dyDescent="0.3">
      <c r="A154" s="30" t="s">
        <v>123</v>
      </c>
      <c r="B154" s="31">
        <f>INDEX(National!L:L,MATCH($A154&amp;$A$150,National!$J:$J,0))</f>
        <v>0.42126437846450498</v>
      </c>
    </row>
    <row r="155" spans="1:2" x14ac:dyDescent="0.3">
      <c r="A155" s="30" t="s">
        <v>120</v>
      </c>
      <c r="B155" s="31">
        <f>INDEX(National!L:L,MATCH($A155&amp;$A$150,National!$J:$J,0))</f>
        <v>1.1504553819564299E-3</v>
      </c>
    </row>
    <row r="156" spans="1:2" x14ac:dyDescent="0.3">
      <c r="A156" s="30" t="s">
        <v>121</v>
      </c>
      <c r="B156" s="31">
        <f>INDEX(National!L:L,MATCH($A156&amp;$A$150,National!$J:$J,0))</f>
        <v>2.2603907326080398E-2</v>
      </c>
    </row>
    <row r="157" spans="1:2" x14ac:dyDescent="0.3">
      <c r="A157" s="30" t="s">
        <v>122</v>
      </c>
      <c r="B157" s="31">
        <f>INDEX(National!L:L,MATCH($A157&amp;$A$150,National!$J:$J,0))</f>
        <v>0.23147002749128601</v>
      </c>
    </row>
    <row r="159" spans="1:2" x14ac:dyDescent="0.3">
      <c r="A159" s="28" t="s">
        <v>49</v>
      </c>
      <c r="B159" s="25"/>
    </row>
    <row r="160" spans="1:2" x14ac:dyDescent="0.3">
      <c r="A160" s="24"/>
      <c r="B160" s="25"/>
    </row>
    <row r="161" spans="1:2" x14ac:dyDescent="0.3">
      <c r="A161" s="24"/>
      <c r="B161" s="29" t="s">
        <v>3</v>
      </c>
    </row>
    <row r="162" spans="1:2" x14ac:dyDescent="0.3">
      <c r="A162" s="30" t="s">
        <v>124</v>
      </c>
      <c r="B162" s="31">
        <f>INDEX(National!L:L,MATCH($A162&amp;$A$159,National!$J:$J,0))</f>
        <v>0.73050212100762901</v>
      </c>
    </row>
    <row r="163" spans="1:2" x14ac:dyDescent="0.3">
      <c r="A163" s="30" t="s">
        <v>123</v>
      </c>
      <c r="B163" s="31">
        <f>INDEX(National!L:L,MATCH($A163&amp;$A$159,National!$J:$J,0))</f>
        <v>0.190704034789862</v>
      </c>
    </row>
    <row r="164" spans="1:2" x14ac:dyDescent="0.3">
      <c r="A164" s="30" t="s">
        <v>120</v>
      </c>
      <c r="B164" s="31">
        <f>INDEX(National!L:L,MATCH($A164&amp;$A$159,National!$J:$J,0))</f>
        <v>0</v>
      </c>
    </row>
    <row r="165" spans="1:2" x14ac:dyDescent="0.3">
      <c r="A165" s="30" t="s">
        <v>121</v>
      </c>
      <c r="B165" s="31">
        <f>INDEX(National!L:L,MATCH($A165&amp;$A$159,National!$J:$J,0))</f>
        <v>1.9282670681858301E-2</v>
      </c>
    </row>
    <row r="166" spans="1:2" x14ac:dyDescent="0.3">
      <c r="A166" s="30" t="s">
        <v>122</v>
      </c>
      <c r="B166" s="31">
        <f>INDEX(National!L:L,MATCH($A166&amp;$A$159,National!$J:$J,0))</f>
        <v>5.9511173520650301E-2</v>
      </c>
    </row>
    <row r="169" spans="1:2" x14ac:dyDescent="0.3">
      <c r="A169" s="26" t="s">
        <v>127</v>
      </c>
      <c r="B169" s="27"/>
    </row>
    <row r="170" spans="1:2" x14ac:dyDescent="0.3">
      <c r="A170" s="24"/>
      <c r="B170" s="25"/>
    </row>
    <row r="171" spans="1:2" x14ac:dyDescent="0.3">
      <c r="A171" s="28" t="s">
        <v>12</v>
      </c>
      <c r="B171" s="25"/>
    </row>
    <row r="172" spans="1:2" x14ac:dyDescent="0.3">
      <c r="A172" s="24"/>
      <c r="B172" s="25"/>
    </row>
    <row r="173" spans="1:2" x14ac:dyDescent="0.3">
      <c r="A173" s="24"/>
      <c r="B173" s="29" t="s">
        <v>3</v>
      </c>
    </row>
    <row r="174" spans="1:2" x14ac:dyDescent="0.3">
      <c r="A174" s="30" t="s">
        <v>133</v>
      </c>
      <c r="B174" s="31">
        <f>INDEX(National!L:L,MATCH($A174&amp;$A$141,National!$J:$J,0))</f>
        <v>0.618891541791319</v>
      </c>
    </row>
    <row r="175" spans="1:2" x14ac:dyDescent="0.3">
      <c r="A175" s="30" t="s">
        <v>132</v>
      </c>
      <c r="B175" s="31">
        <f>INDEX(National!L:L,MATCH($A175&amp;$A$141,National!$J:$J,0))</f>
        <v>0.29050556523018201</v>
      </c>
    </row>
    <row r="176" spans="1:2" x14ac:dyDescent="0.3">
      <c r="A176" s="30" t="s">
        <v>129</v>
      </c>
      <c r="B176" s="31">
        <f>INDEX(National!L:L,MATCH($A176&amp;$A$141,National!$J:$J,0))</f>
        <v>1.01077051423517E-4</v>
      </c>
    </row>
    <row r="177" spans="1:2" x14ac:dyDescent="0.3">
      <c r="A177" s="30" t="s">
        <v>130</v>
      </c>
      <c r="B177" s="31">
        <f>INDEX(National!L:L,MATCH($A177&amp;$A$141,National!$J:$J,0))</f>
        <v>7.8250498234028101E-4</v>
      </c>
    </row>
    <row r="178" spans="1:2" x14ac:dyDescent="0.3">
      <c r="A178" s="30" t="s">
        <v>131</v>
      </c>
      <c r="B178" s="31">
        <f>INDEX(National!L:L,MATCH($A178&amp;$A$141,National!$J:$J,0))</f>
        <v>8.9719310944735106E-2</v>
      </c>
    </row>
    <row r="179" spans="1:2" x14ac:dyDescent="0.3">
      <c r="B179" s="32"/>
    </row>
    <row r="180" spans="1:2" x14ac:dyDescent="0.3">
      <c r="A180" s="28" t="s">
        <v>13</v>
      </c>
      <c r="B180" s="25"/>
    </row>
    <row r="181" spans="1:2" x14ac:dyDescent="0.3">
      <c r="A181" s="24"/>
      <c r="B181" s="25"/>
    </row>
    <row r="182" spans="1:2" x14ac:dyDescent="0.3">
      <c r="A182" s="24"/>
      <c r="B182" s="29" t="s">
        <v>3</v>
      </c>
    </row>
    <row r="183" spans="1:2" x14ac:dyDescent="0.3">
      <c r="A183" s="30" t="s">
        <v>133</v>
      </c>
      <c r="B183" s="31">
        <f>INDEX(National!L:L,MATCH($A183&amp;$A$150,National!$J:$J,0))</f>
        <v>0.62612274389072997</v>
      </c>
    </row>
    <row r="184" spans="1:2" x14ac:dyDescent="0.3">
      <c r="A184" s="30" t="s">
        <v>132</v>
      </c>
      <c r="B184" s="31">
        <f>INDEX(National!L:L,MATCH($A184&amp;$A$150,National!$J:$J,0))</f>
        <v>0.28496130001103598</v>
      </c>
    </row>
    <row r="185" spans="1:2" x14ac:dyDescent="0.3">
      <c r="A185" s="30" t="s">
        <v>129</v>
      </c>
      <c r="B185" s="31">
        <f>INDEX(National!L:L,MATCH($A185&amp;$A$150,National!$J:$J,0))</f>
        <v>0</v>
      </c>
    </row>
    <row r="186" spans="1:2" x14ac:dyDescent="0.3">
      <c r="A186" s="30" t="s">
        <v>130</v>
      </c>
      <c r="B186" s="31">
        <f>INDEX(National!L:L,MATCH($A186&amp;$A$150,National!$J:$J,0))</f>
        <v>0</v>
      </c>
    </row>
    <row r="187" spans="1:2" x14ac:dyDescent="0.3">
      <c r="A187" s="30" t="s">
        <v>131</v>
      </c>
      <c r="B187" s="31">
        <f>INDEX(National!L:L,MATCH($A187&amp;$A$150,National!$J:$J,0))</f>
        <v>8.8915956098234397E-2</v>
      </c>
    </row>
    <row r="189" spans="1:2" x14ac:dyDescent="0.3">
      <c r="A189" s="28" t="s">
        <v>49</v>
      </c>
      <c r="B189" s="25"/>
    </row>
    <row r="190" spans="1:2" x14ac:dyDescent="0.3">
      <c r="A190" s="24"/>
      <c r="B190" s="25"/>
    </row>
    <row r="191" spans="1:2" x14ac:dyDescent="0.3">
      <c r="A191" s="24"/>
      <c r="B191" s="29" t="s">
        <v>3</v>
      </c>
    </row>
    <row r="192" spans="1:2" x14ac:dyDescent="0.3">
      <c r="A192" s="30" t="s">
        <v>133</v>
      </c>
      <c r="B192" s="31">
        <f>INDEX(National!L:L,MATCH($A192&amp;$A$159,National!$J:$J,0))</f>
        <v>0.36887581779869499</v>
      </c>
    </row>
    <row r="193" spans="1:2" x14ac:dyDescent="0.3">
      <c r="A193" s="30" t="s">
        <v>132</v>
      </c>
      <c r="B193" s="31">
        <f>INDEX(National!L:L,MATCH($A193&amp;$A$159,National!$J:$J,0))</f>
        <v>0.54857599968345505</v>
      </c>
    </row>
    <row r="194" spans="1:2" x14ac:dyDescent="0.3">
      <c r="A194" s="30" t="s">
        <v>129</v>
      </c>
      <c r="B194" s="31">
        <f>INDEX(National!L:L,MATCH($A194&amp;$A$159,National!$J:$J,0))</f>
        <v>1.2287468904674101E-3</v>
      </c>
    </row>
    <row r="195" spans="1:2" x14ac:dyDescent="0.3">
      <c r="A195" s="30" t="s">
        <v>130</v>
      </c>
      <c r="B195" s="31">
        <f>INDEX(National!L:L,MATCH($A195&amp;$A$159,National!$J:$J,0))</f>
        <v>1.6678286597078501E-3</v>
      </c>
    </row>
    <row r="196" spans="1:2" x14ac:dyDescent="0.3">
      <c r="A196" s="30" t="s">
        <v>131</v>
      </c>
      <c r="B196" s="31">
        <f>INDEX(National!L:L,MATCH($A196&amp;$A$159,National!$J:$J,0))</f>
        <v>7.9651606967674093E-2</v>
      </c>
    </row>
    <row r="200" spans="1:2" x14ac:dyDescent="0.3">
      <c r="A200" s="26" t="s">
        <v>135</v>
      </c>
      <c r="B200" s="27"/>
    </row>
    <row r="201" spans="1:2" x14ac:dyDescent="0.3">
      <c r="A201" s="43"/>
      <c r="B201" s="44"/>
    </row>
    <row r="202" spans="1:2" x14ac:dyDescent="0.3">
      <c r="A202" s="28" t="s">
        <v>12</v>
      </c>
      <c r="B202" s="25"/>
    </row>
    <row r="203" spans="1:2" x14ac:dyDescent="0.3">
      <c r="A203" s="24"/>
      <c r="B203" s="25"/>
    </row>
    <row r="204" spans="1:2" x14ac:dyDescent="0.3">
      <c r="A204" s="24"/>
      <c r="B204" s="29" t="s">
        <v>3</v>
      </c>
    </row>
    <row r="205" spans="1:2" x14ac:dyDescent="0.3">
      <c r="A205" s="41" t="s">
        <v>139</v>
      </c>
      <c r="B205" s="40">
        <f>INDEX(National!L:L,MATCH($A205&amp;$A$202,National!$J:$J,0))</f>
        <v>0.28002183223113603</v>
      </c>
    </row>
    <row r="206" spans="1:2" x14ac:dyDescent="0.3">
      <c r="A206" s="30" t="s">
        <v>138</v>
      </c>
      <c r="B206" s="40">
        <f>INDEX(National!L:L,MATCH($A206&amp;$A$202,National!$J:$J,0))</f>
        <v>0.59222411190531898</v>
      </c>
    </row>
    <row r="207" spans="1:2" x14ac:dyDescent="0.3">
      <c r="A207" s="30" t="s">
        <v>136</v>
      </c>
      <c r="B207" s="40">
        <f>INDEX(National!L:L,MATCH($A207&amp;$A$202,National!$J:$J,0))</f>
        <v>5.7658089803446205E-4</v>
      </c>
    </row>
    <row r="208" spans="1:2" x14ac:dyDescent="0.3">
      <c r="A208" s="39" t="s">
        <v>137</v>
      </c>
      <c r="B208" s="40">
        <f>INDEX(National!L:L,MATCH($A208&amp;$A$202,National!$J:$J,0))</f>
        <v>0.12717747496550999</v>
      </c>
    </row>
    <row r="210" spans="1:2" x14ac:dyDescent="0.3">
      <c r="A210" s="28" t="s">
        <v>13</v>
      </c>
      <c r="B210" s="25"/>
    </row>
    <row r="211" spans="1:2" x14ac:dyDescent="0.3">
      <c r="A211" s="24"/>
      <c r="B211" s="25"/>
    </row>
    <row r="212" spans="1:2" x14ac:dyDescent="0.3">
      <c r="A212" s="24"/>
      <c r="B212" s="29" t="s">
        <v>3</v>
      </c>
    </row>
    <row r="213" spans="1:2" x14ac:dyDescent="0.3">
      <c r="A213" s="41" t="s">
        <v>139</v>
      </c>
      <c r="B213" s="40">
        <f>INDEX(National!L:L,MATCH($A213&amp;$A$210,National!$J:$J,0))</f>
        <v>0.280125439186026</v>
      </c>
    </row>
    <row r="214" spans="1:2" x14ac:dyDescent="0.3">
      <c r="A214" s="30" t="s">
        <v>138</v>
      </c>
      <c r="B214" s="40">
        <f>INDEX(National!L:L,MATCH($A214&amp;$A$210,National!$J:$J,0))</f>
        <v>0.62194349096873003</v>
      </c>
    </row>
    <row r="215" spans="1:2" x14ac:dyDescent="0.3">
      <c r="A215" s="30" t="s">
        <v>136</v>
      </c>
      <c r="B215" s="40">
        <f>INDEX(National!L:L,MATCH($A215&amp;$A$210,National!$J:$J,0))</f>
        <v>0</v>
      </c>
    </row>
    <row r="216" spans="1:2" x14ac:dyDescent="0.3">
      <c r="A216" s="39" t="s">
        <v>137</v>
      </c>
      <c r="B216" s="40">
        <f>INDEX(National!L:L,MATCH($A216&amp;$A$210,National!$J:$J,0))</f>
        <v>9.6780614463287506E-2</v>
      </c>
    </row>
    <row r="217" spans="1:2" x14ac:dyDescent="0.3">
      <c r="A217" s="41"/>
    </row>
    <row r="218" spans="1:2" x14ac:dyDescent="0.3">
      <c r="A218" s="28" t="s">
        <v>49</v>
      </c>
      <c r="B218" s="25"/>
    </row>
    <row r="219" spans="1:2" x14ac:dyDescent="0.3">
      <c r="A219" s="24"/>
      <c r="B219" s="25"/>
    </row>
    <row r="220" spans="1:2" x14ac:dyDescent="0.3">
      <c r="A220" s="24"/>
      <c r="B220" s="29" t="s">
        <v>3</v>
      </c>
    </row>
    <row r="221" spans="1:2" x14ac:dyDescent="0.3">
      <c r="A221" s="41" t="s">
        <v>139</v>
      </c>
      <c r="B221" s="40">
        <f>INDEX(National!L:L,MATCH($A221&amp;$A$218,National!$J:$J,0))</f>
        <v>0.108277581714148</v>
      </c>
    </row>
    <row r="222" spans="1:2" x14ac:dyDescent="0.3">
      <c r="A222" s="30" t="s">
        <v>138</v>
      </c>
      <c r="B222" s="40">
        <f>INDEX(National!L:L,MATCH($A222&amp;$A$218,National!$J:$J,0))</f>
        <v>0.77798168224250097</v>
      </c>
    </row>
    <row r="223" spans="1:2" x14ac:dyDescent="0.3">
      <c r="A223" s="30" t="s">
        <v>136</v>
      </c>
      <c r="B223" s="40">
        <f>INDEX(National!L:L,MATCH($A223&amp;$A$218,National!$J:$J,0))</f>
        <v>0</v>
      </c>
    </row>
    <row r="224" spans="1:2" x14ac:dyDescent="0.3">
      <c r="A224" s="39" t="s">
        <v>137</v>
      </c>
      <c r="B224" s="40">
        <f>INDEX(National!L:L,MATCH($A224&amp;$A$218,National!$J:$J,0))</f>
        <v>0.113740736043351</v>
      </c>
    </row>
    <row r="227" spans="1:2" x14ac:dyDescent="0.3">
      <c r="A227" s="26" t="s">
        <v>150</v>
      </c>
      <c r="B227" s="27"/>
    </row>
    <row r="228" spans="1:2" x14ac:dyDescent="0.3">
      <c r="A228" s="48" t="s">
        <v>143</v>
      </c>
      <c r="B228" s="44"/>
    </row>
    <row r="229" spans="1:2" x14ac:dyDescent="0.3">
      <c r="A229" s="43"/>
      <c r="B229" s="44"/>
    </row>
    <row r="230" spans="1:2" x14ac:dyDescent="0.3">
      <c r="A230" s="28" t="s">
        <v>12</v>
      </c>
      <c r="B230" s="25"/>
    </row>
    <row r="231" spans="1:2" x14ac:dyDescent="0.3">
      <c r="A231" s="24"/>
      <c r="B231" s="25"/>
    </row>
    <row r="232" spans="1:2" x14ac:dyDescent="0.3">
      <c r="A232" s="24"/>
      <c r="B232" s="29" t="s">
        <v>3</v>
      </c>
    </row>
    <row r="233" spans="1:2" x14ac:dyDescent="0.3">
      <c r="A233" s="37" t="s">
        <v>144</v>
      </c>
      <c r="B233" s="52">
        <f>INDEX(National!L:L,MATCH($A233&amp;$A$230,National!$J:$J,0))</f>
        <v>1.2373798186085601</v>
      </c>
    </row>
    <row r="234" spans="1:2" x14ac:dyDescent="0.3">
      <c r="A234" s="28" t="s">
        <v>13</v>
      </c>
      <c r="B234" s="52"/>
    </row>
    <row r="235" spans="1:2" x14ac:dyDescent="0.3">
      <c r="A235" s="37" t="s">
        <v>144</v>
      </c>
      <c r="B235" s="52">
        <f>INDEX(National!L:L,MATCH($A235&amp;$A$234,National!$J:$J,0))</f>
        <v>1.2782078433627599</v>
      </c>
    </row>
    <row r="236" spans="1:2" x14ac:dyDescent="0.3">
      <c r="A236" s="28" t="s">
        <v>49</v>
      </c>
      <c r="B236" s="52"/>
    </row>
    <row r="237" spans="1:2" x14ac:dyDescent="0.3">
      <c r="A237" s="37" t="s">
        <v>144</v>
      </c>
      <c r="B237" s="52">
        <f>INDEX(National!L:L,MATCH($A237&amp;$A$236,National!$J:$J,0))</f>
        <v>1.22888976577111</v>
      </c>
    </row>
    <row r="240" spans="1:2" x14ac:dyDescent="0.3">
      <c r="A240" s="26" t="s">
        <v>151</v>
      </c>
      <c r="B240" s="85"/>
    </row>
    <row r="241" spans="1:2" x14ac:dyDescent="0.3">
      <c r="B241" s="25"/>
    </row>
    <row r="242" spans="1:2" x14ac:dyDescent="0.3">
      <c r="A242" s="24"/>
      <c r="B242" s="25"/>
    </row>
    <row r="243" spans="1:2" x14ac:dyDescent="0.3">
      <c r="A243" s="28" t="s">
        <v>12</v>
      </c>
      <c r="B243" s="25"/>
    </row>
    <row r="244" spans="1:2" x14ac:dyDescent="0.3">
      <c r="A244" s="24"/>
      <c r="B244" s="29" t="s">
        <v>3</v>
      </c>
    </row>
    <row r="245" spans="1:2" x14ac:dyDescent="0.3">
      <c r="A245" s="37" t="s">
        <v>153</v>
      </c>
      <c r="B245" s="40">
        <f>INDEX(National!L:L,MATCH($A245&amp;$A$243,National!$J:$J,0))</f>
        <v>5.7695087769924401E-2</v>
      </c>
    </row>
    <row r="246" spans="1:2" x14ac:dyDescent="0.3">
      <c r="A246" s="37" t="s">
        <v>154</v>
      </c>
      <c r="B246" s="40">
        <f>INDEX(National!L:L,MATCH($A246&amp;$A$243,National!$J:$J,0))</f>
        <v>7.7210132989980099E-2</v>
      </c>
    </row>
    <row r="247" spans="1:2" x14ac:dyDescent="0.3">
      <c r="A247" s="37" t="s">
        <v>155</v>
      </c>
      <c r="B247" s="40">
        <f>INDEX(National!L:L,MATCH($A247&amp;$A$243,National!$J:$J,0))</f>
        <v>1.0383449383193401E-3</v>
      </c>
    </row>
    <row r="248" spans="1:2" x14ac:dyDescent="0.3">
      <c r="A248" s="37" t="s">
        <v>156</v>
      </c>
      <c r="B248" s="40">
        <f>INDEX(National!L:L,MATCH($A248&amp;$A$243,National!$J:$J,0))</f>
        <v>7.2270832331896E-3</v>
      </c>
    </row>
    <row r="249" spans="1:2" x14ac:dyDescent="0.3">
      <c r="A249" s="37" t="s">
        <v>157</v>
      </c>
      <c r="B249" s="40">
        <f>INDEX(National!L:L,MATCH($A249&amp;$A$243,National!$J:$J,0))</f>
        <v>0.48735676856364202</v>
      </c>
    </row>
    <row r="250" spans="1:2" x14ac:dyDescent="0.3">
      <c r="A250" s="37" t="s">
        <v>158</v>
      </c>
      <c r="B250" s="40">
        <f>INDEX(National!L:L,MATCH($A250&amp;$A$243,National!$J:$J,0))</f>
        <v>0.36947258250494402</v>
      </c>
    </row>
    <row r="251" spans="1:2" x14ac:dyDescent="0.3">
      <c r="A251" s="37"/>
      <c r="B251" s="40"/>
    </row>
    <row r="252" spans="1:2" x14ac:dyDescent="0.3">
      <c r="A252" s="41"/>
      <c r="B252" s="51"/>
    </row>
    <row r="253" spans="1:2" x14ac:dyDescent="0.3">
      <c r="A253" s="28" t="s">
        <v>13</v>
      </c>
      <c r="B253" s="25"/>
    </row>
    <row r="254" spans="1:2" x14ac:dyDescent="0.3">
      <c r="A254" s="24"/>
      <c r="B254" s="86" t="s">
        <v>327</v>
      </c>
    </row>
    <row r="255" spans="1:2" x14ac:dyDescent="0.3">
      <c r="A255" s="37" t="s">
        <v>153</v>
      </c>
      <c r="B255" s="75">
        <f>INDEX(Region!K:K,MATCH($A255&amp;$A$253,Region!$J:$J,0))</f>
        <v>1.1235955056179799E-2</v>
      </c>
    </row>
    <row r="256" spans="1:2" x14ac:dyDescent="0.3">
      <c r="A256" s="37" t="s">
        <v>154</v>
      </c>
      <c r="B256" s="75">
        <f>INDEX(Region!K:K,MATCH($A256&amp;$A$253,Region!$J:$J,0))</f>
        <v>3.9325842696629199E-2</v>
      </c>
    </row>
    <row r="257" spans="1:2" x14ac:dyDescent="0.3">
      <c r="A257" s="37" t="s">
        <v>155</v>
      </c>
      <c r="B257" s="75">
        <f>INDEX(Region!K:K,MATCH($A257&amp;$A$253,Region!$J:$J,0))</f>
        <v>0</v>
      </c>
    </row>
    <row r="258" spans="1:2" x14ac:dyDescent="0.3">
      <c r="A258" s="37" t="s">
        <v>156</v>
      </c>
      <c r="B258" s="75">
        <f>INDEX(Region!K:K,MATCH($A258&amp;$A$253,Region!$J:$J,0))</f>
        <v>2.2471910112359501E-2</v>
      </c>
    </row>
    <row r="259" spans="1:2" x14ac:dyDescent="0.3">
      <c r="A259" s="37" t="s">
        <v>157</v>
      </c>
      <c r="B259" s="75">
        <f>INDEX(Region!K:K,MATCH($A259&amp;$A$253,Region!$J:$J,0))</f>
        <v>0.51123595505618002</v>
      </c>
    </row>
    <row r="260" spans="1:2" x14ac:dyDescent="0.3">
      <c r="A260" s="37" t="s">
        <v>158</v>
      </c>
      <c r="B260" s="75">
        <f>INDEX(Region!K:K,MATCH($A260&amp;$A$253,Region!$J:$J,0))</f>
        <v>0.41573033707865198</v>
      </c>
    </row>
    <row r="262" spans="1:2" x14ac:dyDescent="0.3">
      <c r="A262" s="28" t="s">
        <v>49</v>
      </c>
      <c r="B262" s="25"/>
    </row>
    <row r="263" spans="1:2" x14ac:dyDescent="0.3">
      <c r="A263" s="24"/>
      <c r="B263" s="25"/>
    </row>
    <row r="264" spans="1:2" x14ac:dyDescent="0.3">
      <c r="A264" s="24"/>
      <c r="B264" s="86" t="s">
        <v>327</v>
      </c>
    </row>
    <row r="265" spans="1:2" x14ac:dyDescent="0.3">
      <c r="A265" s="37" t="s">
        <v>153</v>
      </c>
      <c r="B265" s="75">
        <f>INDEX(Region!K:K,MATCH($A265&amp;$A$262,Region!$J:$J,0))</f>
        <v>2.0547945205479499E-2</v>
      </c>
    </row>
    <row r="266" spans="1:2" x14ac:dyDescent="0.3">
      <c r="A266" s="37" t="s">
        <v>154</v>
      </c>
      <c r="B266" s="75">
        <f>INDEX(Region!K:K,MATCH($A266&amp;$A$262,Region!$J:$J,0))</f>
        <v>2.0547945205479499E-2</v>
      </c>
    </row>
    <row r="267" spans="1:2" x14ac:dyDescent="0.3">
      <c r="A267" s="37" t="s">
        <v>155</v>
      </c>
      <c r="B267" s="75">
        <f>INDEX(Region!K:K,MATCH($A267&amp;$A$262,Region!$J:$J,0))</f>
        <v>0</v>
      </c>
    </row>
    <row r="268" spans="1:2" x14ac:dyDescent="0.3">
      <c r="A268" s="37" t="s">
        <v>156</v>
      </c>
      <c r="B268" s="75">
        <f>INDEX(Region!K:K,MATCH($A268&amp;$A$262,Region!$J:$J,0))</f>
        <v>1.3698630136986301E-2</v>
      </c>
    </row>
    <row r="269" spans="1:2" x14ac:dyDescent="0.3">
      <c r="A269" s="37" t="s">
        <v>157</v>
      </c>
      <c r="B269" s="75">
        <f>INDEX(Region!K:K,MATCH($A269&amp;$A$262,Region!$J:$J,0))</f>
        <v>0.28082191780821902</v>
      </c>
    </row>
    <row r="270" spans="1:2" x14ac:dyDescent="0.3">
      <c r="A270" s="37" t="s">
        <v>158</v>
      </c>
      <c r="B270" s="75">
        <f>INDEX(Region!K:K,MATCH($A270&amp;$A$262,Region!$J:$J,0))</f>
        <v>0.66438356164383605</v>
      </c>
    </row>
    <row r="271" spans="1:2" x14ac:dyDescent="0.3">
      <c r="A271" s="41"/>
      <c r="B271" s="33"/>
    </row>
    <row r="272" spans="1:2" x14ac:dyDescent="0.3">
      <c r="A272" s="41"/>
      <c r="B272" s="33"/>
    </row>
    <row r="273" spans="1:2" x14ac:dyDescent="0.3">
      <c r="A273" s="26" t="s">
        <v>151</v>
      </c>
    </row>
    <row r="274" spans="1:2" x14ac:dyDescent="0.3">
      <c r="B274" s="25"/>
    </row>
    <row r="275" spans="1:2" x14ac:dyDescent="0.3">
      <c r="A275" s="24"/>
      <c r="B275" s="25"/>
    </row>
    <row r="276" spans="1:2" x14ac:dyDescent="0.3">
      <c r="A276" s="28" t="s">
        <v>12</v>
      </c>
      <c r="B276" s="25"/>
    </row>
    <row r="277" spans="1:2" x14ac:dyDescent="0.3">
      <c r="A277" s="24"/>
      <c r="B277" s="29" t="s">
        <v>3</v>
      </c>
    </row>
    <row r="278" spans="1:2" x14ac:dyDescent="0.3">
      <c r="A278" s="37" t="s">
        <v>153</v>
      </c>
      <c r="B278" s="40">
        <f>INDEX(National!L:L,MATCH($A278&amp;$A$276,National!$J:$J,0))</f>
        <v>5.7695087769924401E-2</v>
      </c>
    </row>
    <row r="279" spans="1:2" x14ac:dyDescent="0.3">
      <c r="A279" s="37" t="s">
        <v>157</v>
      </c>
      <c r="B279" s="40">
        <f>INDEX(National!L:L,MATCH($A279&amp;$A$276,National!$J:$J,0))</f>
        <v>0.48735676856364202</v>
      </c>
    </row>
    <row r="280" spans="1:2" x14ac:dyDescent="0.3">
      <c r="A280" s="37" t="s">
        <v>154</v>
      </c>
      <c r="B280" s="40">
        <f>INDEX(National!L:L,MATCH($A280&amp;$A$276,National!$J:$J,0))</f>
        <v>7.7210132989980099E-2</v>
      </c>
    </row>
    <row r="281" spans="1:2" x14ac:dyDescent="0.3">
      <c r="A281" s="37" t="s">
        <v>158</v>
      </c>
      <c r="B281" s="40">
        <f>INDEX(National!L:L,MATCH($A281&amp;$A$276,National!$J:$J,0))</f>
        <v>0.36947258250494402</v>
      </c>
    </row>
    <row r="282" spans="1:2" x14ac:dyDescent="0.3">
      <c r="A282" s="37" t="s">
        <v>155</v>
      </c>
      <c r="B282" s="40">
        <f>INDEX(National!L:L,MATCH($A282&amp;$A$276,National!$J:$J,0))</f>
        <v>1.0383449383193401E-3</v>
      </c>
    </row>
    <row r="283" spans="1:2" x14ac:dyDescent="0.3">
      <c r="A283" s="37" t="s">
        <v>156</v>
      </c>
      <c r="B283" s="40">
        <f>INDEX(National!L:L,MATCH($A283&amp;$A$276,National!$J:$J,0))</f>
        <v>7.2270832331896E-3</v>
      </c>
    </row>
    <row r="284" spans="1:2" x14ac:dyDescent="0.3">
      <c r="A284" s="37"/>
      <c r="B284" s="40"/>
    </row>
    <row r="285" spans="1:2" x14ac:dyDescent="0.3">
      <c r="A285" s="41"/>
      <c r="B285" s="51"/>
    </row>
    <row r="286" spans="1:2" x14ac:dyDescent="0.3">
      <c r="A286" s="28" t="s">
        <v>13</v>
      </c>
      <c r="B286" s="25"/>
    </row>
    <row r="287" spans="1:2" x14ac:dyDescent="0.3">
      <c r="A287" s="24"/>
      <c r="B287" s="29" t="s">
        <v>3</v>
      </c>
    </row>
    <row r="288" spans="1:2" x14ac:dyDescent="0.3">
      <c r="A288" s="37" t="s">
        <v>153</v>
      </c>
      <c r="B288" s="40">
        <f>INDEX(National!L:L,MATCH($A288&amp;$A$286,National!$J:$J,0))</f>
        <v>3.8165948057561398E-2</v>
      </c>
    </row>
    <row r="289" spans="1:2" x14ac:dyDescent="0.3">
      <c r="A289" s="37" t="s">
        <v>157</v>
      </c>
      <c r="B289" s="40">
        <f>INDEX(National!L:L,MATCH($A289&amp;$A$286,National!$J:$J,0))</f>
        <v>0.50930264502789502</v>
      </c>
    </row>
    <row r="290" spans="1:2" x14ac:dyDescent="0.3">
      <c r="A290" s="37" t="s">
        <v>154</v>
      </c>
      <c r="B290" s="40">
        <f>INDEX(National!L:L,MATCH($A290&amp;$A$286,National!$J:$J,0))</f>
        <v>8.3781756104888902E-2</v>
      </c>
    </row>
    <row r="291" spans="1:2" x14ac:dyDescent="0.3">
      <c r="A291" s="37" t="s">
        <v>158</v>
      </c>
      <c r="B291" s="40">
        <f>INDEX(National!L:L,MATCH($A291&amp;$A$286,National!$J:$J,0))</f>
        <v>0.34988208538847199</v>
      </c>
    </row>
    <row r="292" spans="1:2" x14ac:dyDescent="0.3">
      <c r="A292" s="37" t="s">
        <v>155</v>
      </c>
      <c r="B292" s="40">
        <f>INDEX(National!L:L,MATCH($A292&amp;$A$286,National!$J:$J,0))</f>
        <v>2.3009107639128598E-3</v>
      </c>
    </row>
    <row r="293" spans="1:2" x14ac:dyDescent="0.3">
      <c r="A293" s="37" t="s">
        <v>156</v>
      </c>
      <c r="B293" s="40">
        <f>INDEX(National!L:L,MATCH($A293&amp;$A$286,National!$J:$J,0))</f>
        <v>1.6566654657269801E-2</v>
      </c>
    </row>
    <row r="296" spans="1:2" x14ac:dyDescent="0.3">
      <c r="A296" s="28" t="s">
        <v>49</v>
      </c>
      <c r="B296" s="25"/>
    </row>
    <row r="297" spans="1:2" x14ac:dyDescent="0.3">
      <c r="A297" s="24"/>
      <c r="B297" s="25"/>
    </row>
    <row r="298" spans="1:2" x14ac:dyDescent="0.3">
      <c r="A298" s="24"/>
      <c r="B298" s="29" t="s">
        <v>3</v>
      </c>
    </row>
    <row r="299" spans="1:2" x14ac:dyDescent="0.3">
      <c r="A299" s="37" t="s">
        <v>153</v>
      </c>
      <c r="B299" s="40">
        <f>INDEX(National!L:L,MATCH($A299&amp;$A$296,National!$J:$J,0))</f>
        <v>3.6536066969322503E-2</v>
      </c>
    </row>
    <row r="300" spans="1:2" x14ac:dyDescent="0.3">
      <c r="A300" s="37" t="s">
        <v>157</v>
      </c>
      <c r="B300" s="40">
        <f>INDEX(National!L:L,MATCH($A300&amp;$A$296,National!$J:$J,0))</f>
        <v>0.40122322477183098</v>
      </c>
    </row>
    <row r="301" spans="1:2" x14ac:dyDescent="0.3">
      <c r="A301" s="37" t="s">
        <v>154</v>
      </c>
      <c r="B301" s="40">
        <f>INDEX(National!L:L,MATCH($A301&amp;$A$296,National!$J:$J,0))</f>
        <v>5.2039006441690398E-2</v>
      </c>
    </row>
    <row r="302" spans="1:2" x14ac:dyDescent="0.3">
      <c r="A302" s="37" t="s">
        <v>158</v>
      </c>
      <c r="B302" s="40">
        <f>INDEX(National!L:L,MATCH($A302&amp;$A$296,National!$J:$J,0))</f>
        <v>0.50066391815881295</v>
      </c>
    </row>
    <row r="303" spans="1:2" x14ac:dyDescent="0.3">
      <c r="A303" s="37" t="s">
        <v>155</v>
      </c>
      <c r="B303" s="40">
        <f>INDEX(National!L:L,MATCH($A303&amp;$A$296,National!$J:$J,0))</f>
        <v>0</v>
      </c>
    </row>
    <row r="304" spans="1:2" x14ac:dyDescent="0.3">
      <c r="A304" s="37" t="s">
        <v>156</v>
      </c>
      <c r="B304" s="40">
        <f>INDEX(National!L:L,MATCH($A304&amp;$A$296,National!$J:$J,0))</f>
        <v>9.5377836583437903E-3</v>
      </c>
    </row>
    <row r="306" spans="1:2" x14ac:dyDescent="0.3">
      <c r="A306" s="87"/>
    </row>
    <row r="307" spans="1:2" ht="15" customHeight="1" x14ac:dyDescent="0.3">
      <c r="A307" s="83" t="s">
        <v>160</v>
      </c>
      <c r="B307" s="83"/>
    </row>
    <row r="308" spans="1:2" s="87" customFormat="1" x14ac:dyDescent="0.3">
      <c r="A308" s="49"/>
    </row>
    <row r="309" spans="1:2" x14ac:dyDescent="0.3">
      <c r="A309" s="28" t="s">
        <v>12</v>
      </c>
      <c r="B309" s="25"/>
    </row>
    <row r="310" spans="1:2" x14ac:dyDescent="0.3">
      <c r="A310" s="24"/>
      <c r="B310" s="25"/>
    </row>
    <row r="311" spans="1:2" x14ac:dyDescent="0.3">
      <c r="A311" s="24"/>
      <c r="B311" s="29" t="s">
        <v>3</v>
      </c>
    </row>
    <row r="312" spans="1:2" x14ac:dyDescent="0.3">
      <c r="A312" s="38" t="s">
        <v>161</v>
      </c>
      <c r="B312" s="40">
        <f>INDEX(National!L:L,MATCH($A312&amp;$A$309,National!$J:$J,0))</f>
        <v>3.9415430356873997E-2</v>
      </c>
    </row>
    <row r="313" spans="1:2" x14ac:dyDescent="0.3">
      <c r="A313" s="38" t="s">
        <v>165</v>
      </c>
      <c r="B313" s="40">
        <f>INDEX(National!L:L,MATCH($A313&amp;$A$309,National!$J:$J,0))</f>
        <v>0.58799385510587499</v>
      </c>
    </row>
    <row r="314" spans="1:2" x14ac:dyDescent="0.3">
      <c r="A314" s="38" t="s">
        <v>162</v>
      </c>
      <c r="B314" s="40">
        <f>INDEX(National!L:L,MATCH($A314&amp;$A$309,National!$J:$J,0))</f>
        <v>0.11515870968952099</v>
      </c>
    </row>
    <row r="315" spans="1:2" x14ac:dyDescent="0.3">
      <c r="A315" s="38" t="s">
        <v>163</v>
      </c>
      <c r="B315" s="40">
        <f>INDEX(National!L:L,MATCH($A315&amp;$A$309,National!$J:$J,0))</f>
        <v>3.37064068436493E-3</v>
      </c>
    </row>
    <row r="316" spans="1:2" x14ac:dyDescent="0.3">
      <c r="A316" s="38" t="s">
        <v>164</v>
      </c>
      <c r="B316" s="40">
        <f>INDEX(National!L:L,MATCH($A316&amp;$A$309,National!$J:$J,0))</f>
        <v>1.5214476780563699E-3</v>
      </c>
    </row>
    <row r="317" spans="1:2" x14ac:dyDescent="0.3">
      <c r="A317" s="38" t="s">
        <v>166</v>
      </c>
      <c r="B317" s="40">
        <f>INDEX(National!L:L,MATCH($A317&amp;$A$309,National!$J:$J,0))</f>
        <v>0.25253991648530999</v>
      </c>
    </row>
    <row r="319" spans="1:2" x14ac:dyDescent="0.3">
      <c r="A319" s="28" t="s">
        <v>13</v>
      </c>
      <c r="B319" s="25"/>
    </row>
    <row r="320" spans="1:2" x14ac:dyDescent="0.3">
      <c r="A320" s="24"/>
      <c r="B320" s="25"/>
    </row>
    <row r="321" spans="1:2" x14ac:dyDescent="0.3">
      <c r="A321" s="24"/>
      <c r="B321" s="29" t="s">
        <v>3</v>
      </c>
    </row>
    <row r="322" spans="1:2" x14ac:dyDescent="0.3">
      <c r="A322" s="38" t="s">
        <v>161</v>
      </c>
      <c r="B322" s="40">
        <f>INDEX(National!L:L,MATCH($A322&amp;$A$319,National!$J:$J,0))</f>
        <v>3.4218596842076503E-2</v>
      </c>
    </row>
    <row r="323" spans="1:2" x14ac:dyDescent="0.3">
      <c r="A323" s="38" t="s">
        <v>165</v>
      </c>
      <c r="B323" s="40">
        <f>INDEX(National!L:L,MATCH($A323&amp;$A$319,National!$J:$J,0))</f>
        <v>0.52028814284357705</v>
      </c>
    </row>
    <row r="324" spans="1:2" x14ac:dyDescent="0.3">
      <c r="A324" s="38" t="s">
        <v>162</v>
      </c>
      <c r="B324" s="40">
        <f>INDEX(National!L:L,MATCH($A324&amp;$A$319,National!$J:$J,0))</f>
        <v>8.8622233324971794E-2</v>
      </c>
    </row>
    <row r="325" spans="1:2" x14ac:dyDescent="0.3">
      <c r="A325" s="38" t="s">
        <v>163</v>
      </c>
      <c r="B325" s="40">
        <f>INDEX(National!L:L,MATCH($A325&amp;$A$319,National!$J:$J,0))</f>
        <v>2.2950035118960298E-3</v>
      </c>
    </row>
    <row r="326" spans="1:2" x14ac:dyDescent="0.3">
      <c r="A326" s="38" t="s">
        <v>164</v>
      </c>
      <c r="B326" s="40">
        <f>INDEX(National!L:L,MATCH($A326&amp;$A$319,National!$J:$J,0))</f>
        <v>2.13833952314754E-3</v>
      </c>
    </row>
    <row r="327" spans="1:2" x14ac:dyDescent="0.3">
      <c r="A327" s="38" t="s">
        <v>166</v>
      </c>
      <c r="B327" s="40">
        <f>INDEX(National!L:L,MATCH($A327&amp;$A$319,National!$J:$J,0))</f>
        <v>0.352437683954331</v>
      </c>
    </row>
    <row r="329" spans="1:2" x14ac:dyDescent="0.3">
      <c r="A329" s="28" t="s">
        <v>49</v>
      </c>
      <c r="B329" s="25"/>
    </row>
    <row r="330" spans="1:2" x14ac:dyDescent="0.3">
      <c r="A330" s="24"/>
      <c r="B330" s="25"/>
    </row>
    <row r="331" spans="1:2" x14ac:dyDescent="0.3">
      <c r="A331" s="24"/>
      <c r="B331" s="29" t="s">
        <v>3</v>
      </c>
    </row>
    <row r="332" spans="1:2" x14ac:dyDescent="0.3">
      <c r="A332" s="38" t="s">
        <v>161</v>
      </c>
      <c r="B332" s="40">
        <f>INDEX(National!L:L,MATCH($A332&amp;$A$329,National!$J:$J,0))</f>
        <v>2.9027228651052801E-2</v>
      </c>
    </row>
    <row r="333" spans="1:2" x14ac:dyDescent="0.3">
      <c r="A333" s="38" t="s">
        <v>165</v>
      </c>
      <c r="B333" s="40">
        <f>INDEX(National!L:L,MATCH($A333&amp;$A$329,National!$J:$J,0))</f>
        <v>0.34422969515583901</v>
      </c>
    </row>
    <row r="334" spans="1:2" x14ac:dyDescent="0.3">
      <c r="A334" s="38" t="s">
        <v>162</v>
      </c>
      <c r="B334" s="40">
        <f>INDEX(National!L:L,MATCH($A334&amp;$A$329,National!$J:$J,0))</f>
        <v>7.1420307416130896E-2</v>
      </c>
    </row>
    <row r="335" spans="1:2" x14ac:dyDescent="0.3">
      <c r="A335" s="38" t="s">
        <v>163</v>
      </c>
      <c r="B335" s="40">
        <f>INDEX(National!L:L,MATCH($A335&amp;$A$329,National!$J:$J,0))</f>
        <v>0</v>
      </c>
    </row>
    <row r="336" spans="1:2" x14ac:dyDescent="0.3">
      <c r="A336" s="38" t="s">
        <v>164</v>
      </c>
      <c r="B336" s="40">
        <f>INDEX(National!L:L,MATCH($A336&amp;$A$329,National!$J:$J,0))</f>
        <v>6.9072464468518998E-3</v>
      </c>
    </row>
    <row r="337" spans="1:2" x14ac:dyDescent="0.3">
      <c r="A337" s="38" t="s">
        <v>166</v>
      </c>
      <c r="B337" s="40">
        <f>INDEX(National!L:L,MATCH($A337&amp;$A$329,National!$J:$J,0))</f>
        <v>0.54841552233012503</v>
      </c>
    </row>
    <row r="338" spans="1:2" x14ac:dyDescent="0.3">
      <c r="A338" s="53"/>
      <c r="B338" s="51"/>
    </row>
    <row r="340" spans="1:2" x14ac:dyDescent="0.3">
      <c r="A340" s="83" t="s">
        <v>181</v>
      </c>
      <c r="B340" s="83"/>
    </row>
    <row r="341" spans="1:2" x14ac:dyDescent="0.3">
      <c r="A341" s="49"/>
      <c r="B341" s="87"/>
    </row>
    <row r="342" spans="1:2" x14ac:dyDescent="0.3">
      <c r="A342" s="28" t="s">
        <v>12</v>
      </c>
      <c r="B342" s="25"/>
    </row>
    <row r="343" spans="1:2" x14ac:dyDescent="0.3">
      <c r="A343" s="24"/>
      <c r="B343" s="25"/>
    </row>
    <row r="344" spans="1:2" x14ac:dyDescent="0.3">
      <c r="A344" s="24"/>
      <c r="B344" s="29" t="s">
        <v>3</v>
      </c>
    </row>
    <row r="345" spans="1:2" x14ac:dyDescent="0.3">
      <c r="A345" s="38" t="s">
        <v>168</v>
      </c>
      <c r="B345" s="40">
        <f>INDEX(National!L:L,MATCH($A345&amp;$A$309,National!$J:$J,0))</f>
        <v>0.12547924174335001</v>
      </c>
    </row>
    <row r="346" spans="1:2" x14ac:dyDescent="0.3">
      <c r="A346" s="38" t="s">
        <v>172</v>
      </c>
      <c r="B346" s="40">
        <f>INDEX(National!L:L,MATCH($A346&amp;$A$309,National!$J:$J,0))</f>
        <v>0.38637507726217202</v>
      </c>
    </row>
    <row r="347" spans="1:2" x14ac:dyDescent="0.3">
      <c r="A347" s="38" t="s">
        <v>169</v>
      </c>
      <c r="B347" s="40">
        <f>INDEX(National!L:L,MATCH($A347&amp;$A$309,National!$J:$J,0))</f>
        <v>0.344170563039781</v>
      </c>
    </row>
    <row r="348" spans="1:2" x14ac:dyDescent="0.3">
      <c r="A348" s="38" t="s">
        <v>170</v>
      </c>
      <c r="B348" s="40">
        <f>INDEX(National!L:L,MATCH($A348&amp;$A$309,National!$J:$J,0))</f>
        <v>1.2269778092622999E-4</v>
      </c>
    </row>
    <row r="349" spans="1:2" x14ac:dyDescent="0.3">
      <c r="A349" s="38" t="s">
        <v>171</v>
      </c>
      <c r="B349" s="40">
        <f>INDEX(National!L:L,MATCH($A349&amp;$A$309,National!$J:$J,0))</f>
        <v>1.1739484173840201E-3</v>
      </c>
    </row>
    <row r="350" spans="1:2" x14ac:dyDescent="0.3">
      <c r="A350" s="38" t="s">
        <v>173</v>
      </c>
      <c r="B350" s="40">
        <f>INDEX(National!L:L,MATCH($A350&amp;$A$309,National!$J:$J,0))</f>
        <v>0.14267847175638601</v>
      </c>
    </row>
    <row r="352" spans="1:2" x14ac:dyDescent="0.3">
      <c r="A352" s="28" t="s">
        <v>13</v>
      </c>
      <c r="B352" s="25"/>
    </row>
    <row r="353" spans="1:2" x14ac:dyDescent="0.3">
      <c r="A353" s="24"/>
      <c r="B353" s="25"/>
    </row>
    <row r="354" spans="1:2" x14ac:dyDescent="0.3">
      <c r="A354" s="24"/>
      <c r="B354" s="29" t="s">
        <v>3</v>
      </c>
    </row>
    <row r="355" spans="1:2" x14ac:dyDescent="0.3">
      <c r="A355" s="38" t="s">
        <v>168</v>
      </c>
      <c r="B355" s="40">
        <f>INDEX(National!L:L,MATCH($A355&amp;$A$319,National!$J:$J,0))</f>
        <v>0.12465250926167799</v>
      </c>
    </row>
    <row r="356" spans="1:2" x14ac:dyDescent="0.3">
      <c r="A356" s="38" t="s">
        <v>172</v>
      </c>
      <c r="B356" s="40">
        <f>INDEX(National!L:L,MATCH($A356&amp;$A$319,National!$J:$J,0))</f>
        <v>0.48354695157958399</v>
      </c>
    </row>
    <row r="357" spans="1:2" x14ac:dyDescent="0.3">
      <c r="A357" s="38" t="s">
        <v>169</v>
      </c>
      <c r="B357" s="40">
        <f>INDEX(National!L:L,MATCH($A357&amp;$A$319,National!$J:$J,0))</f>
        <v>0.27234125201237502</v>
      </c>
    </row>
    <row r="358" spans="1:2" x14ac:dyDescent="0.3">
      <c r="A358" s="38" t="s">
        <v>170</v>
      </c>
      <c r="B358" s="40">
        <f>INDEX(National!L:L,MATCH($A358&amp;$A$319,National!$J:$J,0))</f>
        <v>1.1504553819564299E-3</v>
      </c>
    </row>
    <row r="359" spans="1:2" x14ac:dyDescent="0.3">
      <c r="A359" s="38" t="s">
        <v>171</v>
      </c>
      <c r="B359" s="40">
        <f>INDEX(National!L:L,MATCH($A359&amp;$A$319,National!$J:$J,0))</f>
        <v>0</v>
      </c>
    </row>
    <row r="360" spans="1:2" x14ac:dyDescent="0.3">
      <c r="A360" s="38" t="s">
        <v>173</v>
      </c>
      <c r="B360" s="40">
        <f>INDEX(National!L:L,MATCH($A360&amp;$A$319,National!$J:$J,0))</f>
        <v>0.118308831764406</v>
      </c>
    </row>
    <row r="362" spans="1:2" x14ac:dyDescent="0.3">
      <c r="A362" s="28" t="s">
        <v>49</v>
      </c>
      <c r="B362" s="25"/>
    </row>
    <row r="363" spans="1:2" x14ac:dyDescent="0.3">
      <c r="A363" s="24"/>
      <c r="B363" s="25"/>
    </row>
    <row r="364" spans="1:2" x14ac:dyDescent="0.3">
      <c r="A364" s="24"/>
      <c r="B364" s="29" t="s">
        <v>3</v>
      </c>
    </row>
    <row r="365" spans="1:2" x14ac:dyDescent="0.3">
      <c r="A365" s="38" t="s">
        <v>168</v>
      </c>
      <c r="B365" s="40">
        <f>INDEX(National!L:L,MATCH($A365&amp;$A$329,National!$J:$J,0))</f>
        <v>5.2612879937072803E-2</v>
      </c>
    </row>
    <row r="366" spans="1:2" x14ac:dyDescent="0.3">
      <c r="A366" s="38" t="s">
        <v>172</v>
      </c>
      <c r="B366" s="40">
        <f>INDEX(National!L:L,MATCH($A366&amp;$A$329,National!$J:$J,0))</f>
        <v>0.32520545042719501</v>
      </c>
    </row>
    <row r="367" spans="1:2" x14ac:dyDescent="0.3">
      <c r="A367" s="38" t="s">
        <v>169</v>
      </c>
      <c r="B367" s="40">
        <f>INDEX(National!L:L,MATCH($A367&amp;$A$329,National!$J:$J,0))</f>
        <v>0.13292082852727499</v>
      </c>
    </row>
    <row r="368" spans="1:2" x14ac:dyDescent="0.3">
      <c r="A368" s="38" t="s">
        <v>170</v>
      </c>
      <c r="B368" s="40">
        <f>INDEX(National!L:L,MATCH($A368&amp;$A$329,National!$J:$J,0))</f>
        <v>0</v>
      </c>
    </row>
    <row r="369" spans="1:2" x14ac:dyDescent="0.3">
      <c r="A369" s="38" t="s">
        <v>171</v>
      </c>
      <c r="B369" s="40">
        <f>INDEX(National!L:L,MATCH($A369&amp;$A$329,National!$J:$J,0))</f>
        <v>6.39247128025279E-3</v>
      </c>
    </row>
    <row r="370" spans="1:2" x14ac:dyDescent="0.3">
      <c r="A370" s="38" t="s">
        <v>173</v>
      </c>
      <c r="B370" s="40">
        <f>INDEX(National!L:L,MATCH($A370&amp;$A$329,National!$J:$J,0))</f>
        <v>0.48286836982820402</v>
      </c>
    </row>
    <row r="371" spans="1:2" x14ac:dyDescent="0.3">
      <c r="A371" s="24"/>
      <c r="B371" s="25"/>
    </row>
    <row r="374" spans="1:2" x14ac:dyDescent="0.3">
      <c r="A374" s="83" t="s">
        <v>182</v>
      </c>
      <c r="B374" s="83"/>
    </row>
    <row r="375" spans="1:2" x14ac:dyDescent="0.3">
      <c r="A375" s="43"/>
      <c r="B375" s="44"/>
    </row>
    <row r="376" spans="1:2" x14ac:dyDescent="0.3">
      <c r="A376" s="28" t="s">
        <v>12</v>
      </c>
      <c r="B376" s="25"/>
    </row>
    <row r="377" spans="1:2" x14ac:dyDescent="0.3">
      <c r="A377" s="24"/>
      <c r="B377" s="25"/>
    </row>
    <row r="378" spans="1:2" x14ac:dyDescent="0.3">
      <c r="A378" s="24"/>
      <c r="B378" s="29" t="s">
        <v>3</v>
      </c>
    </row>
    <row r="379" spans="1:2" x14ac:dyDescent="0.3">
      <c r="A379" s="37" t="s">
        <v>175</v>
      </c>
      <c r="B379" s="40">
        <f>INDEX(National!L:L,MATCH($A379&amp;$A$376,National!$J:$J,0))</f>
        <v>1.5723840022970999E-2</v>
      </c>
    </row>
    <row r="380" spans="1:2" x14ac:dyDescent="0.3">
      <c r="A380" s="37" t="s">
        <v>179</v>
      </c>
      <c r="B380" s="40">
        <f>INDEX(National!L:L,MATCH($A380&amp;$A$376,National!$J:$J,0))</f>
        <v>0.34930182254243503</v>
      </c>
    </row>
    <row r="381" spans="1:2" x14ac:dyDescent="0.3">
      <c r="A381" s="37" t="s">
        <v>176</v>
      </c>
      <c r="B381" s="40">
        <f>INDEX(National!L:L,MATCH($A381&amp;$A$376,National!$J:$J,0))</f>
        <v>6.4267943158351604E-2</v>
      </c>
    </row>
    <row r="382" spans="1:2" x14ac:dyDescent="0.3">
      <c r="A382" s="37" t="s">
        <v>177</v>
      </c>
      <c r="B382" s="40">
        <f>INDEX(National!L:L,MATCH($A382&amp;$A$376,National!$J:$J,0))</f>
        <v>3.4166686205944701E-4</v>
      </c>
    </row>
    <row r="383" spans="1:2" x14ac:dyDescent="0.3">
      <c r="A383" s="37" t="s">
        <v>178</v>
      </c>
      <c r="B383" s="40">
        <f>INDEX(National!L:L,MATCH($A383&amp;$A$376,National!$J:$J,0))</f>
        <v>6.1674286832470102E-3</v>
      </c>
    </row>
    <row r="384" spans="1:2" x14ac:dyDescent="0.3">
      <c r="A384" s="37" t="s">
        <v>180</v>
      </c>
      <c r="B384" s="40">
        <f>INDEX(National!L:L,MATCH($A384&amp;$A$376,National!$J:$J,0))</f>
        <v>0.56419729873093605</v>
      </c>
    </row>
    <row r="387" spans="1:2" x14ac:dyDescent="0.3">
      <c r="A387" s="28" t="s">
        <v>13</v>
      </c>
      <c r="B387" s="25"/>
    </row>
    <row r="388" spans="1:2" x14ac:dyDescent="0.3">
      <c r="A388" s="24"/>
      <c r="B388" s="25"/>
    </row>
    <row r="389" spans="1:2" x14ac:dyDescent="0.3">
      <c r="A389" s="24"/>
      <c r="B389" s="29" t="s">
        <v>3</v>
      </c>
    </row>
    <row r="390" spans="1:2" x14ac:dyDescent="0.3">
      <c r="A390" s="37" t="s">
        <v>175</v>
      </c>
      <c r="B390" s="40">
        <f>INDEX(National!L:L,MATCH($A390&amp;$A$387,National!$J:$J,0))</f>
        <v>7.2398816116916002E-3</v>
      </c>
    </row>
    <row r="391" spans="1:2" x14ac:dyDescent="0.3">
      <c r="A391" s="37" t="s">
        <v>179</v>
      </c>
      <c r="B391" s="40">
        <f>INDEX(National!L:L,MATCH($A391&amp;$A$387,National!$J:$J,0))</f>
        <v>0.41692863015746001</v>
      </c>
    </row>
    <row r="392" spans="1:2" x14ac:dyDescent="0.3">
      <c r="A392" s="37" t="s">
        <v>176</v>
      </c>
      <c r="B392" s="40">
        <f>INDEX(National!L:L,MATCH($A392&amp;$A$387,National!$J:$J,0))</f>
        <v>6.7414400599087501E-2</v>
      </c>
    </row>
    <row r="393" spans="1:2" x14ac:dyDescent="0.3">
      <c r="A393" s="37" t="s">
        <v>177</v>
      </c>
      <c r="B393" s="40">
        <f>INDEX(National!L:L,MATCH($A393&amp;$A$387,National!$J:$J,0))</f>
        <v>0</v>
      </c>
    </row>
    <row r="394" spans="1:2" x14ac:dyDescent="0.3">
      <c r="A394" s="37" t="s">
        <v>178</v>
      </c>
      <c r="B394" s="40">
        <f>INDEX(National!L:L,MATCH($A394&amp;$A$387,National!$J:$J,0))</f>
        <v>6.8251738526251098E-3</v>
      </c>
    </row>
    <row r="395" spans="1:2" x14ac:dyDescent="0.3">
      <c r="A395" s="37" t="s">
        <v>180</v>
      </c>
      <c r="B395" s="40">
        <f>INDEX(National!L:L,MATCH($A395&amp;$A$387,National!$J:$J,0))</f>
        <v>0.50159191377913603</v>
      </c>
    </row>
    <row r="397" spans="1:2" x14ac:dyDescent="0.3">
      <c r="A397" s="28" t="s">
        <v>49</v>
      </c>
      <c r="B397" s="25"/>
    </row>
    <row r="398" spans="1:2" x14ac:dyDescent="0.3">
      <c r="A398" s="24"/>
      <c r="B398" s="25"/>
    </row>
    <row r="399" spans="1:2" x14ac:dyDescent="0.3">
      <c r="A399" s="24"/>
      <c r="B399" s="29" t="s">
        <v>3</v>
      </c>
    </row>
    <row r="400" spans="1:2" x14ac:dyDescent="0.3">
      <c r="A400" s="37" t="s">
        <v>175</v>
      </c>
      <c r="B400" s="40">
        <f>INDEX(National!L:L,MATCH($A400&amp;$A$397,National!$J:$J,0))</f>
        <v>6.9753188591194504E-3</v>
      </c>
    </row>
    <row r="401" spans="1:2" x14ac:dyDescent="0.3">
      <c r="A401" s="37" t="s">
        <v>179</v>
      </c>
      <c r="B401" s="40">
        <f>INDEX(National!L:L,MATCH($A401&amp;$A$397,National!$J:$J,0))</f>
        <v>0.28606999149392698</v>
      </c>
    </row>
    <row r="402" spans="1:2" x14ac:dyDescent="0.3">
      <c r="A402" s="37" t="s">
        <v>176</v>
      </c>
      <c r="B402" s="40">
        <f>INDEX(National!L:L,MATCH($A402&amp;$A$397,National!$J:$J,0))</f>
        <v>3.2030008194149598E-2</v>
      </c>
    </row>
    <row r="403" spans="1:2" x14ac:dyDescent="0.3">
      <c r="A403" s="37" t="s">
        <v>177</v>
      </c>
      <c r="B403" s="40">
        <f>INDEX(National!L:L,MATCH($A403&amp;$A$397,National!$J:$J,0))</f>
        <v>4.3908176924044301E-4</v>
      </c>
    </row>
    <row r="404" spans="1:2" x14ac:dyDescent="0.3">
      <c r="A404" s="37" t="s">
        <v>178</v>
      </c>
      <c r="B404" s="40">
        <f>INDEX(National!L:L,MATCH($A404&amp;$A$397,National!$J:$J,0))</f>
        <v>5.95338951101234E-3</v>
      </c>
    </row>
    <row r="405" spans="1:2" x14ac:dyDescent="0.3">
      <c r="A405" s="37" t="s">
        <v>180</v>
      </c>
      <c r="B405" s="40">
        <f>INDEX(National!L:L,MATCH($A405&amp;$A$397,National!$J:$J,0))</f>
        <v>0.66853221017255104</v>
      </c>
    </row>
    <row r="408" spans="1:2" x14ac:dyDescent="0.3">
      <c r="A408" s="83" t="s">
        <v>197</v>
      </c>
      <c r="B408" s="83"/>
    </row>
    <row r="409" spans="1:2" x14ac:dyDescent="0.3">
      <c r="A409" s="49"/>
      <c r="B409" s="87"/>
    </row>
    <row r="410" spans="1:2" x14ac:dyDescent="0.3">
      <c r="A410" s="28" t="s">
        <v>12</v>
      </c>
      <c r="B410" s="25"/>
    </row>
    <row r="411" spans="1:2" x14ac:dyDescent="0.3">
      <c r="A411" s="24"/>
      <c r="B411" s="25"/>
    </row>
    <row r="412" spans="1:2" x14ac:dyDescent="0.3">
      <c r="A412" s="24"/>
      <c r="B412" s="29" t="s">
        <v>3</v>
      </c>
    </row>
    <row r="413" spans="1:2" x14ac:dyDescent="0.3">
      <c r="A413" s="38" t="s">
        <v>191</v>
      </c>
      <c r="B413" s="40">
        <f>INDEX(National!L:L,MATCH($A413&amp;$A$410,National!$J:$J,0))</f>
        <v>8.4637471635664402E-2</v>
      </c>
    </row>
    <row r="414" spans="1:2" x14ac:dyDescent="0.3">
      <c r="A414" s="38" t="s">
        <v>195</v>
      </c>
      <c r="B414" s="40">
        <f>INDEX(National!L:L,MATCH($A414&amp;$A$410,National!$J:$J,0))</f>
        <v>0.36885313476715897</v>
      </c>
    </row>
    <row r="415" spans="1:2" x14ac:dyDescent="0.3">
      <c r="A415" s="38" t="s">
        <v>192</v>
      </c>
      <c r="B415" s="40">
        <f>INDEX(National!L:L,MATCH($A415&amp;$A$410,National!$J:$J,0))</f>
        <v>0.15449918653285399</v>
      </c>
    </row>
    <row r="416" spans="1:2" x14ac:dyDescent="0.3">
      <c r="A416" s="38" t="s">
        <v>193</v>
      </c>
      <c r="B416" s="40">
        <f>INDEX(National!L:L,MATCH($A416&amp;$A$410,National!$J:$J,0))</f>
        <v>2.3861257159425299E-3</v>
      </c>
    </row>
    <row r="417" spans="1:2" x14ac:dyDescent="0.3">
      <c r="A417" s="38" t="s">
        <v>194</v>
      </c>
      <c r="B417" s="40">
        <f>INDEX(National!L:L,MATCH($A417&amp;$A$410,National!$J:$J,0))</f>
        <v>4.4572405771028598E-3</v>
      </c>
    </row>
    <row r="418" spans="1:2" x14ac:dyDescent="0.3">
      <c r="A418" s="38" t="s">
        <v>196</v>
      </c>
      <c r="B418" s="40">
        <f>INDEX(National!L:L,MATCH($A418&amp;$A$410,National!$J:$J,0))</f>
        <v>0.385166840771277</v>
      </c>
    </row>
    <row r="420" spans="1:2" x14ac:dyDescent="0.3">
      <c r="A420" s="28" t="s">
        <v>13</v>
      </c>
      <c r="B420" s="25"/>
    </row>
    <row r="421" spans="1:2" x14ac:dyDescent="0.3">
      <c r="A421" s="24"/>
      <c r="B421" s="25"/>
    </row>
    <row r="422" spans="1:2" x14ac:dyDescent="0.3">
      <c r="A422" s="24"/>
      <c r="B422" s="29" t="s">
        <v>3</v>
      </c>
    </row>
    <row r="423" spans="1:2" x14ac:dyDescent="0.3">
      <c r="A423" s="38" t="s">
        <v>191</v>
      </c>
      <c r="B423" s="40">
        <f>INDEX(National!L:L,MATCH($A423&amp;$A$420,National!$J:$J,0))</f>
        <v>5.7525765149948997E-2</v>
      </c>
    </row>
    <row r="424" spans="1:2" x14ac:dyDescent="0.3">
      <c r="A424" s="38" t="s">
        <v>195</v>
      </c>
      <c r="B424" s="40">
        <f>INDEX(National!L:L,MATCH($A424&amp;$A$420,National!$J:$J,0))</f>
        <v>0.428746210815597</v>
      </c>
    </row>
    <row r="425" spans="1:2" x14ac:dyDescent="0.3">
      <c r="A425" s="38" t="s">
        <v>192</v>
      </c>
      <c r="B425" s="40">
        <f>INDEX(National!L:L,MATCH($A425&amp;$A$420,National!$J:$J,0))</f>
        <v>0.132377957234625</v>
      </c>
    </row>
    <row r="426" spans="1:2" x14ac:dyDescent="0.3">
      <c r="A426" s="38" t="s">
        <v>193</v>
      </c>
      <c r="B426" s="40">
        <f>INDEX(National!L:L,MATCH($A426&amp;$A$420,National!$J:$J,0))</f>
        <v>3.6253419814193702E-4</v>
      </c>
    </row>
    <row r="427" spans="1:2" x14ac:dyDescent="0.3">
      <c r="A427" s="38" t="s">
        <v>194</v>
      </c>
      <c r="B427" s="40">
        <f>INDEX(National!L:L,MATCH($A427&amp;$A$420,National!$J:$J,0))</f>
        <v>1.5972769100866199E-3</v>
      </c>
    </row>
    <row r="428" spans="1:2" x14ac:dyDescent="0.3">
      <c r="A428" s="38" t="s">
        <v>196</v>
      </c>
      <c r="B428" s="40">
        <f>INDEX(National!L:L,MATCH($A428&amp;$A$420,National!$J:$J,0))</f>
        <v>0.37939025569160101</v>
      </c>
    </row>
    <row r="429" spans="1:2" x14ac:dyDescent="0.3">
      <c r="A429" s="53"/>
      <c r="B429" s="51"/>
    </row>
    <row r="430" spans="1:2" x14ac:dyDescent="0.3">
      <c r="A430" s="28" t="s">
        <v>49</v>
      </c>
      <c r="B430" s="25"/>
    </row>
    <row r="431" spans="1:2" x14ac:dyDescent="0.3">
      <c r="A431" s="24"/>
      <c r="B431" s="25"/>
    </row>
    <row r="432" spans="1:2" x14ac:dyDescent="0.3">
      <c r="A432" s="24"/>
      <c r="B432" s="29" t="s">
        <v>3</v>
      </c>
    </row>
    <row r="433" spans="1:2" x14ac:dyDescent="0.3">
      <c r="A433" s="38" t="s">
        <v>191</v>
      </c>
      <c r="B433" s="40">
        <f>INDEX(National!L:L,MATCH($A433&amp;$A$430,National!$J:$J,0))</f>
        <v>4.3748642176156302E-2</v>
      </c>
    </row>
    <row r="434" spans="1:2" x14ac:dyDescent="0.3">
      <c r="A434" s="38" t="s">
        <v>195</v>
      </c>
      <c r="B434" s="40">
        <f>INDEX(National!L:L,MATCH($A434&amp;$A$430,National!$J:$J,0))</f>
        <v>0.322213820975918</v>
      </c>
    </row>
    <row r="435" spans="1:2" x14ac:dyDescent="0.3">
      <c r="A435" s="38" t="s">
        <v>192</v>
      </c>
      <c r="B435" s="40">
        <f>INDEX(National!L:L,MATCH($A435&amp;$A$430,National!$J:$J,0))</f>
        <v>6.4059398290797598E-2</v>
      </c>
    </row>
    <row r="436" spans="1:2" x14ac:dyDescent="0.3">
      <c r="A436" s="38" t="s">
        <v>193</v>
      </c>
      <c r="B436" s="40">
        <f>INDEX(National!L:L,MATCH($A436&amp;$A$430,National!$J:$J,0))</f>
        <v>0</v>
      </c>
    </row>
    <row r="437" spans="1:2" x14ac:dyDescent="0.3">
      <c r="A437" s="38" t="s">
        <v>194</v>
      </c>
      <c r="B437" s="40">
        <f>INDEX(National!L:L,MATCH($A437&amp;$A$430,National!$J:$J,0))</f>
        <v>5.6028061590258204E-3</v>
      </c>
    </row>
    <row r="438" spans="1:2" x14ac:dyDescent="0.3">
      <c r="A438" s="38" t="s">
        <v>196</v>
      </c>
      <c r="B438" s="40">
        <f>INDEX(National!L:L,MATCH($A438&amp;$A$430,National!$J:$J,0))</f>
        <v>0.564375332398103</v>
      </c>
    </row>
    <row r="439" spans="1:2" x14ac:dyDescent="0.3">
      <c r="A439" s="53"/>
    </row>
    <row r="440" spans="1:2" x14ac:dyDescent="0.3">
      <c r="A440" s="53"/>
    </row>
    <row r="441" spans="1:2" x14ac:dyDescent="0.3">
      <c r="A441" s="83" t="s">
        <v>198</v>
      </c>
      <c r="B441" s="83"/>
    </row>
    <row r="442" spans="1:2" x14ac:dyDescent="0.3">
      <c r="A442" s="49"/>
      <c r="B442" s="54" t="s">
        <v>3</v>
      </c>
    </row>
    <row r="443" spans="1:2" x14ac:dyDescent="0.3">
      <c r="A443" s="28" t="s">
        <v>12</v>
      </c>
      <c r="B443" s="25"/>
    </row>
    <row r="444" spans="1:2" x14ac:dyDescent="0.3">
      <c r="A444" s="24"/>
      <c r="B444" s="25"/>
    </row>
    <row r="445" spans="1:2" x14ac:dyDescent="0.3">
      <c r="A445" s="24"/>
      <c r="B445" s="29" t="s">
        <v>3</v>
      </c>
    </row>
    <row r="446" spans="1:2" x14ac:dyDescent="0.3">
      <c r="A446" s="38" t="s">
        <v>184</v>
      </c>
      <c r="B446" s="40">
        <f>INDEX(National!L:L,MATCH($A446&amp;$A$410,National!$J:$J,0))</f>
        <v>5.3908989495660899E-2</v>
      </c>
    </row>
    <row r="447" spans="1:2" x14ac:dyDescent="0.3">
      <c r="A447" s="38" t="s">
        <v>188</v>
      </c>
      <c r="B447" s="40">
        <f>INDEX(National!L:L,MATCH($A447&amp;$A$410,National!$J:$J,0))</f>
        <v>0.56443854580816599</v>
      </c>
    </row>
    <row r="448" spans="1:2" x14ac:dyDescent="0.3">
      <c r="A448" s="38" t="s">
        <v>185</v>
      </c>
      <c r="B448" s="40">
        <f>INDEX(National!L:L,MATCH($A448&amp;$A$410,National!$J:$J,0))</f>
        <v>0.19990031902019501</v>
      </c>
    </row>
    <row r="449" spans="1:2" x14ac:dyDescent="0.3">
      <c r="A449" s="38" t="s">
        <v>186</v>
      </c>
      <c r="B449" s="40">
        <f>INDEX(National!L:L,MATCH($A449&amp;$A$410,National!$J:$J,0))</f>
        <v>6.1203034606263705E-4</v>
      </c>
    </row>
    <row r="450" spans="1:2" x14ac:dyDescent="0.3">
      <c r="A450" s="38" t="s">
        <v>187</v>
      </c>
      <c r="B450" s="40">
        <f>INDEX(National!L:L,MATCH($A450&amp;$A$410,National!$J:$J,0))</f>
        <v>3.0081464793438998E-3</v>
      </c>
    </row>
    <row r="451" spans="1:2" x14ac:dyDescent="0.3">
      <c r="A451" s="38" t="s">
        <v>189</v>
      </c>
      <c r="B451" s="40">
        <f>INDEX(National!L:L,MATCH($A451&amp;$A$410,National!$J:$J,0))</f>
        <v>0.178131968850571</v>
      </c>
    </row>
    <row r="453" spans="1:2" x14ac:dyDescent="0.3">
      <c r="A453" s="28" t="s">
        <v>13</v>
      </c>
      <c r="B453" s="25"/>
    </row>
    <row r="454" spans="1:2" x14ac:dyDescent="0.3">
      <c r="A454" s="24"/>
      <c r="B454" s="25"/>
    </row>
    <row r="455" spans="1:2" x14ac:dyDescent="0.3">
      <c r="A455" s="24"/>
      <c r="B455" s="29" t="s">
        <v>3</v>
      </c>
    </row>
    <row r="456" spans="1:2" x14ac:dyDescent="0.3">
      <c r="A456" s="38" t="s">
        <v>184</v>
      </c>
      <c r="B456" s="40">
        <f>INDEX(National!L:L,MATCH($A456&amp;$A$420,National!$J:$J,0))</f>
        <v>3.8549902271186001E-2</v>
      </c>
    </row>
    <row r="457" spans="1:2" x14ac:dyDescent="0.3">
      <c r="A457" s="38" t="s">
        <v>188</v>
      </c>
      <c r="B457" s="40">
        <f>INDEX(National!L:L,MATCH($A457&amp;$A$420,National!$J:$J,0))</f>
        <v>0.61968807191016295</v>
      </c>
    </row>
    <row r="458" spans="1:2" x14ac:dyDescent="0.3">
      <c r="A458" s="38" t="s">
        <v>185</v>
      </c>
      <c r="B458" s="40">
        <f>INDEX(National!L:L,MATCH($A458&amp;$A$420,National!$J:$J,0))</f>
        <v>0.16862829098417401</v>
      </c>
    </row>
    <row r="459" spans="1:2" x14ac:dyDescent="0.3">
      <c r="A459" s="38" t="s">
        <v>186</v>
      </c>
      <c r="B459" s="40">
        <f>INDEX(National!L:L,MATCH($A459&amp;$A$420,National!$J:$J,0))</f>
        <v>0</v>
      </c>
    </row>
    <row r="460" spans="1:2" x14ac:dyDescent="0.3">
      <c r="A460" s="38" t="s">
        <v>187</v>
      </c>
      <c r="B460" s="40">
        <f>INDEX(National!L:L,MATCH($A460&amp;$A$420,National!$J:$J,0))</f>
        <v>1.2347427119446901E-3</v>
      </c>
    </row>
    <row r="461" spans="1:2" x14ac:dyDescent="0.3">
      <c r="A461" s="38" t="s">
        <v>189</v>
      </c>
      <c r="B461" s="40">
        <f>INDEX(National!L:L,MATCH($A461&amp;$A$420,National!$J:$J,0))</f>
        <v>0.17189899212253201</v>
      </c>
    </row>
    <row r="462" spans="1:2" x14ac:dyDescent="0.3">
      <c r="A462" s="53"/>
      <c r="B462" s="51"/>
    </row>
    <row r="463" spans="1:2" x14ac:dyDescent="0.3">
      <c r="A463" s="28" t="s">
        <v>49</v>
      </c>
      <c r="B463" s="25"/>
    </row>
    <row r="464" spans="1:2" x14ac:dyDescent="0.3">
      <c r="A464" s="24"/>
      <c r="B464" s="25"/>
    </row>
    <row r="465" spans="1:2" x14ac:dyDescent="0.3">
      <c r="A465" s="24"/>
      <c r="B465" s="29" t="s">
        <v>3</v>
      </c>
    </row>
    <row r="466" spans="1:2" x14ac:dyDescent="0.3">
      <c r="A466" s="38" t="s">
        <v>184</v>
      </c>
      <c r="B466" s="40">
        <f>INDEX(National!L:L,MATCH($A466&amp;$A$430,National!$J:$J,0))</f>
        <v>4.5534789960970497E-2</v>
      </c>
    </row>
    <row r="467" spans="1:2" x14ac:dyDescent="0.3">
      <c r="A467" s="38" t="s">
        <v>188</v>
      </c>
      <c r="B467" s="40">
        <f>INDEX(National!L:L,MATCH($A467&amp;$A$430,National!$J:$J,0))</f>
        <v>0.40047918841010899</v>
      </c>
    </row>
    <row r="468" spans="1:2" x14ac:dyDescent="0.3">
      <c r="A468" s="38" t="s">
        <v>185</v>
      </c>
      <c r="B468" s="40">
        <f>INDEX(National!L:L,MATCH($A468&amp;$A$430,National!$J:$J,0))</f>
        <v>6.5794021274959896E-2</v>
      </c>
    </row>
    <row r="469" spans="1:2" x14ac:dyDescent="0.3">
      <c r="A469" s="38" t="s">
        <v>186</v>
      </c>
      <c r="B469" s="40">
        <f>INDEX(National!L:L,MATCH($A469&amp;$A$430,National!$J:$J,0))</f>
        <v>0</v>
      </c>
    </row>
    <row r="470" spans="1:2" x14ac:dyDescent="0.3">
      <c r="A470" s="38" t="s">
        <v>187</v>
      </c>
      <c r="B470" s="40">
        <f>INDEX(National!L:L,MATCH($A470&amp;$A$430,National!$J:$J,0))</f>
        <v>6.8315530494932296E-3</v>
      </c>
    </row>
    <row r="471" spans="1:2" x14ac:dyDescent="0.3">
      <c r="A471" s="38" t="s">
        <v>189</v>
      </c>
      <c r="B471" s="40">
        <f>INDEX(National!L:L,MATCH($A471&amp;$A$430,National!$J:$J,0))</f>
        <v>0.48136044730446698</v>
      </c>
    </row>
    <row r="475" spans="1:2" x14ac:dyDescent="0.3">
      <c r="A475" s="83" t="s">
        <v>200</v>
      </c>
      <c r="B475" s="83"/>
    </row>
    <row r="476" spans="1:2" x14ac:dyDescent="0.3">
      <c r="A476" s="49"/>
      <c r="B476" s="54" t="s">
        <v>3</v>
      </c>
    </row>
    <row r="477" spans="1:2" x14ac:dyDescent="0.3">
      <c r="A477" s="28" t="s">
        <v>12</v>
      </c>
      <c r="B477" s="25"/>
    </row>
    <row r="478" spans="1:2" x14ac:dyDescent="0.3">
      <c r="A478" s="24"/>
      <c r="B478" s="25"/>
    </row>
    <row r="479" spans="1:2" x14ac:dyDescent="0.3">
      <c r="A479" s="24"/>
      <c r="B479" s="29" t="s">
        <v>3</v>
      </c>
    </row>
    <row r="480" spans="1:2" x14ac:dyDescent="0.3">
      <c r="A480" s="38" t="s">
        <v>201</v>
      </c>
      <c r="B480" s="40">
        <f>INDEX(National!L:L,MATCH($A480&amp;$A$477,National!$J:$J,0))</f>
        <v>9.6415646928161902E-2</v>
      </c>
    </row>
    <row r="481" spans="1:2" x14ac:dyDescent="0.3">
      <c r="A481" s="38" t="s">
        <v>204</v>
      </c>
      <c r="B481" s="40">
        <f>INDEX(National!L:L,MATCH($A481&amp;$A$477,National!$J:$J,0))</f>
        <v>0.46337837756220601</v>
      </c>
    </row>
    <row r="482" spans="1:2" x14ac:dyDescent="0.3">
      <c r="A482" s="38" t="s">
        <v>202</v>
      </c>
      <c r="B482" s="40">
        <f>INDEX(National!L:L,MATCH($A482&amp;$A$477,National!$J:$J,0))</f>
        <v>0.32221474893241597</v>
      </c>
    </row>
    <row r="483" spans="1:2" x14ac:dyDescent="0.3">
      <c r="A483" s="38" t="s">
        <v>206</v>
      </c>
      <c r="B483" s="40">
        <f>INDEX(National!L:L,MATCH($A483&amp;$A$477,National!$J:$J,0))</f>
        <v>3.6349266076380699E-4</v>
      </c>
    </row>
    <row r="484" spans="1:2" x14ac:dyDescent="0.3">
      <c r="A484" s="38" t="s">
        <v>203</v>
      </c>
      <c r="B484" s="40">
        <f>INDEX(National!L:L,MATCH($A484&amp;$A$477,National!$J:$J,0))</f>
        <v>2.74895399512259E-3</v>
      </c>
    </row>
    <row r="485" spans="1:2" x14ac:dyDescent="0.3">
      <c r="A485" s="38" t="s">
        <v>205</v>
      </c>
      <c r="B485" s="40">
        <f>INDEX(National!L:L,MATCH($A485&amp;$A$477,National!$J:$J,0))</f>
        <v>0.11487877992133</v>
      </c>
    </row>
    <row r="487" spans="1:2" x14ac:dyDescent="0.3">
      <c r="A487" s="28" t="s">
        <v>13</v>
      </c>
      <c r="B487" s="25"/>
    </row>
    <row r="488" spans="1:2" x14ac:dyDescent="0.3">
      <c r="A488" s="24"/>
      <c r="B488" s="25"/>
    </row>
    <row r="489" spans="1:2" x14ac:dyDescent="0.3">
      <c r="A489" s="24"/>
      <c r="B489" s="29" t="s">
        <v>3</v>
      </c>
    </row>
    <row r="490" spans="1:2" x14ac:dyDescent="0.3">
      <c r="A490" s="38" t="s">
        <v>201</v>
      </c>
      <c r="B490" s="40">
        <f>INDEX(National!L:L,MATCH($A490&amp;$A$487,National!$J:$J,0))</f>
        <v>0.10775685250685201</v>
      </c>
    </row>
    <row r="491" spans="1:2" x14ac:dyDescent="0.3">
      <c r="A491" s="38" t="s">
        <v>204</v>
      </c>
      <c r="B491" s="40">
        <f>INDEX(National!L:L,MATCH($A491&amp;$A$487,National!$J:$J,0))</f>
        <v>0.53520260586220203</v>
      </c>
    </row>
    <row r="492" spans="1:2" x14ac:dyDescent="0.3">
      <c r="A492" s="38" t="s">
        <v>202</v>
      </c>
      <c r="B492" s="40">
        <f>INDEX(National!L:L,MATCH($A492&amp;$A$487,National!$J:$J,0))</f>
        <v>0.24217899879591401</v>
      </c>
    </row>
    <row r="493" spans="1:2" x14ac:dyDescent="0.3">
      <c r="A493" s="38" t="s">
        <v>206</v>
      </c>
      <c r="B493" s="40">
        <f>INDEX(National!L:L,MATCH($A493&amp;$A$487,National!$J:$J,0))</f>
        <v>0</v>
      </c>
    </row>
    <row r="494" spans="1:2" x14ac:dyDescent="0.3">
      <c r="A494" s="38" t="s">
        <v>203</v>
      </c>
      <c r="B494" s="40">
        <f>INDEX(National!L:L,MATCH($A494&amp;$A$487,National!$J:$J,0))</f>
        <v>1.1504553819564299E-3</v>
      </c>
    </row>
    <row r="495" spans="1:2" x14ac:dyDescent="0.3">
      <c r="A495" s="38" t="s">
        <v>205</v>
      </c>
      <c r="B495" s="40">
        <f>INDEX(National!L:L,MATCH($A495&amp;$A$487,National!$J:$J,0))</f>
        <v>0.113711087453076</v>
      </c>
    </row>
    <row r="496" spans="1:2" x14ac:dyDescent="0.3">
      <c r="A496" s="53"/>
      <c r="B496" s="51"/>
    </row>
    <row r="497" spans="1:2" x14ac:dyDescent="0.3">
      <c r="A497" s="28" t="s">
        <v>49</v>
      </c>
      <c r="B497" s="25"/>
    </row>
    <row r="498" spans="1:2" x14ac:dyDescent="0.3">
      <c r="A498" s="24"/>
      <c r="B498" s="25"/>
    </row>
    <row r="499" spans="1:2" x14ac:dyDescent="0.3">
      <c r="A499" s="24"/>
      <c r="B499" s="29" t="s">
        <v>3</v>
      </c>
    </row>
    <row r="500" spans="1:2" x14ac:dyDescent="0.3">
      <c r="A500" s="38" t="s">
        <v>201</v>
      </c>
      <c r="B500" s="40">
        <f>INDEX(National!L:L,MATCH($A500&amp;$A$497,National!$J:$J,0))</f>
        <v>4.4958430741471003E-2</v>
      </c>
    </row>
    <row r="501" spans="1:2" x14ac:dyDescent="0.3">
      <c r="A501" s="38" t="s">
        <v>204</v>
      </c>
      <c r="B501" s="40">
        <f>INDEX(National!L:L,MATCH($A501&amp;$A$497,National!$J:$J,0))</f>
        <v>0.30520331192710398</v>
      </c>
    </row>
    <row r="502" spans="1:2" x14ac:dyDescent="0.3">
      <c r="A502" s="38" t="s">
        <v>202</v>
      </c>
      <c r="B502" s="40">
        <f>INDEX(National!L:L,MATCH($A502&amp;$A$497,National!$J:$J,0))</f>
        <v>0.13256587115195601</v>
      </c>
    </row>
    <row r="503" spans="1:2" x14ac:dyDescent="0.3">
      <c r="A503" s="38" t="s">
        <v>206</v>
      </c>
      <c r="B503" s="40">
        <f>INDEX(National!L:L,MATCH($A503&amp;$A$497,National!$J:$J,0))</f>
        <v>0</v>
      </c>
    </row>
    <row r="504" spans="1:2" x14ac:dyDescent="0.3">
      <c r="A504" s="38" t="s">
        <v>203</v>
      </c>
      <c r="B504" s="40">
        <f>INDEX(National!L:L,MATCH($A504&amp;$A$497,National!$J:$J,0))</f>
        <v>5.1637243897853799E-3</v>
      </c>
    </row>
    <row r="505" spans="1:2" x14ac:dyDescent="0.3">
      <c r="A505" s="38" t="s">
        <v>205</v>
      </c>
      <c r="B505" s="40">
        <f>INDEX(National!L:L,MATCH($A505&amp;$A$497,National!$J:$J,0))</f>
        <v>0.51210866178968395</v>
      </c>
    </row>
    <row r="509" spans="1:2" x14ac:dyDescent="0.3">
      <c r="A509" s="83" t="s">
        <v>208</v>
      </c>
      <c r="B509" s="83"/>
    </row>
    <row r="510" spans="1:2" x14ac:dyDescent="0.3">
      <c r="A510" s="49"/>
      <c r="B510" s="54" t="s">
        <v>3</v>
      </c>
    </row>
    <row r="511" spans="1:2" x14ac:dyDescent="0.3">
      <c r="A511" s="28" t="s">
        <v>12</v>
      </c>
      <c r="B511" s="25"/>
    </row>
    <row r="512" spans="1:2" x14ac:dyDescent="0.3">
      <c r="A512" s="24"/>
      <c r="B512" s="25"/>
    </row>
    <row r="513" spans="1:2" x14ac:dyDescent="0.3">
      <c r="A513" s="24"/>
      <c r="B513" s="29" t="s">
        <v>3</v>
      </c>
    </row>
    <row r="514" spans="1:2" x14ac:dyDescent="0.3">
      <c r="A514" s="38" t="s">
        <v>212</v>
      </c>
      <c r="B514" s="40">
        <f>INDEX(National!L:L,MATCH($A514&amp;$A$511,National!$J:$J,0))</f>
        <v>0.76074774138704004</v>
      </c>
    </row>
    <row r="515" spans="1:2" x14ac:dyDescent="0.3">
      <c r="A515" s="38" t="s">
        <v>211</v>
      </c>
      <c r="B515" s="40">
        <f>INDEX(National!L:L,MATCH($A515&amp;$A$511,National!$J:$J,0))</f>
        <v>0.21903680639298501</v>
      </c>
    </row>
    <row r="516" spans="1:2" x14ac:dyDescent="0.3">
      <c r="A516" s="38" t="s">
        <v>209</v>
      </c>
      <c r="B516" s="40">
        <f>INDEX(National!L:L,MATCH($A516&amp;$A$511,National!$J:$J,0))</f>
        <v>5.0899881892842802E-3</v>
      </c>
    </row>
    <row r="517" spans="1:2" x14ac:dyDescent="0.3">
      <c r="A517" s="38" t="s">
        <v>210</v>
      </c>
      <c r="B517" s="40">
        <f>INDEX(National!L:L,MATCH($A517&amp;$A$511,National!$J:$J,0))</f>
        <v>1.5125464030690899E-2</v>
      </c>
    </row>
    <row r="519" spans="1:2" x14ac:dyDescent="0.3">
      <c r="A519" s="28" t="s">
        <v>13</v>
      </c>
      <c r="B519" s="25"/>
    </row>
    <row r="520" spans="1:2" x14ac:dyDescent="0.3">
      <c r="A520" s="24"/>
      <c r="B520" s="25"/>
    </row>
    <row r="521" spans="1:2" x14ac:dyDescent="0.3">
      <c r="A521" s="24"/>
      <c r="B521" s="29" t="s">
        <v>3</v>
      </c>
    </row>
    <row r="522" spans="1:2" x14ac:dyDescent="0.3">
      <c r="A522" s="38" t="s">
        <v>212</v>
      </c>
      <c r="B522" s="40">
        <f>INDEX(National!L:L,MATCH($A522&amp;$A$519,National!$J:$J,0))</f>
        <v>0.84872356816588901</v>
      </c>
    </row>
    <row r="523" spans="1:2" x14ac:dyDescent="0.3">
      <c r="A523" s="38" t="s">
        <v>211</v>
      </c>
      <c r="B523" s="40">
        <f>INDEX(National!L:L,MATCH($A523&amp;$A$519,National!$J:$J,0))</f>
        <v>0.126981594229676</v>
      </c>
    </row>
    <row r="524" spans="1:2" x14ac:dyDescent="0.3">
      <c r="A524" s="38" t="s">
        <v>209</v>
      </c>
      <c r="B524" s="40">
        <f>INDEX(National!L:L,MATCH($A524&amp;$A$519,National!$J:$J,0))</f>
        <v>3.0259791601967398E-3</v>
      </c>
    </row>
    <row r="525" spans="1:2" x14ac:dyDescent="0.3">
      <c r="A525" s="38" t="s">
        <v>210</v>
      </c>
      <c r="B525" s="40">
        <f>INDEX(National!L:L,MATCH($A525&amp;$A$519,National!$J:$J,0))</f>
        <v>2.1268858444238401E-2</v>
      </c>
    </row>
    <row r="527" spans="1:2" x14ac:dyDescent="0.3">
      <c r="A527" s="28" t="s">
        <v>49</v>
      </c>
      <c r="B527" s="25"/>
    </row>
    <row r="528" spans="1:2" x14ac:dyDescent="0.3">
      <c r="A528" s="24"/>
      <c r="B528" s="25"/>
    </row>
    <row r="529" spans="1:2" x14ac:dyDescent="0.3">
      <c r="A529" s="24"/>
      <c r="B529" s="29" t="s">
        <v>3</v>
      </c>
    </row>
    <row r="530" spans="1:2" x14ac:dyDescent="0.3">
      <c r="A530" s="38" t="s">
        <v>212</v>
      </c>
      <c r="B530" s="40">
        <f>INDEX(National!L:L,MATCH($A530&amp;$A$527,National!$J:$J,0))</f>
        <v>0.61513444475934098</v>
      </c>
    </row>
    <row r="531" spans="1:2" x14ac:dyDescent="0.3">
      <c r="A531" s="38" t="s">
        <v>211</v>
      </c>
      <c r="B531" s="40">
        <f>INDEX(National!L:L,MATCH($A531&amp;$A$527,National!$J:$J,0))</f>
        <v>0.35933697130770098</v>
      </c>
    </row>
    <row r="532" spans="1:2" x14ac:dyDescent="0.3">
      <c r="A532" s="38" t="s">
        <v>209</v>
      </c>
      <c r="B532" s="40">
        <f>INDEX(National!L:L,MATCH($A532&amp;$A$527,National!$J:$J,0))</f>
        <v>1.2287468904674101E-3</v>
      </c>
    </row>
    <row r="533" spans="1:2" x14ac:dyDescent="0.3">
      <c r="A533" s="38" t="s">
        <v>210</v>
      </c>
      <c r="B533" s="40">
        <f>INDEX(National!L:L,MATCH($A533&amp;$A$527,National!$J:$J,0))</f>
        <v>2.4299837042489902E-2</v>
      </c>
    </row>
    <row r="536" spans="1:2" x14ac:dyDescent="0.3">
      <c r="A536" s="26" t="s">
        <v>218</v>
      </c>
      <c r="B536" s="27"/>
    </row>
    <row r="537" spans="1:2" x14ac:dyDescent="0.3">
      <c r="A537" s="50" t="s">
        <v>223</v>
      </c>
      <c r="B537" s="44"/>
    </row>
    <row r="538" spans="1:2" x14ac:dyDescent="0.3">
      <c r="A538" s="43"/>
      <c r="B538" s="44"/>
    </row>
    <row r="539" spans="1:2" x14ac:dyDescent="0.3">
      <c r="A539" s="28" t="s">
        <v>12</v>
      </c>
      <c r="B539" s="25"/>
    </row>
    <row r="540" spans="1:2" x14ac:dyDescent="0.3">
      <c r="A540" s="24"/>
      <c r="B540" s="25"/>
    </row>
    <row r="541" spans="1:2" x14ac:dyDescent="0.3">
      <c r="A541" s="24"/>
      <c r="B541" s="29" t="s">
        <v>3</v>
      </c>
    </row>
    <row r="542" spans="1:2" x14ac:dyDescent="0.3">
      <c r="A542" s="30" t="s">
        <v>219</v>
      </c>
      <c r="B542" s="52">
        <f>INDEX(National!L:L,MATCH($A542&amp;$A$539,National!$J:$J,0))</f>
        <v>50.017674910599801</v>
      </c>
    </row>
    <row r="543" spans="1:2" x14ac:dyDescent="0.3">
      <c r="A543" s="39" t="s">
        <v>220</v>
      </c>
      <c r="B543" s="52">
        <f>INDEX(National!L:L,MATCH($A543&amp;$A$539,National!$J:$J,0))</f>
        <v>4.5888477487044099</v>
      </c>
    </row>
    <row r="544" spans="1:2" x14ac:dyDescent="0.3">
      <c r="A544" s="30" t="s">
        <v>221</v>
      </c>
      <c r="B544" s="52">
        <f>INDEX(National!L:L,MATCH($A544&amp;$A$539,National!$J:$J,0))</f>
        <v>17.694031083284401</v>
      </c>
    </row>
    <row r="545" spans="1:2" x14ac:dyDescent="0.3">
      <c r="A545" s="30" t="s">
        <v>222</v>
      </c>
      <c r="B545" s="52">
        <f>INDEX(National!L:L,MATCH($A545&amp;$A$539,National!$J:$J,0))</f>
        <v>7.1275153624391798</v>
      </c>
    </row>
    <row r="547" spans="1:2" x14ac:dyDescent="0.3">
      <c r="A547" s="28" t="s">
        <v>13</v>
      </c>
      <c r="B547" s="25"/>
    </row>
    <row r="548" spans="1:2" x14ac:dyDescent="0.3">
      <c r="A548" s="24"/>
      <c r="B548" s="25"/>
    </row>
    <row r="549" spans="1:2" x14ac:dyDescent="0.3">
      <c r="A549" s="24"/>
      <c r="B549" s="29" t="s">
        <v>3</v>
      </c>
    </row>
    <row r="550" spans="1:2" x14ac:dyDescent="0.3">
      <c r="A550" s="30" t="s">
        <v>219</v>
      </c>
      <c r="B550" s="52">
        <f>INDEX(National!L:L,MATCH($A550&amp;$A$547,National!$J:$J,0))</f>
        <v>52.146373420608498</v>
      </c>
    </row>
    <row r="551" spans="1:2" x14ac:dyDescent="0.3">
      <c r="A551" s="39" t="s">
        <v>220</v>
      </c>
      <c r="B551" s="52">
        <f>INDEX(National!L:L,MATCH($A551&amp;$A$547,National!$J:$J,0))</f>
        <v>6.7962006054961703</v>
      </c>
    </row>
    <row r="552" spans="1:2" x14ac:dyDescent="0.3">
      <c r="A552" s="30" t="s">
        <v>221</v>
      </c>
      <c r="B552" s="52">
        <f>INDEX(National!L:L,MATCH($A552&amp;$A$547,National!$J:$J,0))</f>
        <v>16.286795187906499</v>
      </c>
    </row>
    <row r="553" spans="1:2" x14ac:dyDescent="0.3">
      <c r="A553" s="30" t="s">
        <v>222</v>
      </c>
      <c r="B553" s="52">
        <f>INDEX(National!L:L,MATCH($A553&amp;$A$547,National!$J:$J,0))</f>
        <v>8.2206126787399505</v>
      </c>
    </row>
    <row r="555" spans="1:2" x14ac:dyDescent="0.3">
      <c r="A555" s="28" t="s">
        <v>49</v>
      </c>
      <c r="B555" s="25"/>
    </row>
    <row r="556" spans="1:2" x14ac:dyDescent="0.3">
      <c r="A556" s="24"/>
      <c r="B556" s="25"/>
    </row>
    <row r="557" spans="1:2" x14ac:dyDescent="0.3">
      <c r="A557" s="24"/>
      <c r="B557" s="29" t="s">
        <v>3</v>
      </c>
    </row>
    <row r="558" spans="1:2" x14ac:dyDescent="0.3">
      <c r="A558" s="30" t="s">
        <v>219</v>
      </c>
      <c r="B558" s="52">
        <f>INDEX(National!L:L,MATCH($A558&amp;$A$555,National!$J:$J,0))</f>
        <v>56.569438341090397</v>
      </c>
    </row>
    <row r="559" spans="1:2" x14ac:dyDescent="0.3">
      <c r="A559" s="39" t="s">
        <v>220</v>
      </c>
      <c r="B559" s="52">
        <f>INDEX(National!L:L,MATCH($A559&amp;$A$555,National!$J:$J,0))</f>
        <v>9.2378074879371201</v>
      </c>
    </row>
    <row r="560" spans="1:2" x14ac:dyDescent="0.3">
      <c r="A560" s="30" t="s">
        <v>221</v>
      </c>
      <c r="B560" s="52">
        <f>INDEX(National!L:L,MATCH($A560&amp;$A$555,National!$J:$J,0))</f>
        <v>11.126304985442999</v>
      </c>
    </row>
    <row r="561" spans="1:2" x14ac:dyDescent="0.3">
      <c r="A561" s="30" t="s">
        <v>222</v>
      </c>
      <c r="B561" s="52">
        <f>INDEX(National!L:L,MATCH($A561&amp;$A$555,National!$J:$J,0))</f>
        <v>7.9020670683133796</v>
      </c>
    </row>
    <row r="564" spans="1:2" x14ac:dyDescent="0.3">
      <c r="A564" s="26" t="s">
        <v>251</v>
      </c>
      <c r="B564" s="27"/>
    </row>
    <row r="565" spans="1:2" x14ac:dyDescent="0.3">
      <c r="A565" s="43"/>
      <c r="B565" s="44"/>
    </row>
    <row r="566" spans="1:2" x14ac:dyDescent="0.3">
      <c r="A566" s="28" t="s">
        <v>12</v>
      </c>
      <c r="B566" s="25"/>
    </row>
    <row r="567" spans="1:2" x14ac:dyDescent="0.3">
      <c r="A567" s="24"/>
      <c r="B567" s="25"/>
    </row>
    <row r="568" spans="1:2" x14ac:dyDescent="0.3">
      <c r="A568" s="24"/>
      <c r="B568" s="29" t="s">
        <v>3</v>
      </c>
    </row>
    <row r="569" spans="1:2" x14ac:dyDescent="0.3">
      <c r="A569" s="30" t="s">
        <v>250</v>
      </c>
      <c r="B569" s="40">
        <f>INDEX(National!L:L,MATCH($A569&amp;$A$566,National!$J:$J,0))</f>
        <v>4.04302014700851E-3</v>
      </c>
    </row>
    <row r="570" spans="1:2" x14ac:dyDescent="0.3">
      <c r="A570" s="30" t="s">
        <v>244</v>
      </c>
      <c r="B570" s="40">
        <f>INDEX(National!L:L,MATCH($A570&amp;$A$566,National!$J:$J,0))</f>
        <v>2.0785327345274999E-2</v>
      </c>
    </row>
    <row r="571" spans="1:2" x14ac:dyDescent="0.3">
      <c r="A571" s="30" t="s">
        <v>246</v>
      </c>
      <c r="B571" s="40">
        <f>INDEX(National!L:L,MATCH($A571&amp;$A$566,National!$J:$J,0))</f>
        <v>7.2833441083426501E-2</v>
      </c>
    </row>
    <row r="572" spans="1:2" x14ac:dyDescent="0.3">
      <c r="A572" s="39" t="s">
        <v>241</v>
      </c>
      <c r="B572" s="40">
        <f>INDEX(National!L:L,MATCH($A572&amp;$A$566,National!$J:$J,0))</f>
        <v>0.27583877955279101</v>
      </c>
    </row>
    <row r="573" spans="1:2" x14ac:dyDescent="0.3">
      <c r="A573" s="30" t="s">
        <v>243</v>
      </c>
      <c r="B573" s="40">
        <f>INDEX(National!L:L,MATCH($A573&amp;$A$566,National!$J:$J,0))</f>
        <v>0.35077976224020202</v>
      </c>
    </row>
    <row r="574" spans="1:2" x14ac:dyDescent="0.3">
      <c r="A574" s="30" t="s">
        <v>245</v>
      </c>
      <c r="B574" s="40">
        <f>INDEX(National!L:L,MATCH($A574&amp;$A$566,National!$J:$J,0))</f>
        <v>0.16126104483864501</v>
      </c>
    </row>
    <row r="575" spans="1:2" x14ac:dyDescent="0.3">
      <c r="A575" s="30" t="s">
        <v>247</v>
      </c>
      <c r="B575" s="40">
        <f>INDEX(National!L:L,MATCH($A575&amp;$A$566,National!$J:$J,0))</f>
        <v>4.9936278426373402E-2</v>
      </c>
    </row>
    <row r="576" spans="1:2" x14ac:dyDescent="0.3">
      <c r="A576" s="30" t="s">
        <v>240</v>
      </c>
      <c r="B576" s="40">
        <f>INDEX(National!L:L,MATCH($A576&amp;$A$566,National!$J:$J,0))</f>
        <v>1.2266265917796801E-2</v>
      </c>
    </row>
    <row r="577" spans="1:2" x14ac:dyDescent="0.3">
      <c r="A577" s="30" t="s">
        <v>432</v>
      </c>
      <c r="B577" s="40">
        <f>INDEX(National!L:L,MATCH($A577&amp;$A$566,National!$J:$J,0))</f>
        <v>4.7460073783701503E-3</v>
      </c>
    </row>
    <row r="578" spans="1:2" x14ac:dyDescent="0.3">
      <c r="A578" s="30" t="s">
        <v>242</v>
      </c>
      <c r="B578" s="40">
        <f>INDEX(National!L:L,MATCH($A578&amp;$A$566,National!$J:$J,0))</f>
        <v>2.1786226913424098E-3</v>
      </c>
    </row>
    <row r="579" spans="1:2" x14ac:dyDescent="0.3">
      <c r="A579" s="30" t="s">
        <v>367</v>
      </c>
      <c r="B579" s="40">
        <f>INDEX(National!L:L,MATCH($A579&amp;$A$566,National!$J:$J,0))</f>
        <v>1.8294492351260199E-3</v>
      </c>
    </row>
    <row r="580" spans="1:2" s="88" customFormat="1" x14ac:dyDescent="0.3">
      <c r="A580" s="30" t="s">
        <v>368</v>
      </c>
      <c r="B580" s="40">
        <f>INDEX(National!L:L,MATCH($A580&amp;$A$566,National!$J:$J,0))</f>
        <v>2.0544036932578801E-3</v>
      </c>
    </row>
    <row r="581" spans="1:2" s="89" customFormat="1" x14ac:dyDescent="0.3">
      <c r="A581" s="30" t="s">
        <v>433</v>
      </c>
      <c r="B581" s="40">
        <f>INDEX(National!L:L,MATCH($A581&amp;$A$566,National!$J:$J,0))</f>
        <v>3.16523949711037E-4</v>
      </c>
    </row>
    <row r="582" spans="1:2" x14ac:dyDescent="0.3">
      <c r="A582" s="30" t="s">
        <v>248</v>
      </c>
      <c r="B582" s="40">
        <f>INDEX(National!L:L,MATCH($A582&amp;$A$566,National!$J:$J,0))</f>
        <v>6.3800915997187999E-3</v>
      </c>
    </row>
    <row r="583" spans="1:2" x14ac:dyDescent="0.3">
      <c r="A583" s="30" t="s">
        <v>249</v>
      </c>
    </row>
    <row r="585" spans="1:2" x14ac:dyDescent="0.3">
      <c r="A585" s="28" t="s">
        <v>13</v>
      </c>
      <c r="B585" s="25"/>
    </row>
    <row r="586" spans="1:2" x14ac:dyDescent="0.3">
      <c r="A586" s="24"/>
      <c r="B586" s="25"/>
    </row>
    <row r="587" spans="1:2" x14ac:dyDescent="0.3">
      <c r="A587" s="24"/>
      <c r="B587" s="29" t="s">
        <v>3</v>
      </c>
    </row>
    <row r="588" spans="1:2" x14ac:dyDescent="0.3">
      <c r="A588" s="30" t="s">
        <v>250</v>
      </c>
      <c r="B588" s="40">
        <f>INDEX(National!L:L,MATCH($A588&amp;$A$585,National!$J:$J,0))</f>
        <v>1.4187189731288701E-2</v>
      </c>
    </row>
    <row r="589" spans="1:2" x14ac:dyDescent="0.3">
      <c r="A589" s="30" t="s">
        <v>244</v>
      </c>
      <c r="B589" s="40">
        <f>INDEX(National!L:L,MATCH($A589&amp;$A$585,National!$J:$J,0))</f>
        <v>2.76446406558933E-2</v>
      </c>
    </row>
    <row r="590" spans="1:2" x14ac:dyDescent="0.3">
      <c r="A590" s="30" t="s">
        <v>246</v>
      </c>
      <c r="B590" s="40">
        <f>INDEX(National!L:L,MATCH($A590&amp;$A$585,National!$J:$J,0))</f>
        <v>0.13200863793390799</v>
      </c>
    </row>
    <row r="591" spans="1:2" x14ac:dyDescent="0.3">
      <c r="A591" s="39" t="s">
        <v>241</v>
      </c>
      <c r="B591" s="40">
        <f>INDEX(National!L:L,MATCH($A591&amp;$A$585,National!$J:$J,0))</f>
        <v>0.29387673389264701</v>
      </c>
    </row>
    <row r="592" spans="1:2" x14ac:dyDescent="0.3">
      <c r="A592" s="30" t="s">
        <v>243</v>
      </c>
      <c r="B592" s="40">
        <f>INDEX(National!L:L,MATCH($A592&amp;$A$585,National!$J:$J,0))</f>
        <v>0.34952874949493201</v>
      </c>
    </row>
    <row r="593" spans="1:2" x14ac:dyDescent="0.3">
      <c r="A593" s="30" t="s">
        <v>245</v>
      </c>
      <c r="B593" s="40">
        <f>INDEX(National!L:L,MATCH($A593&amp;$A$585,National!$J:$J,0))</f>
        <v>0.111425344673835</v>
      </c>
    </row>
    <row r="594" spans="1:2" x14ac:dyDescent="0.3">
      <c r="A594" s="30" t="s">
        <v>247</v>
      </c>
      <c r="B594" s="40">
        <f>INDEX(National!L:L,MATCH($A594&amp;$A$585,National!$J:$J,0))</f>
        <v>1.23068511942505E-2</v>
      </c>
    </row>
    <row r="595" spans="1:2" x14ac:dyDescent="0.3">
      <c r="A595" s="30" t="s">
        <v>240</v>
      </c>
      <c r="B595" s="40">
        <f>INDEX(National!L:L,MATCH($A595&amp;$A$585,National!$J:$J,0))</f>
        <v>1.27402948091603E-2</v>
      </c>
    </row>
    <row r="596" spans="1:2" x14ac:dyDescent="0.3">
      <c r="A596" s="30" t="s">
        <v>432</v>
      </c>
      <c r="B596" s="40">
        <f>INDEX(National!L:L,MATCH($A596&amp;$A$585,National!$J:$J,0))</f>
        <v>0</v>
      </c>
    </row>
    <row r="597" spans="1:2" x14ac:dyDescent="0.3">
      <c r="A597" s="30" t="s">
        <v>242</v>
      </c>
      <c r="B597" s="40">
        <f>INDEX(National!L:L,MATCH($A597&amp;$A$585,National!$J:$J,0))</f>
        <v>1.45482317006112E-3</v>
      </c>
    </row>
    <row r="598" spans="1:2" x14ac:dyDescent="0.3">
      <c r="A598" s="30" t="s">
        <v>367</v>
      </c>
      <c r="B598" s="40">
        <f>INDEX(National!L:L,MATCH($A598&amp;$A$585,National!$J:$J,0))</f>
        <v>0</v>
      </c>
    </row>
    <row r="599" spans="1:2" x14ac:dyDescent="0.3">
      <c r="A599" s="30" t="s">
        <v>368</v>
      </c>
      <c r="B599" s="40">
        <f>INDEX(National!L:L,MATCH($A599&amp;$A$585,National!$J:$J,0))</f>
        <v>0</v>
      </c>
    </row>
    <row r="600" spans="1:2" x14ac:dyDescent="0.3">
      <c r="A600" s="30" t="s">
        <v>433</v>
      </c>
      <c r="B600" s="40">
        <f>INDEX(National!L:L,MATCH($A600&amp;$A$585,National!$J:$J,0))</f>
        <v>0</v>
      </c>
    </row>
    <row r="601" spans="1:2" x14ac:dyDescent="0.3">
      <c r="A601" s="30" t="s">
        <v>248</v>
      </c>
      <c r="B601" s="40">
        <f>INDEX(National!L:L,MATCH($A601&amp;$A$585,National!$J:$J,0))</f>
        <v>1.35551247203208E-3</v>
      </c>
    </row>
    <row r="602" spans="1:2" x14ac:dyDescent="0.3">
      <c r="A602" s="30" t="s">
        <v>249</v>
      </c>
      <c r="B602" s="40">
        <f>INDEX(National!L:L,MATCH($A602&amp;$A$585,National!$J:$J,0))</f>
        <v>4.34712219719929E-2</v>
      </c>
    </row>
    <row r="604" spans="1:2" x14ac:dyDescent="0.3">
      <c r="A604" s="28" t="s">
        <v>49</v>
      </c>
      <c r="B604" s="25"/>
    </row>
    <row r="605" spans="1:2" x14ac:dyDescent="0.3">
      <c r="A605" s="24"/>
      <c r="B605" s="25"/>
    </row>
    <row r="606" spans="1:2" x14ac:dyDescent="0.3">
      <c r="A606" s="24"/>
      <c r="B606" s="29" t="s">
        <v>3</v>
      </c>
    </row>
    <row r="607" spans="1:2" x14ac:dyDescent="0.3">
      <c r="A607" s="30" t="s">
        <v>250</v>
      </c>
      <c r="B607" s="40">
        <f>INDEX(National!L:L,MATCH($A607&amp;$A$604,National!$J:$J,0))</f>
        <v>2.91295026189573E-2</v>
      </c>
    </row>
    <row r="608" spans="1:2" x14ac:dyDescent="0.3">
      <c r="A608" s="30" t="s">
        <v>244</v>
      </c>
      <c r="B608" s="40">
        <f>INDEX(National!L:L,MATCH($A608&amp;$A$604,National!$J:$J,0))</f>
        <v>6.6662514747551693E-2</v>
      </c>
    </row>
    <row r="609" spans="1:2" x14ac:dyDescent="0.3">
      <c r="A609" s="30" t="s">
        <v>246</v>
      </c>
      <c r="B609" s="40">
        <f>INDEX(National!L:L,MATCH($A609&amp;$A$604,National!$J:$J,0))</f>
        <v>0.122570044987226</v>
      </c>
    </row>
    <row r="610" spans="1:2" x14ac:dyDescent="0.3">
      <c r="A610" s="39" t="s">
        <v>241</v>
      </c>
      <c r="B610" s="40">
        <f>INDEX(National!L:L,MATCH($A610&amp;$A$604,National!$J:$J,0))</f>
        <v>0.51071782054831005</v>
      </c>
    </row>
    <row r="611" spans="1:2" x14ac:dyDescent="0.3">
      <c r="A611" s="30" t="s">
        <v>243</v>
      </c>
      <c r="B611" s="40">
        <f>INDEX(National!L:L,MATCH($A611&amp;$A$604,National!$J:$J,0))</f>
        <v>0.19756388175751499</v>
      </c>
    </row>
    <row r="612" spans="1:2" x14ac:dyDescent="0.3">
      <c r="A612" s="30" t="s">
        <v>245</v>
      </c>
      <c r="B612" s="40">
        <f>INDEX(National!L:L,MATCH($A612&amp;$A$604,National!$J:$J,0))</f>
        <v>2.9906367846792299E-2</v>
      </c>
    </row>
    <row r="613" spans="1:2" x14ac:dyDescent="0.3">
      <c r="A613" s="30" t="s">
        <v>247</v>
      </c>
      <c r="B613" s="40">
        <f>INDEX(National!L:L,MATCH($A613&amp;$A$604,National!$J:$J,0))</f>
        <v>1.4275961067737801E-3</v>
      </c>
    </row>
    <row r="614" spans="1:2" x14ac:dyDescent="0.3">
      <c r="A614" s="30" t="s">
        <v>240</v>
      </c>
      <c r="B614" s="40">
        <f>INDEX(National!L:L,MATCH($A614&amp;$A$604,National!$J:$J,0))</f>
        <v>2.71132379907673E-3</v>
      </c>
    </row>
    <row r="615" spans="1:2" x14ac:dyDescent="0.3">
      <c r="A615" s="30" t="s">
        <v>432</v>
      </c>
      <c r="B615" s="40">
        <f>INDEX(National!L:L,MATCH($A615&amp;$A$604,National!$J:$J,0))</f>
        <v>0</v>
      </c>
    </row>
    <row r="616" spans="1:2" x14ac:dyDescent="0.3">
      <c r="A616" s="30" t="s">
        <v>242</v>
      </c>
      <c r="B616" s="40">
        <f>INDEX(National!L:L,MATCH($A616&amp;$A$604,National!$J:$J,0))</f>
        <v>0</v>
      </c>
    </row>
    <row r="617" spans="1:2" x14ac:dyDescent="0.3">
      <c r="A617" s="30" t="s">
        <v>367</v>
      </c>
      <c r="B617" s="40">
        <f>INDEX(National!L:L,MATCH($A617&amp;$A$604,National!$J:$J,0))</f>
        <v>0</v>
      </c>
    </row>
    <row r="618" spans="1:2" x14ac:dyDescent="0.3">
      <c r="A618" s="30" t="s">
        <v>368</v>
      </c>
      <c r="B618" s="40">
        <f>INDEX(National!L:L,MATCH($A618&amp;$A$604,National!$J:$J,0))</f>
        <v>0</v>
      </c>
    </row>
    <row r="619" spans="1:2" x14ac:dyDescent="0.3">
      <c r="A619" s="30" t="s">
        <v>433</v>
      </c>
      <c r="B619" s="40">
        <f>INDEX(National!L:L,MATCH($A619&amp;$A$604,National!$J:$J,0))</f>
        <v>0</v>
      </c>
    </row>
    <row r="620" spans="1:2" x14ac:dyDescent="0.3">
      <c r="A620" s="30" t="s">
        <v>248</v>
      </c>
      <c r="B620" s="40">
        <f>INDEX(National!L:L,MATCH($A620&amp;$A$604,National!$J:$J,0))</f>
        <v>2.8541374263506499E-2</v>
      </c>
    </row>
    <row r="621" spans="1:2" x14ac:dyDescent="0.3">
      <c r="A621" s="30" t="s">
        <v>249</v>
      </c>
      <c r="B621" s="40">
        <f>INDEX(National!L:L,MATCH($A621&amp;$A$604,National!$J:$J,0))</f>
        <v>1.07695733242913E-2</v>
      </c>
    </row>
    <row r="624" spans="1:2" x14ac:dyDescent="0.3">
      <c r="A624" s="83" t="s">
        <v>371</v>
      </c>
      <c r="B624" s="83"/>
    </row>
    <row r="625" spans="1:2" x14ac:dyDescent="0.3">
      <c r="A625" s="49"/>
      <c r="B625" s="54" t="s">
        <v>3</v>
      </c>
    </row>
    <row r="626" spans="1:2" x14ac:dyDescent="0.3">
      <c r="A626" s="28" t="s">
        <v>12</v>
      </c>
      <c r="B626" s="25"/>
    </row>
    <row r="627" spans="1:2" x14ac:dyDescent="0.3">
      <c r="A627" s="24"/>
      <c r="B627" s="25"/>
    </row>
    <row r="628" spans="1:2" x14ac:dyDescent="0.3">
      <c r="A628" s="24"/>
      <c r="B628" s="29" t="s">
        <v>3</v>
      </c>
    </row>
    <row r="629" spans="1:2" x14ac:dyDescent="0.3">
      <c r="A629" s="38" t="s">
        <v>256</v>
      </c>
      <c r="B629" s="40">
        <f>INDEX(National!L:L,MATCH($A629&amp;$A$626,National!$J:$J,0))</f>
        <v>0.69014201839049405</v>
      </c>
    </row>
    <row r="630" spans="1:2" x14ac:dyDescent="0.3">
      <c r="A630" s="38" t="s">
        <v>255</v>
      </c>
      <c r="B630" s="40">
        <f>INDEX(National!L:L,MATCH($A630&amp;$A$626,National!$J:$J,0))</f>
        <v>0.28583105833781502</v>
      </c>
    </row>
    <row r="631" spans="1:2" x14ac:dyDescent="0.3">
      <c r="A631" s="38" t="s">
        <v>253</v>
      </c>
      <c r="B631" s="40">
        <f>INDEX(National!L:L,MATCH($A631&amp;$A$626,National!$J:$J,0))</f>
        <v>4.4099027085802104E-3</v>
      </c>
    </row>
    <row r="632" spans="1:2" x14ac:dyDescent="0.3">
      <c r="A632" s="38" t="s">
        <v>254</v>
      </c>
      <c r="B632" s="40">
        <f>INDEX(National!L:L,MATCH($A632&amp;$A$626,National!$J:$J,0))</f>
        <v>1.9617020563110502E-2</v>
      </c>
    </row>
    <row r="634" spans="1:2" x14ac:dyDescent="0.3">
      <c r="A634" s="28" t="s">
        <v>13</v>
      </c>
      <c r="B634" s="25"/>
    </row>
    <row r="635" spans="1:2" x14ac:dyDescent="0.3">
      <c r="A635" s="24"/>
      <c r="B635" s="25"/>
    </row>
    <row r="636" spans="1:2" x14ac:dyDescent="0.3">
      <c r="A636" s="24"/>
      <c r="B636" s="29" t="s">
        <v>3</v>
      </c>
    </row>
    <row r="637" spans="1:2" x14ac:dyDescent="0.3">
      <c r="A637" s="38" t="s">
        <v>256</v>
      </c>
      <c r="B637" s="40">
        <f>INDEX(National!L:L,MATCH($A637&amp;$A$634,National!$J:$J,0))</f>
        <v>0.56183919615850098</v>
      </c>
    </row>
    <row r="638" spans="1:2" x14ac:dyDescent="0.3">
      <c r="A638" s="38" t="s">
        <v>255</v>
      </c>
      <c r="B638" s="40">
        <f>INDEX(National!L:L,MATCH($A638&amp;$A$634,National!$J:$J,0))</f>
        <v>0.386626479743159</v>
      </c>
    </row>
    <row r="639" spans="1:2" x14ac:dyDescent="0.3">
      <c r="A639" s="38" t="s">
        <v>253</v>
      </c>
      <c r="B639" s="40">
        <f>INDEX(National!L:L,MATCH($A639&amp;$A$634,National!$J:$J,0))</f>
        <v>4.8336937856003201E-3</v>
      </c>
    </row>
    <row r="640" spans="1:2" x14ac:dyDescent="0.3">
      <c r="A640" s="38" t="s">
        <v>254</v>
      </c>
      <c r="B640" s="40">
        <f>INDEX(National!L:L,MATCH($A640&amp;$A$634,National!$J:$J,0))</f>
        <v>4.6700630312740202E-2</v>
      </c>
    </row>
    <row r="642" spans="1:2" x14ac:dyDescent="0.3">
      <c r="A642" s="28" t="s">
        <v>49</v>
      </c>
      <c r="B642" s="25"/>
    </row>
    <row r="643" spans="1:2" x14ac:dyDescent="0.3">
      <c r="A643" s="24"/>
      <c r="B643" s="25"/>
    </row>
    <row r="644" spans="1:2" x14ac:dyDescent="0.3">
      <c r="A644" s="24"/>
      <c r="B644" s="29" t="s">
        <v>3</v>
      </c>
    </row>
    <row r="645" spans="1:2" x14ac:dyDescent="0.3">
      <c r="A645" s="38" t="s">
        <v>256</v>
      </c>
      <c r="B645" s="40">
        <f>INDEX(National!L:L,MATCH($A645&amp;$A$642,National!$J:$J,0))</f>
        <v>0.38583217641571499</v>
      </c>
    </row>
    <row r="646" spans="1:2" x14ac:dyDescent="0.3">
      <c r="A646" s="38" t="s">
        <v>255</v>
      </c>
      <c r="B646" s="40">
        <f>INDEX(National!L:L,MATCH($A646&amp;$A$642,National!$J:$J,0))</f>
        <v>0.54253104283415199</v>
      </c>
    </row>
    <row r="647" spans="1:2" x14ac:dyDescent="0.3">
      <c r="A647" s="38" t="s">
        <v>253</v>
      </c>
      <c r="B647" s="40">
        <f>INDEX(National!L:L,MATCH($A647&amp;$A$642,National!$J:$J,0))</f>
        <v>0</v>
      </c>
    </row>
    <row r="648" spans="1:2" x14ac:dyDescent="0.3">
      <c r="A648" s="38" t="s">
        <v>254</v>
      </c>
      <c r="B648" s="40">
        <f>INDEX(National!L:L,MATCH($A648&amp;$A$642,National!$J:$J,0))</f>
        <v>7.1636780750133702E-2</v>
      </c>
    </row>
    <row r="649" spans="1:2" x14ac:dyDescent="0.3">
      <c r="A649" s="43"/>
      <c r="B649" s="44"/>
    </row>
    <row r="650" spans="1:2" x14ac:dyDescent="0.3">
      <c r="A650" s="43"/>
      <c r="B650" s="44"/>
    </row>
    <row r="651" spans="1:2" x14ac:dyDescent="0.3">
      <c r="A651" s="83" t="s">
        <v>389</v>
      </c>
      <c r="B651" s="83"/>
    </row>
    <row r="652" spans="1:2" x14ac:dyDescent="0.3">
      <c r="A652" s="50" t="s">
        <v>223</v>
      </c>
      <c r="B652" s="44"/>
    </row>
    <row r="653" spans="1:2" x14ac:dyDescent="0.3">
      <c r="A653" s="43"/>
      <c r="B653" s="29" t="s">
        <v>3</v>
      </c>
    </row>
    <row r="654" spans="1:2" x14ac:dyDescent="0.3">
      <c r="A654" s="28" t="s">
        <v>12</v>
      </c>
      <c r="B654" s="25"/>
    </row>
    <row r="655" spans="1:2" x14ac:dyDescent="0.3">
      <c r="A655" s="30" t="s">
        <v>259</v>
      </c>
      <c r="B655" s="52">
        <f>INDEX(National!L:L,MATCH($A655&amp;$A$654,National!$J:$J,0))</f>
        <v>25.228256210126101</v>
      </c>
    </row>
    <row r="656" spans="1:2" x14ac:dyDescent="0.3">
      <c r="A656" s="28" t="s">
        <v>13</v>
      </c>
      <c r="B656" s="52"/>
    </row>
    <row r="657" spans="1:2" x14ac:dyDescent="0.3">
      <c r="A657" s="30" t="s">
        <v>259</v>
      </c>
      <c r="B657" s="52">
        <f>INDEX(National!L:L,MATCH($A657&amp;$A$656,National!$J:$J,0))</f>
        <v>25.461556293608599</v>
      </c>
    </row>
    <row r="658" spans="1:2" x14ac:dyDescent="0.3">
      <c r="A658" s="28" t="s">
        <v>49</v>
      </c>
      <c r="B658" s="52"/>
    </row>
    <row r="659" spans="1:2" x14ac:dyDescent="0.3">
      <c r="A659" s="30" t="s">
        <v>259</v>
      </c>
      <c r="B659" s="52">
        <f>INDEX(National!L:L,MATCH($A659&amp;$A$658,National!$J:$J,0))</f>
        <v>17.194687808902</v>
      </c>
    </row>
    <row r="664" spans="1:2" x14ac:dyDescent="0.3">
      <c r="A664" s="26" t="s">
        <v>279</v>
      </c>
      <c r="B664" s="27"/>
    </row>
    <row r="665" spans="1:2" x14ac:dyDescent="0.3">
      <c r="A665" s="43"/>
      <c r="B665" s="44"/>
    </row>
    <row r="666" spans="1:2" x14ac:dyDescent="0.3">
      <c r="A666" s="28" t="s">
        <v>12</v>
      </c>
      <c r="B666" s="25"/>
    </row>
    <row r="667" spans="1:2" x14ac:dyDescent="0.3">
      <c r="A667" s="24"/>
      <c r="B667" s="25"/>
    </row>
    <row r="668" spans="1:2" x14ac:dyDescent="0.3">
      <c r="A668" s="24"/>
      <c r="B668" s="29" t="s">
        <v>3</v>
      </c>
    </row>
    <row r="669" spans="1:2" x14ac:dyDescent="0.3">
      <c r="A669" s="37" t="s">
        <v>280</v>
      </c>
      <c r="B669" s="40">
        <f>INDEX(National!L:L,MATCH($A669&amp;$A$666,National!$J:$J,0))</f>
        <v>0.23135243528284299</v>
      </c>
    </row>
    <row r="670" spans="1:2" x14ac:dyDescent="0.3">
      <c r="A670" s="37" t="s">
        <v>281</v>
      </c>
      <c r="B670" s="40">
        <f>INDEX(National!L:L,MATCH($A670&amp;$A$666,National!$J:$J,0))</f>
        <v>2.0637323458820599E-2</v>
      </c>
    </row>
    <row r="671" spans="1:2" x14ac:dyDescent="0.3">
      <c r="A671" s="37" t="s">
        <v>282</v>
      </c>
      <c r="B671" s="40">
        <f>INDEX(National!L:L,MATCH($A671&amp;$A$666,National!$J:$J,0))</f>
        <v>0.28017346781709002</v>
      </c>
    </row>
    <row r="672" spans="1:2" x14ac:dyDescent="0.3">
      <c r="A672" s="37" t="s">
        <v>283</v>
      </c>
      <c r="B672" s="40">
        <f>INDEX(National!L:L,MATCH($A672&amp;$A$666,National!$J:$J,0))</f>
        <v>0.41485828432607502</v>
      </c>
    </row>
    <row r="673" spans="1:2" x14ac:dyDescent="0.3">
      <c r="A673" s="37" t="s">
        <v>284</v>
      </c>
      <c r="B673" s="40">
        <f>INDEX(National!L:L,MATCH($A673&amp;$A$666,National!$J:$J,0))</f>
        <v>4.7622937988706503E-2</v>
      </c>
    </row>
    <row r="674" spans="1:2" x14ac:dyDescent="0.3">
      <c r="A674" s="37" t="s">
        <v>285</v>
      </c>
      <c r="B674" s="40">
        <f>INDEX(National!L:L,MATCH($A674&amp;$A$666,National!$J:$J,0))</f>
        <v>7.6944599359289101E-2</v>
      </c>
    </row>
    <row r="675" spans="1:2" x14ac:dyDescent="0.3">
      <c r="A675" s="37" t="s">
        <v>286</v>
      </c>
      <c r="B675" s="40">
        <f>INDEX(National!L:L,MATCH($A675&amp;$A$666,National!$J:$J,0))</f>
        <v>2.90030314010533E-2</v>
      </c>
    </row>
    <row r="676" spans="1:2" x14ac:dyDescent="0.3">
      <c r="A676" s="37" t="s">
        <v>287</v>
      </c>
      <c r="B676" s="40">
        <f>INDEX(National!L:L,MATCH($A676&amp;$A$666,National!$J:$J,0))</f>
        <v>2.4838398497670699E-3</v>
      </c>
    </row>
    <row r="677" spans="1:2" x14ac:dyDescent="0.3">
      <c r="A677" s="37" t="s">
        <v>288</v>
      </c>
      <c r="B677" s="40">
        <f>INDEX(National!L:L,MATCH($A677&amp;$A$666,National!$J:$J,0))</f>
        <v>5.4744689666299098E-2</v>
      </c>
    </row>
    <row r="678" spans="1:2" x14ac:dyDescent="0.3">
      <c r="A678" s="37" t="s">
        <v>289</v>
      </c>
      <c r="B678" s="40">
        <f>INDEX(National!L:L,MATCH($A678&amp;$A$666,National!$J:$J,0))</f>
        <v>5.0767658628043402E-2</v>
      </c>
    </row>
    <row r="679" spans="1:2" x14ac:dyDescent="0.3">
      <c r="A679" s="37" t="s">
        <v>290</v>
      </c>
      <c r="B679" s="40">
        <f>INDEX(National!L:L,MATCH($A679&amp;$A$666,National!$J:$J,0))</f>
        <v>0.17240367799558101</v>
      </c>
    </row>
    <row r="680" spans="1:2" x14ac:dyDescent="0.3">
      <c r="A680" s="37" t="s">
        <v>291</v>
      </c>
      <c r="B680" s="40">
        <f>INDEX(National!L:L,MATCH($A680&amp;$A$666,National!$J:$J,0))</f>
        <v>8.4838872687683E-3</v>
      </c>
    </row>
    <row r="681" spans="1:2" x14ac:dyDescent="0.3">
      <c r="A681" s="37" t="s">
        <v>292</v>
      </c>
      <c r="B681" s="40">
        <f>INDEX(National!L:L,MATCH($A681&amp;$A$666,National!$J:$J,0))</f>
        <v>1.23918455709068E-3</v>
      </c>
    </row>
    <row r="682" spans="1:2" x14ac:dyDescent="0.3">
      <c r="A682" s="37" t="s">
        <v>293</v>
      </c>
      <c r="B682" s="40">
        <f>INDEX(National!L:L,MATCH($A682&amp;$A$666,National!$J:$J,0))</f>
        <v>9.2051349467218502E-4</v>
      </c>
    </row>
    <row r="683" spans="1:2" x14ac:dyDescent="0.3">
      <c r="A683" s="37" t="s">
        <v>294</v>
      </c>
      <c r="B683" s="40">
        <f>INDEX(National!L:L,MATCH($A683&amp;$A$666,National!$J:$J,0))</f>
        <v>3.8088294928432902E-3</v>
      </c>
    </row>
    <row r="684" spans="1:2" x14ac:dyDescent="0.3">
      <c r="A684" s="37" t="s">
        <v>295</v>
      </c>
      <c r="B684" s="40">
        <f>INDEX(National!L:L,MATCH($A684&amp;$A$666,National!$J:$J,0))</f>
        <v>1.8606543290893899E-2</v>
      </c>
    </row>
    <row r="685" spans="1:2" x14ac:dyDescent="0.3">
      <c r="A685" s="37" t="s">
        <v>296</v>
      </c>
      <c r="B685" s="40">
        <f>INDEX(National!L:L,MATCH($A685&amp;$A$666,National!$J:$J,0))</f>
        <v>6.2821032287093501E-2</v>
      </c>
    </row>
    <row r="686" spans="1:2" x14ac:dyDescent="0.3">
      <c r="A686" s="37" t="s">
        <v>297</v>
      </c>
      <c r="B686" s="40">
        <f>INDEX(National!L:L,MATCH($A686&amp;$A$666,National!$J:$J,0))</f>
        <v>4.1093855867412201E-4</v>
      </c>
    </row>
    <row r="687" spans="1:2" x14ac:dyDescent="0.3">
      <c r="A687" s="37" t="s">
        <v>298</v>
      </c>
      <c r="B687" s="40">
        <f>INDEX(National!L:L,MATCH($A687&amp;$A$666,National!$J:$J,0))</f>
        <v>2.9423061794683E-3</v>
      </c>
    </row>
    <row r="688" spans="1:2" x14ac:dyDescent="0.3">
      <c r="A688" s="37" t="s">
        <v>299</v>
      </c>
      <c r="B688" s="40">
        <f>INDEX(National!L:L,MATCH($A688&amp;$A$666,National!$J:$J,0))</f>
        <v>2.0760381286700001E-3</v>
      </c>
    </row>
    <row r="690" spans="1:2" x14ac:dyDescent="0.3">
      <c r="A690" s="28" t="s">
        <v>13</v>
      </c>
    </row>
    <row r="691" spans="1:2" x14ac:dyDescent="0.3">
      <c r="A691" s="24"/>
    </row>
    <row r="692" spans="1:2" x14ac:dyDescent="0.3">
      <c r="A692" s="24"/>
      <c r="B692" s="29" t="s">
        <v>3</v>
      </c>
    </row>
    <row r="693" spans="1:2" x14ac:dyDescent="0.3">
      <c r="A693" s="37" t="s">
        <v>280</v>
      </c>
      <c r="B693" s="40">
        <f>INDEX(National!L:L,MATCH($A693&amp;$A$690,National!$J:$J,0))</f>
        <v>0.16741088375483601</v>
      </c>
    </row>
    <row r="694" spans="1:2" x14ac:dyDescent="0.3">
      <c r="A694" s="37" t="s">
        <v>281</v>
      </c>
      <c r="B694" s="40">
        <f>INDEX(National!L:L,MATCH($A694&amp;$A$690,National!$J:$J,0))</f>
        <v>9.6772387395423105E-3</v>
      </c>
    </row>
    <row r="695" spans="1:2" x14ac:dyDescent="0.3">
      <c r="A695" s="37" t="s">
        <v>282</v>
      </c>
      <c r="B695" s="40">
        <f>INDEX(National!L:L,MATCH($A695&amp;$A$690,National!$J:$J,0))</f>
        <v>0.12588308414090801</v>
      </c>
    </row>
    <row r="696" spans="1:2" x14ac:dyDescent="0.3">
      <c r="A696" s="37" t="s">
        <v>283</v>
      </c>
      <c r="B696" s="40">
        <f>INDEX(National!L:L,MATCH($A696&amp;$A$690,National!$J:$J,0))</f>
        <v>0.49908114776168899</v>
      </c>
    </row>
    <row r="697" spans="1:2" x14ac:dyDescent="0.3">
      <c r="A697" s="37" t="s">
        <v>284</v>
      </c>
      <c r="B697" s="40">
        <f>INDEX(National!L:L,MATCH($A697&amp;$A$690,National!$J:$J,0))</f>
        <v>3.7555876955782698E-2</v>
      </c>
    </row>
    <row r="698" spans="1:2" x14ac:dyDescent="0.3">
      <c r="A698" s="37" t="s">
        <v>285</v>
      </c>
      <c r="B698" s="40">
        <f>INDEX(National!L:L,MATCH($A698&amp;$A$690,National!$J:$J,0))</f>
        <v>2.6234527358532302E-2</v>
      </c>
    </row>
    <row r="699" spans="1:2" x14ac:dyDescent="0.3">
      <c r="A699" s="37" t="s">
        <v>286</v>
      </c>
      <c r="B699" s="40">
        <f>INDEX(National!L:L,MATCH($A699&amp;$A$690,National!$J:$J,0))</f>
        <v>2.4924877881854102E-2</v>
      </c>
    </row>
    <row r="700" spans="1:2" x14ac:dyDescent="0.3">
      <c r="A700" s="37" t="s">
        <v>287</v>
      </c>
      <c r="B700" s="40">
        <f>INDEX(National!L:L,MATCH($A700&amp;$A$690,National!$J:$J,0))</f>
        <v>0</v>
      </c>
    </row>
    <row r="701" spans="1:2" x14ac:dyDescent="0.3">
      <c r="A701" s="37" t="s">
        <v>288</v>
      </c>
      <c r="B701" s="40">
        <f>INDEX(National!L:L,MATCH($A701&amp;$A$690,National!$J:$J,0))</f>
        <v>7.72602139986064E-2</v>
      </c>
    </row>
    <row r="702" spans="1:2" x14ac:dyDescent="0.3">
      <c r="A702" s="37" t="s">
        <v>289</v>
      </c>
      <c r="B702" s="40">
        <f>INDEX(National!L:L,MATCH($A702&amp;$A$690,National!$J:$J,0))</f>
        <v>0.12746844848152999</v>
      </c>
    </row>
    <row r="703" spans="1:2" x14ac:dyDescent="0.3">
      <c r="A703" s="37" t="s">
        <v>290</v>
      </c>
      <c r="B703" s="40">
        <f>INDEX(National!L:L,MATCH($A703&amp;$A$690,National!$J:$J,0))</f>
        <v>0.21389356070266299</v>
      </c>
    </row>
    <row r="704" spans="1:2" x14ac:dyDescent="0.3">
      <c r="A704" s="37" t="s">
        <v>291</v>
      </c>
      <c r="B704" s="40">
        <f>INDEX(National!L:L,MATCH($A704&amp;$A$690,National!$J:$J,0))</f>
        <v>7.2961933600902806E-2</v>
      </c>
    </row>
    <row r="705" spans="1:2" x14ac:dyDescent="0.3">
      <c r="A705" s="37" t="s">
        <v>292</v>
      </c>
      <c r="B705" s="40">
        <f>INDEX(National!L:L,MATCH($A705&amp;$A$690,National!$J:$J,0))</f>
        <v>7.6077554231365804E-3</v>
      </c>
    </row>
    <row r="706" spans="1:2" x14ac:dyDescent="0.3">
      <c r="A706" s="37" t="s">
        <v>293</v>
      </c>
      <c r="B706" s="40">
        <f>INDEX(National!L:L,MATCH($A706&amp;$A$690,National!$J:$J,0))</f>
        <v>0</v>
      </c>
    </row>
    <row r="707" spans="1:2" x14ac:dyDescent="0.3">
      <c r="A707" s="37" t="s">
        <v>294</v>
      </c>
      <c r="B707" s="40">
        <f>INDEX(National!L:L,MATCH($A707&amp;$A$690,National!$J:$J,0))</f>
        <v>4.3503488154327096E-3</v>
      </c>
    </row>
    <row r="708" spans="1:2" x14ac:dyDescent="0.3">
      <c r="A708" s="37" t="s">
        <v>295</v>
      </c>
      <c r="B708" s="40">
        <f>INDEX(National!L:L,MATCH($A708&amp;$A$690,National!$J:$J,0))</f>
        <v>2.8373592353343399E-3</v>
      </c>
    </row>
    <row r="709" spans="1:2" x14ac:dyDescent="0.3">
      <c r="A709" s="37" t="s">
        <v>296</v>
      </c>
      <c r="B709" s="40">
        <f>INDEX(National!L:L,MATCH($A709&amp;$A$690,National!$J:$J,0))</f>
        <v>8.7986172847933503E-2</v>
      </c>
    </row>
    <row r="710" spans="1:2" x14ac:dyDescent="0.3">
      <c r="A710" s="37" t="s">
        <v>297</v>
      </c>
      <c r="B710" s="40">
        <f>INDEX(National!L:L,MATCH($A710&amp;$A$690,National!$J:$J,0))</f>
        <v>0</v>
      </c>
    </row>
    <row r="711" spans="1:2" x14ac:dyDescent="0.3">
      <c r="A711" s="37" t="s">
        <v>298</v>
      </c>
      <c r="B711" s="40">
        <f>INDEX(National!L:L,MATCH($A711&amp;$A$690,National!$J:$J,0))</f>
        <v>0</v>
      </c>
    </row>
    <row r="712" spans="1:2" x14ac:dyDescent="0.3">
      <c r="A712" s="37" t="s">
        <v>299</v>
      </c>
      <c r="B712" s="40">
        <f>INDEX(National!L:L,MATCH($A712&amp;$A$690,National!$J:$J,0))</f>
        <v>1.2347427119446901E-3</v>
      </c>
    </row>
    <row r="714" spans="1:2" x14ac:dyDescent="0.3">
      <c r="A714" s="28" t="s">
        <v>49</v>
      </c>
    </row>
    <row r="715" spans="1:2" x14ac:dyDescent="0.3">
      <c r="A715" s="24"/>
    </row>
    <row r="716" spans="1:2" x14ac:dyDescent="0.3">
      <c r="A716" s="24"/>
      <c r="B716" s="29" t="s">
        <v>3</v>
      </c>
    </row>
    <row r="717" spans="1:2" x14ac:dyDescent="0.3">
      <c r="A717" s="37" t="s">
        <v>280</v>
      </c>
      <c r="B717" s="40">
        <f>INDEX(National!L:L,MATCH($A717&amp;$A$714,National!$J:$J,0))</f>
        <v>6.6713810937696502E-2</v>
      </c>
    </row>
    <row r="718" spans="1:2" x14ac:dyDescent="0.3">
      <c r="A718" s="37" t="s">
        <v>281</v>
      </c>
      <c r="B718" s="40">
        <f>INDEX(National!L:L,MATCH($A718&amp;$A$714,National!$J:$J,0))</f>
        <v>8.7816353848088505E-4</v>
      </c>
    </row>
    <row r="719" spans="1:2" x14ac:dyDescent="0.3">
      <c r="A719" s="37" t="s">
        <v>282</v>
      </c>
      <c r="B719" s="40">
        <f>INDEX(National!L:L,MATCH($A719&amp;$A$714,National!$J:$J,0))</f>
        <v>0.61388470566627795</v>
      </c>
    </row>
    <row r="720" spans="1:2" x14ac:dyDescent="0.3">
      <c r="A720" s="37" t="s">
        <v>283</v>
      </c>
      <c r="B720" s="40">
        <f>INDEX(National!L:L,MATCH($A720&amp;$A$714,National!$J:$J,0))</f>
        <v>0.346863344788571</v>
      </c>
    </row>
    <row r="721" spans="1:2" x14ac:dyDescent="0.3">
      <c r="A721" s="37" t="s">
        <v>284</v>
      </c>
      <c r="B721" s="40">
        <f>INDEX(National!L:L,MATCH($A721&amp;$A$714,National!$J:$J,0))</f>
        <v>8.6816564873535805E-3</v>
      </c>
    </row>
    <row r="722" spans="1:2" x14ac:dyDescent="0.3">
      <c r="A722" s="37" t="s">
        <v>285</v>
      </c>
      <c r="B722" s="40">
        <f>INDEX(National!L:L,MATCH($A722&amp;$A$714,National!$J:$J,0))</f>
        <v>0</v>
      </c>
    </row>
    <row r="723" spans="1:2" x14ac:dyDescent="0.3">
      <c r="A723" s="37" t="s">
        <v>286</v>
      </c>
      <c r="B723" s="40">
        <f>INDEX(National!L:L,MATCH($A723&amp;$A$714,National!$J:$J,0))</f>
        <v>4.3908176924044301E-4</v>
      </c>
    </row>
    <row r="724" spans="1:2" x14ac:dyDescent="0.3">
      <c r="A724" s="37" t="s">
        <v>287</v>
      </c>
      <c r="B724" s="40">
        <f>INDEX(National!L:L,MATCH($A724&amp;$A$714,National!$J:$J,0))</f>
        <v>3.4958957300775298E-3</v>
      </c>
    </row>
    <row r="725" spans="1:2" x14ac:dyDescent="0.3">
      <c r="A725" s="37" t="s">
        <v>288</v>
      </c>
      <c r="B725" s="40">
        <f>INDEX(National!L:L,MATCH($A725&amp;$A$714,National!$J:$J,0))</f>
        <v>6.9200514667471496E-3</v>
      </c>
    </row>
    <row r="726" spans="1:2" x14ac:dyDescent="0.3">
      <c r="A726" s="37" t="s">
        <v>289</v>
      </c>
      <c r="B726" s="40">
        <f>INDEX(National!L:L,MATCH($A726&amp;$A$714,National!$J:$J,0))</f>
        <v>1.79020878185925E-2</v>
      </c>
    </row>
    <row r="727" spans="1:2" x14ac:dyDescent="0.3">
      <c r="A727" s="37" t="s">
        <v>290</v>
      </c>
      <c r="B727" s="40">
        <f>INDEX(National!L:L,MATCH($A727&amp;$A$714,National!$J:$J,0))</f>
        <v>1.88187603255996E-2</v>
      </c>
    </row>
    <row r="728" spans="1:2" x14ac:dyDescent="0.3">
      <c r="A728" s="37" t="s">
        <v>291</v>
      </c>
      <c r="B728" s="40">
        <f>INDEX(National!L:L,MATCH($A728&amp;$A$714,National!$J:$J,0))</f>
        <v>4.3908176924044301E-4</v>
      </c>
    </row>
    <row r="729" spans="1:2" x14ac:dyDescent="0.3">
      <c r="A729" s="37" t="s">
        <v>292</v>
      </c>
      <c r="B729" s="40">
        <f>INDEX(National!L:L,MATCH($A729&amp;$A$714,National!$J:$J,0))</f>
        <v>0</v>
      </c>
    </row>
    <row r="730" spans="1:2" x14ac:dyDescent="0.3">
      <c r="A730" s="37" t="s">
        <v>293</v>
      </c>
      <c r="B730" s="40">
        <f>INDEX(National!L:L,MATCH($A730&amp;$A$714,National!$J:$J,0))</f>
        <v>4.3908176924044301E-4</v>
      </c>
    </row>
    <row r="731" spans="1:2" x14ac:dyDescent="0.3">
      <c r="A731" s="37" t="s">
        <v>294</v>
      </c>
      <c r="B731" s="40">
        <f>INDEX(National!L:L,MATCH($A731&amp;$A$714,National!$J:$J,0))</f>
        <v>5.1637243897853799E-3</v>
      </c>
    </row>
    <row r="732" spans="1:2" x14ac:dyDescent="0.3">
      <c r="A732" s="37" t="s">
        <v>295</v>
      </c>
      <c r="B732" s="40">
        <f>INDEX(National!L:L,MATCH($A732&amp;$A$714,National!$J:$J,0))</f>
        <v>3.4958957300775298E-3</v>
      </c>
    </row>
    <row r="733" spans="1:2" x14ac:dyDescent="0.3">
      <c r="A733" s="37" t="s">
        <v>296</v>
      </c>
      <c r="B733" s="40">
        <f>INDEX(National!L:L,MATCH($A733&amp;$A$714,National!$J:$J,0))</f>
        <v>1.3541376656850901E-2</v>
      </c>
    </row>
    <row r="734" spans="1:2" x14ac:dyDescent="0.3">
      <c r="A734" s="37" t="s">
        <v>297</v>
      </c>
      <c r="B734" s="40">
        <f>INDEX(National!L:L,MATCH($A734&amp;$A$714,National!$J:$J,0))</f>
        <v>2.6729995839689402E-3</v>
      </c>
    </row>
    <row r="735" spans="1:2" x14ac:dyDescent="0.3">
      <c r="A735" s="37" t="s">
        <v>298</v>
      </c>
      <c r="B735" s="40">
        <f>INDEX(National!L:L,MATCH($A735&amp;$A$714,National!$J:$J,0))</f>
        <v>6.1688953140464596E-3</v>
      </c>
    </row>
    <row r="736" spans="1:2" x14ac:dyDescent="0.3">
      <c r="A736" s="37" t="s">
        <v>299</v>
      </c>
      <c r="B736" s="40">
        <f>INDEX(National!L:L,MATCH($A736&amp;$A$714,National!$J:$J,0))</f>
        <v>2.6729995839689402E-3</v>
      </c>
    </row>
    <row r="737" spans="1:2" x14ac:dyDescent="0.3">
      <c r="B737" s="40"/>
    </row>
    <row r="739" spans="1:2" x14ac:dyDescent="0.3">
      <c r="A739" s="83" t="s">
        <v>304</v>
      </c>
      <c r="B739" s="83"/>
    </row>
    <row r="740" spans="1:2" x14ac:dyDescent="0.3">
      <c r="A740" s="49"/>
      <c r="B740" s="54" t="s">
        <v>3</v>
      </c>
    </row>
    <row r="741" spans="1:2" x14ac:dyDescent="0.3">
      <c r="A741" s="28" t="s">
        <v>12</v>
      </c>
      <c r="B741" s="25"/>
    </row>
    <row r="742" spans="1:2" x14ac:dyDescent="0.3">
      <c r="A742" s="24"/>
      <c r="B742" s="25"/>
    </row>
    <row r="743" spans="1:2" x14ac:dyDescent="0.3">
      <c r="A743" s="24"/>
      <c r="B743" s="29" t="s">
        <v>3</v>
      </c>
    </row>
    <row r="744" spans="1:2" x14ac:dyDescent="0.3">
      <c r="A744" s="38" t="s">
        <v>305</v>
      </c>
      <c r="B744" s="40">
        <f>INDEX(National!L:L,MATCH($A744&amp;$A$741,National!$J:$J,0))</f>
        <v>0.40178782723356798</v>
      </c>
    </row>
    <row r="745" spans="1:2" x14ac:dyDescent="0.3">
      <c r="A745" s="38" t="s">
        <v>306</v>
      </c>
      <c r="B745" s="40">
        <f>INDEX(National!L:L,MATCH($A745&amp;$A$741,National!$J:$J,0))</f>
        <v>7.3940740622578202E-2</v>
      </c>
    </row>
    <row r="746" spans="1:2" x14ac:dyDescent="0.3">
      <c r="A746" s="38" t="s">
        <v>307</v>
      </c>
      <c r="B746" s="40">
        <f>INDEX(National!L:L,MATCH($A746&amp;$A$741,National!$J:$J,0))</f>
        <v>7.9738745620044904E-4</v>
      </c>
    </row>
    <row r="747" spans="1:2" x14ac:dyDescent="0.3">
      <c r="A747" s="38" t="s">
        <v>308</v>
      </c>
      <c r="B747" s="40">
        <f>INDEX(National!L:L,MATCH($A747&amp;$A$741,National!$J:$J,0))</f>
        <v>0.54449978324021697</v>
      </c>
    </row>
    <row r="748" spans="1:2" x14ac:dyDescent="0.3">
      <c r="A748" s="30" t="s">
        <v>309</v>
      </c>
      <c r="B748" s="40">
        <f>INDEX(National!L:L,MATCH($A748&amp;$A$741,National!$J:$J,0))</f>
        <v>8.0965153965518004E-3</v>
      </c>
    </row>
    <row r="749" spans="1:2" x14ac:dyDescent="0.3">
      <c r="A749" s="30" t="s">
        <v>310</v>
      </c>
      <c r="B749" s="40">
        <f>INDEX(National!L:L,MATCH($A749&amp;$A$741,National!$J:$J,0))</f>
        <v>9.9183385264166105E-3</v>
      </c>
    </row>
    <row r="751" spans="1:2" x14ac:dyDescent="0.3">
      <c r="A751" s="28" t="s">
        <v>13</v>
      </c>
      <c r="B751" s="25"/>
    </row>
    <row r="752" spans="1:2" x14ac:dyDescent="0.3">
      <c r="A752" s="24"/>
      <c r="B752" s="25"/>
    </row>
    <row r="753" spans="1:2" x14ac:dyDescent="0.3">
      <c r="A753" s="24"/>
      <c r="B753" s="29" t="s">
        <v>3</v>
      </c>
    </row>
    <row r="754" spans="1:2" x14ac:dyDescent="0.3">
      <c r="A754" s="38" t="s">
        <v>305</v>
      </c>
      <c r="B754" s="40">
        <f>INDEX(National!L:L,MATCH($A754&amp;$A$751,National!$J:$J,0))</f>
        <v>0.40186434396158199</v>
      </c>
    </row>
    <row r="755" spans="1:2" x14ac:dyDescent="0.3">
      <c r="A755" s="38" t="s">
        <v>306</v>
      </c>
      <c r="B755" s="40">
        <f>INDEX(National!L:L,MATCH($A755&amp;$A$751,National!$J:$J,0))</f>
        <v>8.3478080777621394E-2</v>
      </c>
    </row>
    <row r="756" spans="1:2" x14ac:dyDescent="0.3">
      <c r="A756" s="38" t="s">
        <v>307</v>
      </c>
      <c r="B756" s="40">
        <f>INDEX(National!L:L,MATCH($A756&amp;$A$751,National!$J:$J,0))</f>
        <v>0</v>
      </c>
    </row>
    <row r="757" spans="1:2" x14ac:dyDescent="0.3">
      <c r="A757" s="38" t="s">
        <v>308</v>
      </c>
      <c r="B757" s="40">
        <f>INDEX(National!L:L,MATCH($A757&amp;$A$751,National!$J:$J,0))</f>
        <v>0.53979382079829696</v>
      </c>
    </row>
    <row r="758" spans="1:2" x14ac:dyDescent="0.3">
      <c r="A758" s="30" t="s">
        <v>309</v>
      </c>
      <c r="B758" s="40">
        <f>INDEX(National!L:L,MATCH($A758&amp;$A$751,National!$J:$J,0))</f>
        <v>0</v>
      </c>
    </row>
    <row r="759" spans="1:2" x14ac:dyDescent="0.3">
      <c r="A759" s="30" t="s">
        <v>310</v>
      </c>
      <c r="B759" s="40">
        <f>INDEX(National!L:L,MATCH($A759&amp;$A$751,National!$J:$J,0))</f>
        <v>7.2506839628387501E-4</v>
      </c>
    </row>
    <row r="761" spans="1:2" x14ac:dyDescent="0.3">
      <c r="A761" s="28" t="s">
        <v>49</v>
      </c>
      <c r="B761" s="25"/>
    </row>
    <row r="762" spans="1:2" x14ac:dyDescent="0.3">
      <c r="A762" s="24"/>
      <c r="B762" s="25"/>
    </row>
    <row r="763" spans="1:2" x14ac:dyDescent="0.3">
      <c r="A763" s="24"/>
      <c r="B763" s="29" t="s">
        <v>3</v>
      </c>
    </row>
    <row r="764" spans="1:2" x14ac:dyDescent="0.3">
      <c r="A764" s="38" t="s">
        <v>305</v>
      </c>
      <c r="B764" s="40">
        <f>INDEX(National!L:L,MATCH($A764&amp;$A$761,National!$J:$J,0))</f>
        <v>0.21958439569598001</v>
      </c>
    </row>
    <row r="765" spans="1:2" x14ac:dyDescent="0.3">
      <c r="A765" s="38" t="s">
        <v>306</v>
      </c>
      <c r="B765" s="40">
        <f>INDEX(National!L:L,MATCH($A765&amp;$A$761,National!$J:$J,0))</f>
        <v>3.4821041080414498E-2</v>
      </c>
    </row>
    <row r="766" spans="1:2" x14ac:dyDescent="0.3">
      <c r="A766" s="38" t="s">
        <v>307</v>
      </c>
      <c r="B766" s="40">
        <f>INDEX(National!L:L,MATCH($A766&amp;$A$761,National!$J:$J,0))</f>
        <v>3.0735723846831002E-3</v>
      </c>
    </row>
    <row r="767" spans="1:2" x14ac:dyDescent="0.3">
      <c r="A767" s="38" t="s">
        <v>308</v>
      </c>
      <c r="B767" s="40">
        <f>INDEX(National!L:L,MATCH($A767&amp;$A$761,National!$J:$J,0))</f>
        <v>0.73964957615045701</v>
      </c>
    </row>
    <row r="768" spans="1:2" x14ac:dyDescent="0.3">
      <c r="A768" s="30" t="s">
        <v>309</v>
      </c>
      <c r="B768" s="40">
        <f>INDEX(National!L:L,MATCH($A768&amp;$A$761,National!$J:$J,0))</f>
        <v>3.3356573194157002E-3</v>
      </c>
    </row>
    <row r="769" spans="1:2" x14ac:dyDescent="0.3">
      <c r="A769" s="30" t="s">
        <v>310</v>
      </c>
      <c r="B769" s="40">
        <f>INDEX(National!L:L,MATCH($A769&amp;$A$761,National!$J:$J,0))</f>
        <v>9.47939177175274E-3</v>
      </c>
    </row>
    <row r="773" spans="1:2" x14ac:dyDescent="0.3">
      <c r="A773" s="83" t="s">
        <v>323</v>
      </c>
      <c r="B773" s="83"/>
    </row>
    <row r="774" spans="1:2" x14ac:dyDescent="0.3">
      <c r="A774" s="55" t="s">
        <v>324</v>
      </c>
      <c r="B774" s="54" t="s">
        <v>3</v>
      </c>
    </row>
    <row r="775" spans="1:2" x14ac:dyDescent="0.3">
      <c r="A775" s="49"/>
      <c r="B775" s="32"/>
    </row>
    <row r="776" spans="1:2" x14ac:dyDescent="0.3">
      <c r="A776" s="28" t="s">
        <v>12</v>
      </c>
      <c r="B776" s="25"/>
    </row>
    <row r="777" spans="1:2" x14ac:dyDescent="0.3">
      <c r="A777" s="24"/>
      <c r="B777" s="25"/>
    </row>
    <row r="778" spans="1:2" x14ac:dyDescent="0.3">
      <c r="A778" s="24"/>
      <c r="B778" s="29" t="s">
        <v>3</v>
      </c>
    </row>
    <row r="779" spans="1:2" x14ac:dyDescent="0.3">
      <c r="A779" s="37" t="s">
        <v>342</v>
      </c>
      <c r="B779" s="40">
        <f>INDEX(National!L:L,MATCH($A779&amp;$A$741,National!$J:$J,0))</f>
        <v>2.5389242425360399E-2</v>
      </c>
    </row>
    <row r="780" spans="1:2" x14ac:dyDescent="0.3">
      <c r="A780" s="37" t="s">
        <v>343</v>
      </c>
      <c r="B780" s="40">
        <f>INDEX(National!L:L,MATCH($A780&amp;$A$741,National!$J:$J,0))</f>
        <v>3.4722237816457502E-2</v>
      </c>
    </row>
    <row r="781" spans="1:2" x14ac:dyDescent="0.3">
      <c r="A781" s="37" t="s">
        <v>344</v>
      </c>
      <c r="B781" s="40">
        <f>INDEX(National!L:L,MATCH($A781&amp;$A$741,National!$J:$J,0))</f>
        <v>4.8919487917540297E-3</v>
      </c>
    </row>
    <row r="782" spans="1:2" x14ac:dyDescent="0.3">
      <c r="A782" s="37" t="s">
        <v>345</v>
      </c>
      <c r="B782" s="40">
        <f>INDEX(National!L:L,MATCH($A782&amp;$A$741,National!$J:$J,0))</f>
        <v>1.3674058566950699E-2</v>
      </c>
    </row>
    <row r="783" spans="1:2" x14ac:dyDescent="0.3">
      <c r="A783" s="37" t="s">
        <v>346</v>
      </c>
      <c r="B783" s="40">
        <f>INDEX(National!L:L,MATCH($A783&amp;$A$741,National!$J:$J,0))</f>
        <v>5.4347579420944104E-3</v>
      </c>
    </row>
    <row r="784" spans="1:2" x14ac:dyDescent="0.3">
      <c r="A784" s="37" t="s">
        <v>347</v>
      </c>
      <c r="B784" s="40">
        <f>INDEX(National!L:L,MATCH($A784&amp;$A$741,National!$J:$J,0))</f>
        <v>4.9229559115230498E-2</v>
      </c>
    </row>
    <row r="785" spans="1:2" x14ac:dyDescent="0.3">
      <c r="A785" s="37" t="s">
        <v>348</v>
      </c>
      <c r="B785" s="40">
        <f>INDEX(National!L:L,MATCH($A785&amp;$A$741,National!$J:$J,0))</f>
        <v>0.122513649989197</v>
      </c>
    </row>
    <row r="786" spans="1:2" x14ac:dyDescent="0.3">
      <c r="A786" s="37" t="s">
        <v>349</v>
      </c>
      <c r="B786" s="40">
        <f>INDEX(National!L:L,MATCH($A786&amp;$A$741,National!$J:$J,0))</f>
        <v>0.13908197957132301</v>
      </c>
    </row>
    <row r="787" spans="1:2" x14ac:dyDescent="0.3">
      <c r="A787" s="37" t="s">
        <v>350</v>
      </c>
      <c r="B787" s="40">
        <f>INDEX(National!L:L,MATCH($A787&amp;$A$741,National!$J:$J,0))</f>
        <v>0.48763106300928399</v>
      </c>
    </row>
    <row r="788" spans="1:2" x14ac:dyDescent="0.3">
      <c r="A788" s="37" t="s">
        <v>351</v>
      </c>
      <c r="B788" s="40">
        <f>INDEX(National!L:L,MATCH($A788&amp;$A$741,National!$J:$J,0))</f>
        <v>6.5752231454901097E-2</v>
      </c>
    </row>
    <row r="789" spans="1:2" x14ac:dyDescent="0.3">
      <c r="A789" s="37" t="s">
        <v>357</v>
      </c>
      <c r="B789" s="40">
        <f>INDEX(National!L:L,MATCH($A789&amp;$A$741,National!$J:$J,0))</f>
        <v>1.42518157684779E-3</v>
      </c>
    </row>
    <row r="790" spans="1:2" x14ac:dyDescent="0.3">
      <c r="A790" s="37" t="s">
        <v>352</v>
      </c>
      <c r="B790" s="40">
        <f>INDEX(National!L:L,MATCH($A790&amp;$A$741,National!$J:$J,0))</f>
        <v>2.05107876146944E-3</v>
      </c>
    </row>
    <row r="791" spans="1:2" x14ac:dyDescent="0.3">
      <c r="A791" s="37" t="s">
        <v>353</v>
      </c>
      <c r="B791" s="40">
        <f>INDEX(National!L:L,MATCH($A791&amp;$A$741,National!$J:$J,0))</f>
        <v>2.6213595988195001E-2</v>
      </c>
    </row>
    <row r="792" spans="1:2" x14ac:dyDescent="0.3">
      <c r="A792" s="37" t="s">
        <v>354</v>
      </c>
      <c r="B792" s="40">
        <f>INDEX(National!L:L,MATCH($A792&amp;$A$741,National!$J:$J,0))</f>
        <v>1.72366758112968E-2</v>
      </c>
    </row>
    <row r="793" spans="1:2" x14ac:dyDescent="0.3">
      <c r="A793" s="37" t="s">
        <v>355</v>
      </c>
      <c r="B793" s="40">
        <f>INDEX(National!L:L,MATCH($A793&amp;$A$741,National!$J:$J,0))</f>
        <v>4.7527391796385503E-3</v>
      </c>
    </row>
    <row r="795" spans="1:2" x14ac:dyDescent="0.3">
      <c r="A795" s="28" t="s">
        <v>13</v>
      </c>
      <c r="B795" s="25"/>
    </row>
    <row r="796" spans="1:2" x14ac:dyDescent="0.3">
      <c r="A796" s="24"/>
      <c r="B796" s="25"/>
    </row>
    <row r="797" spans="1:2" x14ac:dyDescent="0.3">
      <c r="A797" s="24"/>
      <c r="B797" s="29" t="s">
        <v>3</v>
      </c>
    </row>
    <row r="798" spans="1:2" x14ac:dyDescent="0.3">
      <c r="A798" s="37" t="s">
        <v>342</v>
      </c>
      <c r="B798" s="40">
        <f>INDEX(National!L:L,MATCH($A798&amp;$A$795,National!$J:$J,0))</f>
        <v>3.2662516157935202E-2</v>
      </c>
    </row>
    <row r="799" spans="1:2" x14ac:dyDescent="0.3">
      <c r="A799" s="37" t="s">
        <v>343</v>
      </c>
      <c r="B799" s="40">
        <f>INDEX(National!L:L,MATCH($A799&amp;$A$795,National!$J:$J,0))</f>
        <v>2.6105739888034999E-2</v>
      </c>
    </row>
    <row r="800" spans="1:2" x14ac:dyDescent="0.3">
      <c r="A800" s="37" t="s">
        <v>344</v>
      </c>
      <c r="B800" s="40">
        <f>INDEX(National!L:L,MATCH($A800&amp;$A$795,National!$J:$J,0))</f>
        <v>0</v>
      </c>
    </row>
    <row r="801" spans="1:2" x14ac:dyDescent="0.3">
      <c r="A801" s="37" t="s">
        <v>345</v>
      </c>
      <c r="B801" s="40">
        <f>INDEX(National!L:L,MATCH($A801&amp;$A$795,National!$J:$J,0))</f>
        <v>7.8416550848591404E-4</v>
      </c>
    </row>
    <row r="802" spans="1:2" x14ac:dyDescent="0.3">
      <c r="A802" s="37" t="s">
        <v>346</v>
      </c>
      <c r="B802" s="40">
        <f>INDEX(National!L:L,MATCH($A802&amp;$A$795,National!$J:$J,0))</f>
        <v>2.2228270476817701E-2</v>
      </c>
    </row>
    <row r="803" spans="1:2" x14ac:dyDescent="0.3">
      <c r="A803" s="37" t="s">
        <v>347</v>
      </c>
      <c r="B803" s="40">
        <f>INDEX(National!L:L,MATCH($A803&amp;$A$795,National!$J:$J,0))</f>
        <v>0.17606143414650299</v>
      </c>
    </row>
    <row r="804" spans="1:2" x14ac:dyDescent="0.3">
      <c r="A804" s="37" t="s">
        <v>348</v>
      </c>
      <c r="B804" s="40">
        <f>INDEX(National!L:L,MATCH($A804&amp;$A$795,National!$J:$J,0))</f>
        <v>0.12656721292288101</v>
      </c>
    </row>
    <row r="805" spans="1:2" x14ac:dyDescent="0.3">
      <c r="A805" s="37" t="s">
        <v>349</v>
      </c>
      <c r="B805" s="40">
        <f>INDEX(National!L:L,MATCH($A805&amp;$A$795,National!$J:$J,0))</f>
        <v>0.50348836817053499</v>
      </c>
    </row>
    <row r="806" spans="1:2" x14ac:dyDescent="0.3">
      <c r="A806" s="37" t="s">
        <v>350</v>
      </c>
      <c r="B806" s="40">
        <f>INDEX(National!L:L,MATCH($A806&amp;$A$795,National!$J:$J,0))</f>
        <v>2.6649678165843401E-2</v>
      </c>
    </row>
    <row r="807" spans="1:2" x14ac:dyDescent="0.3">
      <c r="A807" s="37" t="s">
        <v>351</v>
      </c>
      <c r="B807" s="40">
        <f>INDEX(National!L:L,MATCH($A807&amp;$A$795,National!$J:$J,0))</f>
        <v>1.8217854808979E-2</v>
      </c>
    </row>
    <row r="808" spans="1:2" x14ac:dyDescent="0.3">
      <c r="A808" s="37" t="s">
        <v>357</v>
      </c>
      <c r="B808" s="40">
        <f>INDEX(National!L:L,MATCH($A808&amp;$A$795,National!$J:$J,0))</f>
        <v>6.1372396285275504E-3</v>
      </c>
    </row>
    <row r="809" spans="1:2" x14ac:dyDescent="0.3">
      <c r="A809" s="37" t="s">
        <v>352</v>
      </c>
      <c r="B809" s="40">
        <f>INDEX(National!L:L,MATCH($A809&amp;$A$795,National!$J:$J,0))</f>
        <v>3.8686935215082603E-2</v>
      </c>
    </row>
    <row r="810" spans="1:2" x14ac:dyDescent="0.3">
      <c r="A810" s="37" t="s">
        <v>353</v>
      </c>
      <c r="B810" s="40">
        <f>INDEX(National!L:L,MATCH($A810&amp;$A$795,National!$J:$J,0))</f>
        <v>1.9739822671876999E-2</v>
      </c>
    </row>
    <row r="811" spans="1:2" x14ac:dyDescent="0.3">
      <c r="A811" s="37" t="s">
        <v>354</v>
      </c>
      <c r="B811" s="40">
        <f>INDEX(National!L:L,MATCH($A811&amp;$A$795,National!$J:$J,0))</f>
        <v>2.6707622384972902E-3</v>
      </c>
    </row>
    <row r="812" spans="1:2" x14ac:dyDescent="0.3">
      <c r="A812" s="37" t="s">
        <v>355</v>
      </c>
      <c r="B812" s="40">
        <f>INDEX(National!L:L,MATCH($A812&amp;$A$795,National!$J:$J,0))</f>
        <v>0</v>
      </c>
    </row>
    <row r="815" spans="1:2" x14ac:dyDescent="0.3">
      <c r="A815" s="28" t="s">
        <v>49</v>
      </c>
      <c r="B815" s="25"/>
    </row>
    <row r="816" spans="1:2" x14ac:dyDescent="0.3">
      <c r="A816" s="24"/>
      <c r="B816" s="25"/>
    </row>
    <row r="817" spans="1:2" x14ac:dyDescent="0.3">
      <c r="A817" s="24"/>
      <c r="B817" s="29" t="s">
        <v>3</v>
      </c>
    </row>
    <row r="818" spans="1:2" x14ac:dyDescent="0.3">
      <c r="A818" s="37" t="s">
        <v>342</v>
      </c>
      <c r="B818" s="40">
        <f>INDEX(National!L:L,MATCH($A818&amp;$A$815,National!$J:$J,0))</f>
        <v>1.0798454914082999E-2</v>
      </c>
    </row>
    <row r="819" spans="1:2" x14ac:dyDescent="0.3">
      <c r="A819" s="37" t="s">
        <v>343</v>
      </c>
      <c r="B819" s="40">
        <f>INDEX(National!L:L,MATCH($A819&amp;$A$815,National!$J:$J,0))</f>
        <v>1.4346083366533801E-2</v>
      </c>
    </row>
    <row r="820" spans="1:2" x14ac:dyDescent="0.3">
      <c r="A820" s="37" t="s">
        <v>344</v>
      </c>
      <c r="B820" s="40">
        <f>INDEX(National!L:L,MATCH($A820&amp;$A$815,National!$J:$J,0))</f>
        <v>1.77381422622541E-3</v>
      </c>
    </row>
    <row r="821" spans="1:2" x14ac:dyDescent="0.3">
      <c r="A821" s="37" t="s">
        <v>345</v>
      </c>
      <c r="B821" s="40">
        <f>INDEX(National!L:L,MATCH($A821&amp;$A$815,National!$J:$J,0))</f>
        <v>8.51155286796847E-3</v>
      </c>
    </row>
    <row r="822" spans="1:2" x14ac:dyDescent="0.3">
      <c r="A822" s="37" t="s">
        <v>346</v>
      </c>
      <c r="B822" s="40">
        <f>INDEX(National!L:L,MATCH($A822&amp;$A$815,National!$J:$J,0))</f>
        <v>0</v>
      </c>
    </row>
    <row r="823" spans="1:2" x14ac:dyDescent="0.3">
      <c r="A823" s="37" t="s">
        <v>347</v>
      </c>
      <c r="B823" s="40">
        <f>INDEX(National!L:L,MATCH($A823&amp;$A$815,National!$J:$J,0))</f>
        <v>1.90867370983108E-2</v>
      </c>
    </row>
    <row r="824" spans="1:2" x14ac:dyDescent="0.3">
      <c r="A824" s="37" t="s">
        <v>348</v>
      </c>
      <c r="B824" s="40">
        <f>INDEX(National!L:L,MATCH($A824&amp;$A$815,National!$J:$J,0))</f>
        <v>0.26300168522863299</v>
      </c>
    </row>
    <row r="825" spans="1:2" x14ac:dyDescent="0.3">
      <c r="A825" s="37" t="s">
        <v>349</v>
      </c>
      <c r="B825" s="40">
        <f>INDEX(National!L:L,MATCH($A825&amp;$A$815,National!$J:$J,0))</f>
        <v>0.121427507877906</v>
      </c>
    </row>
    <row r="826" spans="1:2" x14ac:dyDescent="0.3">
      <c r="A826" s="37" t="s">
        <v>350</v>
      </c>
      <c r="B826" s="40">
        <f>INDEX(National!L:L,MATCH($A826&amp;$A$815,National!$J:$J,0))</f>
        <v>0.50833265815075601</v>
      </c>
    </row>
    <row r="827" spans="1:2" x14ac:dyDescent="0.3">
      <c r="A827" s="37" t="s">
        <v>351</v>
      </c>
      <c r="B827" s="40">
        <f>INDEX(National!L:L,MATCH($A827&amp;$A$815,National!$J:$J,0))</f>
        <v>1.77381422622541E-3</v>
      </c>
    </row>
    <row r="828" spans="1:2" x14ac:dyDescent="0.3">
      <c r="A828" s="37" t="s">
        <v>357</v>
      </c>
      <c r="B828" s="40">
        <f>INDEX(National!L:L,MATCH($A828&amp;$A$815,National!$J:$J,0))</f>
        <v>3.54762845245082E-3</v>
      </c>
    </row>
    <row r="829" spans="1:2" x14ac:dyDescent="0.3">
      <c r="A829" s="37" t="s">
        <v>352</v>
      </c>
      <c r="B829" s="40">
        <f>INDEX(National!L:L,MATCH($A829&amp;$A$815,National!$J:$J,0))</f>
        <v>3.3567068044262502E-2</v>
      </c>
    </row>
    <row r="830" spans="1:2" x14ac:dyDescent="0.3">
      <c r="A830" s="37" t="s">
        <v>353</v>
      </c>
      <c r="B830" s="40">
        <f>INDEX(National!L:L,MATCH($A830&amp;$A$815,National!$J:$J,0))</f>
        <v>4.9639244155176496E-3</v>
      </c>
    </row>
    <row r="831" spans="1:2" x14ac:dyDescent="0.3">
      <c r="A831" s="37" t="s">
        <v>354</v>
      </c>
      <c r="B831" s="40">
        <f>INDEX(National!L:L,MATCH($A831&amp;$A$815,National!$J:$J,0))</f>
        <v>8.8690711311270407E-3</v>
      </c>
    </row>
    <row r="832" spans="1:2" x14ac:dyDescent="0.3">
      <c r="A832" s="37" t="s">
        <v>355</v>
      </c>
      <c r="B832" s="40">
        <f>INDEX(National!L:L,MATCH($A832&amp;$A$815,National!$J:$J,0))</f>
        <v>0</v>
      </c>
    </row>
    <row r="835" spans="1:3" x14ac:dyDescent="0.3">
      <c r="A835" s="83" t="s">
        <v>424</v>
      </c>
      <c r="B835" s="83"/>
    </row>
    <row r="837" spans="1:3" x14ac:dyDescent="0.3">
      <c r="A837" s="28" t="s">
        <v>12</v>
      </c>
    </row>
    <row r="838" spans="1:3" x14ac:dyDescent="0.3">
      <c r="A838" s="82"/>
      <c r="B838" s="29" t="s">
        <v>3</v>
      </c>
    </row>
    <row r="839" spans="1:3" x14ac:dyDescent="0.3">
      <c r="A839" s="34" t="s">
        <v>398</v>
      </c>
      <c r="B839" s="40">
        <f>INDEX(National!L:L,MATCH($A839&amp;$A$837,National!$J:$J,0))</f>
        <v>3.5206808504000001E-2</v>
      </c>
    </row>
    <row r="840" spans="1:3" x14ac:dyDescent="0.3">
      <c r="A840" s="34" t="s">
        <v>401</v>
      </c>
      <c r="B840" s="40">
        <f>INDEX(National!L:L,MATCH($A840&amp;$A$837,National!$J:$J,0))</f>
        <v>9.6697412438080999E-2</v>
      </c>
    </row>
    <row r="841" spans="1:3" x14ac:dyDescent="0.3">
      <c r="A841" s="34" t="s">
        <v>394</v>
      </c>
      <c r="B841" s="40">
        <f>INDEX(National!L:L,MATCH($A841&amp;$A$837,National!$J:$J,0))</f>
        <v>0.31169783376693899</v>
      </c>
      <c r="C841" s="90"/>
    </row>
    <row r="842" spans="1:3" x14ac:dyDescent="0.3">
      <c r="A842" s="34" t="s">
        <v>397</v>
      </c>
      <c r="B842" s="40">
        <f>INDEX(National!L:L,MATCH($A842&amp;$A$837,National!$J:$J,0))</f>
        <v>0.28164108611508698</v>
      </c>
      <c r="C842" s="90"/>
    </row>
    <row r="843" spans="1:3" x14ac:dyDescent="0.3">
      <c r="A843" s="34" t="s">
        <v>400</v>
      </c>
      <c r="B843" s="40">
        <f>INDEX(National!L:L,MATCH($A843&amp;$A$837,National!$J:$J,0))</f>
        <v>0.12012273981471</v>
      </c>
    </row>
    <row r="844" spans="1:3" x14ac:dyDescent="0.3">
      <c r="A844" s="34" t="s">
        <v>402</v>
      </c>
      <c r="B844" s="40">
        <f>INDEX(National!L:L,MATCH($A844&amp;$A$837,National!$J:$J,0))</f>
        <v>3.6331238745468897E-2</v>
      </c>
      <c r="C844" s="90"/>
    </row>
    <row r="845" spans="1:3" x14ac:dyDescent="0.3">
      <c r="A845" s="34" t="s">
        <v>392</v>
      </c>
      <c r="B845" s="40">
        <f>INDEX(National!L:L,MATCH($A845&amp;$A$837,National!$J:$J,0))</f>
        <v>7.9658079446842302E-3</v>
      </c>
    </row>
    <row r="846" spans="1:3" x14ac:dyDescent="0.3">
      <c r="A846" s="34" t="s">
        <v>393</v>
      </c>
      <c r="B846" s="40">
        <f>INDEX(National!L:L,MATCH($A846&amp;$A$837,National!$J:$J,0))</f>
        <v>4.3710387631841902E-3</v>
      </c>
    </row>
    <row r="847" spans="1:3" x14ac:dyDescent="0.3">
      <c r="A847" s="34" t="s">
        <v>395</v>
      </c>
      <c r="B847" s="40">
        <f>INDEX(National!L:L,MATCH($A847&amp;$A$837,National!$J:$J,0))</f>
        <v>3.45976064387082E-3</v>
      </c>
      <c r="C847" s="90"/>
    </row>
    <row r="848" spans="1:3" x14ac:dyDescent="0.3">
      <c r="A848" s="34" t="s">
        <v>396</v>
      </c>
      <c r="B848" s="40">
        <f>INDEX(National!L:L,MATCH($A848&amp;$A$837,National!$J:$J,0))</f>
        <v>4.9426420459238905E-4</v>
      </c>
    </row>
    <row r="849" spans="1:3" x14ac:dyDescent="0.3">
      <c r="A849" s="34" t="s">
        <v>399</v>
      </c>
      <c r="B849" s="40">
        <f>INDEX(National!L:L,MATCH($A849&amp;$A$837,National!$J:$J,0))</f>
        <v>2.24418839901899E-3</v>
      </c>
    </row>
    <row r="850" spans="1:3" x14ac:dyDescent="0.3">
      <c r="A850" s="34" t="s">
        <v>423</v>
      </c>
      <c r="B850" s="40">
        <f>INDEX(National!L:L,MATCH($A850&amp;$A$837,National!$J:$J,0))</f>
        <v>2.4079487983757699E-4</v>
      </c>
      <c r="C850" s="90"/>
    </row>
    <row r="851" spans="1:3" x14ac:dyDescent="0.3">
      <c r="A851" s="34" t="s">
        <v>403</v>
      </c>
      <c r="B851" s="40">
        <f>INDEX(National!L:L,MATCH($A851&amp;$A$837,National!$J:$J,0))</f>
        <v>2.94414317187792E-2</v>
      </c>
    </row>
    <row r="852" spans="1:3" x14ac:dyDescent="0.3">
      <c r="A852" s="34" t="s">
        <v>404</v>
      </c>
      <c r="B852" s="40">
        <f>INDEX(National!L:L,MATCH($A852&amp;$A$837,National!$J:$J,0))</f>
        <v>6.1446207379614697E-2</v>
      </c>
    </row>
    <row r="854" spans="1:3" x14ac:dyDescent="0.3">
      <c r="A854" s="28" t="s">
        <v>49</v>
      </c>
    </row>
    <row r="855" spans="1:3" x14ac:dyDescent="0.3">
      <c r="A855" s="82"/>
      <c r="B855" s="29" t="s">
        <v>3</v>
      </c>
    </row>
    <row r="856" spans="1:3" x14ac:dyDescent="0.3">
      <c r="A856" s="34" t="s">
        <v>398</v>
      </c>
      <c r="B856" s="40">
        <f>INDEX(National!L:L,MATCH($A856&amp;$A$854,National!$J:$J,0))</f>
        <v>8.6384085040024094E-2</v>
      </c>
    </row>
    <row r="857" spans="1:3" x14ac:dyDescent="0.3">
      <c r="A857" s="34" t="s">
        <v>401</v>
      </c>
      <c r="B857" s="40">
        <f>INDEX(National!L:L,MATCH($A857&amp;$A$854,National!$J:$J,0))</f>
        <v>0.116533530318359</v>
      </c>
    </row>
    <row r="858" spans="1:3" x14ac:dyDescent="0.3">
      <c r="A858" s="34" t="s">
        <v>394</v>
      </c>
      <c r="B858" s="40">
        <f>INDEX(National!L:L,MATCH($A858&amp;$A$854,National!$J:$J,0))</f>
        <v>0.38223960019613701</v>
      </c>
      <c r="C858" s="90"/>
    </row>
    <row r="859" spans="1:3" x14ac:dyDescent="0.3">
      <c r="A859" s="34" t="s">
        <v>397</v>
      </c>
      <c r="B859" s="40">
        <f>INDEX(National!L:L,MATCH($A859&amp;$A$854,National!$J:$J,0))</f>
        <v>0.20018256909318399</v>
      </c>
    </row>
    <row r="860" spans="1:3" x14ac:dyDescent="0.3">
      <c r="A860" s="34" t="s">
        <v>400</v>
      </c>
      <c r="B860" s="40">
        <f>INDEX(National!L:L,MATCH($A860&amp;$A$854,National!$J:$J,0))</f>
        <v>3.6099491596799198E-2</v>
      </c>
    </row>
    <row r="861" spans="1:3" x14ac:dyDescent="0.3">
      <c r="A861" s="34" t="s">
        <v>402</v>
      </c>
      <c r="B861" s="40">
        <f>INDEX(National!L:L,MATCH($A861&amp;$A$854,National!$J:$J,0))</f>
        <v>2.1069104289482901E-3</v>
      </c>
      <c r="C861" s="90"/>
    </row>
    <row r="862" spans="1:3" x14ac:dyDescent="0.3">
      <c r="A862" s="34" t="s">
        <v>392</v>
      </c>
      <c r="B862" s="40">
        <f>INDEX(National!L:L,MATCH($A862&amp;$A$854,National!$J:$J,0))</f>
        <v>8.7816353848088505E-4</v>
      </c>
    </row>
    <row r="863" spans="1:3" x14ac:dyDescent="0.3">
      <c r="A863" s="34" t="s">
        <v>393</v>
      </c>
      <c r="B863" s="40">
        <f>INDEX(National!L:L,MATCH($A863&amp;$A$854,National!$J:$J,0))</f>
        <v>0</v>
      </c>
    </row>
    <row r="864" spans="1:3" x14ac:dyDescent="0.3">
      <c r="A864" s="34" t="s">
        <v>395</v>
      </c>
      <c r="B864" s="40">
        <f>INDEX(National!L:L,MATCH($A864&amp;$A$854,National!$J:$J,0))</f>
        <v>0</v>
      </c>
      <c r="C864" s="90"/>
    </row>
    <row r="865" spans="1:3" x14ac:dyDescent="0.3">
      <c r="A865" s="34" t="s">
        <v>396</v>
      </c>
      <c r="B865" s="40">
        <f>INDEX(National!L:L,MATCH($A865&amp;$A$854,National!$J:$J,0))</f>
        <v>0</v>
      </c>
    </row>
    <row r="866" spans="1:3" x14ac:dyDescent="0.3">
      <c r="A866" s="34" t="s">
        <v>399</v>
      </c>
      <c r="B866" s="40">
        <f>INDEX(National!L:L,MATCH($A866&amp;$A$854,National!$J:$J,0))</f>
        <v>0</v>
      </c>
    </row>
    <row r="867" spans="1:3" x14ac:dyDescent="0.3">
      <c r="A867" s="34" t="s">
        <v>423</v>
      </c>
      <c r="B867" s="40">
        <f>INDEX(National!L:L,MATCH($A867&amp;$A$854,National!$J:$J,0))</f>
        <v>0</v>
      </c>
      <c r="C867" s="90"/>
    </row>
    <row r="868" spans="1:3" x14ac:dyDescent="0.3">
      <c r="A868" s="34" t="s">
        <v>403</v>
      </c>
      <c r="B868" s="40">
        <f>INDEX(National!L:L,MATCH($A868&amp;$A$854,National!$J:$J,0))</f>
        <v>2.9091227535608499E-2</v>
      </c>
    </row>
    <row r="869" spans="1:3" x14ac:dyDescent="0.3">
      <c r="A869" s="34" t="s">
        <v>404</v>
      </c>
      <c r="B869" s="40">
        <f>INDEX(National!L:L,MATCH($A869&amp;$A$854,National!$J:$J,0))</f>
        <v>8.9920663860653796E-2</v>
      </c>
    </row>
    <row r="871" spans="1:3" x14ac:dyDescent="0.3">
      <c r="A871" s="28" t="s">
        <v>13</v>
      </c>
    </row>
    <row r="872" spans="1:3" x14ac:dyDescent="0.3">
      <c r="A872" s="82"/>
      <c r="B872" s="29" t="s">
        <v>3</v>
      </c>
    </row>
    <row r="873" spans="1:3" x14ac:dyDescent="0.3">
      <c r="A873" s="34" t="s">
        <v>398</v>
      </c>
      <c r="B873" s="40">
        <f>INDEX(National!L:L,MATCH($A873&amp;$A$871,National!$J:$J,0))</f>
        <v>4.0207253413659702E-2</v>
      </c>
    </row>
    <row r="874" spans="1:3" x14ac:dyDescent="0.3">
      <c r="A874" s="34" t="s">
        <v>401</v>
      </c>
      <c r="B874" s="40">
        <f>INDEX(National!L:L,MATCH($A874&amp;$A$871,National!$J:$J,0))</f>
        <v>0.12872995082225999</v>
      </c>
    </row>
    <row r="875" spans="1:3" x14ac:dyDescent="0.3">
      <c r="A875" s="34" t="s">
        <v>394</v>
      </c>
      <c r="B875" s="40">
        <f>INDEX(National!L:L,MATCH($A875&amp;$A$871,National!$J:$J,0))</f>
        <v>0.34099960186681399</v>
      </c>
      <c r="C875" s="90"/>
    </row>
    <row r="876" spans="1:3" x14ac:dyDescent="0.3">
      <c r="A876" s="34" t="s">
        <v>397</v>
      </c>
      <c r="B876" s="40">
        <f>INDEX(National!L:L,MATCH($A876&amp;$A$871,National!$J:$J,0))</f>
        <v>0.27590887053317598</v>
      </c>
    </row>
    <row r="877" spans="1:3" x14ac:dyDescent="0.3">
      <c r="A877" s="34" t="s">
        <v>400</v>
      </c>
      <c r="B877" s="40">
        <f>INDEX(National!L:L,MATCH($A877&amp;$A$871,National!$J:$J,0))</f>
        <v>6.7530772644189593E-2</v>
      </c>
    </row>
    <row r="878" spans="1:3" x14ac:dyDescent="0.3">
      <c r="A878" s="34" t="s">
        <v>402</v>
      </c>
      <c r="B878" s="40">
        <f>INDEX(National!L:L,MATCH($A878&amp;$A$871,National!$J:$J,0))</f>
        <v>1.6986702029639301E-2</v>
      </c>
      <c r="C878" s="90"/>
    </row>
    <row r="879" spans="1:3" x14ac:dyDescent="0.3">
      <c r="A879" s="34" t="s">
        <v>392</v>
      </c>
      <c r="B879" s="40">
        <f>INDEX(National!L:L,MATCH($A879&amp;$A$871,National!$J:$J,0))</f>
        <v>5.6747184706686798E-3</v>
      </c>
    </row>
    <row r="880" spans="1:3" x14ac:dyDescent="0.3">
      <c r="A880" s="34" t="s">
        <v>393</v>
      </c>
      <c r="B880" s="40">
        <f>INDEX(National!L:L,MATCH($A880&amp;$A$871,National!$J:$J,0))</f>
        <v>2.8373592353343399E-3</v>
      </c>
    </row>
    <row r="881" spans="1:3" x14ac:dyDescent="0.3">
      <c r="A881" s="34" t="s">
        <v>395</v>
      </c>
      <c r="B881" s="40">
        <f>INDEX(National!L:L,MATCH($A881&amp;$A$871,National!$J:$J,0))</f>
        <v>2.3851980939011198E-3</v>
      </c>
      <c r="C881" s="90"/>
    </row>
    <row r="882" spans="1:3" x14ac:dyDescent="0.3">
      <c r="A882" s="34" t="s">
        <v>396</v>
      </c>
      <c r="B882" s="40">
        <f>INDEX(National!L:L,MATCH($A882&amp;$A$871,National!$J:$J,0))</f>
        <v>2.8373592353343399E-3</v>
      </c>
    </row>
    <row r="883" spans="1:3" x14ac:dyDescent="0.3">
      <c r="A883" s="34" t="s">
        <v>399</v>
      </c>
      <c r="B883" s="40">
        <f>INDEX(National!L:L,MATCH($A883&amp;$A$871,National!$J:$J,0))</f>
        <v>0</v>
      </c>
    </row>
    <row r="884" spans="1:3" x14ac:dyDescent="0.3">
      <c r="A884" s="34" t="s">
        <v>423</v>
      </c>
      <c r="B884" s="40">
        <f>INDEX(National!L:L,MATCH($A884&amp;$A$871,National!$J:$J,0))</f>
        <v>0</v>
      </c>
      <c r="C884" s="90"/>
    </row>
    <row r="885" spans="1:3" x14ac:dyDescent="0.3">
      <c r="A885" s="34" t="s">
        <v>403</v>
      </c>
      <c r="B885" s="40">
        <f>INDEX(National!L:L,MATCH($A885&amp;$A$871,National!$J:$J,0))</f>
        <v>1.72007068326906E-2</v>
      </c>
    </row>
    <row r="886" spans="1:3" x14ac:dyDescent="0.3">
      <c r="A886" s="34" t="s">
        <v>404</v>
      </c>
      <c r="B886" s="40">
        <f>INDEX(National!L:L,MATCH($A886&amp;$A$871,National!$J:$J,0))</f>
        <v>7.0183476817367793E-2</v>
      </c>
    </row>
  </sheetData>
  <mergeCells count="12">
    <mergeCell ref="A835:B835"/>
    <mergeCell ref="A475:B475"/>
    <mergeCell ref="A307:B307"/>
    <mergeCell ref="A340:B340"/>
    <mergeCell ref="A374:B374"/>
    <mergeCell ref="A408:B408"/>
    <mergeCell ref="A441:B441"/>
    <mergeCell ref="A739:B739"/>
    <mergeCell ref="A773:B773"/>
    <mergeCell ref="A509:B509"/>
    <mergeCell ref="A624:B624"/>
    <mergeCell ref="A651:B65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854"/>
  <sheetViews>
    <sheetView topLeftCell="A844" workbookViewId="0">
      <selection activeCell="A874" sqref="A874"/>
    </sheetView>
  </sheetViews>
  <sheetFormatPr defaultColWidth="10.90625" defaultRowHeight="14" x14ac:dyDescent="0.3"/>
  <cols>
    <col min="1" max="1" width="109" style="98" customWidth="1"/>
    <col min="2" max="3" width="11.453125" style="99"/>
    <col min="4" max="4" width="11.54296875" style="99" customWidth="1"/>
    <col min="5" max="5" width="11.54296875" style="99"/>
    <col min="6" max="16384" width="10.90625" style="30"/>
  </cols>
  <sheetData>
    <row r="1" spans="1:5" x14ac:dyDescent="0.3">
      <c r="A1" s="96" t="s">
        <v>83</v>
      </c>
      <c r="B1" s="97"/>
      <c r="C1" s="30"/>
      <c r="D1" s="30"/>
      <c r="E1" s="30"/>
    </row>
    <row r="2" spans="1:5" x14ac:dyDescent="0.3">
      <c r="C2" s="30"/>
      <c r="D2" s="30"/>
      <c r="E2" s="30"/>
    </row>
    <row r="3" spans="1:5" x14ac:dyDescent="0.3">
      <c r="A3" s="100" t="s">
        <v>422</v>
      </c>
      <c r="B3" s="101"/>
      <c r="C3" s="85"/>
      <c r="D3" s="85"/>
      <c r="E3" s="30"/>
    </row>
    <row r="4" spans="1:5" x14ac:dyDescent="0.3">
      <c r="C4" s="30"/>
      <c r="D4" s="30"/>
      <c r="E4" s="30"/>
    </row>
    <row r="5" spans="1:5" x14ac:dyDescent="0.3">
      <c r="A5" s="102" t="s">
        <v>12</v>
      </c>
      <c r="C5" s="30"/>
      <c r="D5" s="30"/>
      <c r="E5" s="30"/>
    </row>
    <row r="6" spans="1:5" x14ac:dyDescent="0.3">
      <c r="C6" s="30"/>
      <c r="D6" s="30"/>
      <c r="E6" s="30"/>
    </row>
    <row r="7" spans="1:5" ht="42" x14ac:dyDescent="0.3">
      <c r="B7" s="103" t="s">
        <v>327</v>
      </c>
      <c r="C7" s="103" t="s">
        <v>328</v>
      </c>
      <c r="D7" s="103" t="s">
        <v>331</v>
      </c>
      <c r="E7" s="103" t="s">
        <v>332</v>
      </c>
    </row>
    <row r="8" spans="1:5" x14ac:dyDescent="0.3">
      <c r="A8" s="30" t="s">
        <v>416</v>
      </c>
      <c r="B8" s="31">
        <f>INDEX(Region!K:K,MATCH($A8&amp;$A$60,Region!$J:$J,0))</f>
        <v>0.333467404904359</v>
      </c>
      <c r="C8" s="31">
        <f>INDEX(Region!L:L,MATCH($A8&amp;$A$60,Region!$J:$J,0))</f>
        <v>0.38054153892106701</v>
      </c>
      <c r="D8" s="31">
        <f>INDEX(Region!M:M,MATCH($A8&amp;$A$60,Region!$J:$J,0))</f>
        <v>0.28340971421719702</v>
      </c>
      <c r="E8" s="31">
        <f>INDEX(Region!N:N,MATCH($A8&amp;$A$60,Region!$J:$J,0))</f>
        <v>0.31198741009167302</v>
      </c>
    </row>
    <row r="9" spans="1:5" x14ac:dyDescent="0.3">
      <c r="A9" s="30" t="s">
        <v>415</v>
      </c>
      <c r="B9" s="31">
        <f>INDEX(Region!K:K,MATCH($A9&amp;$A$60,Region!$J:$J,0))</f>
        <v>0.666532595095641</v>
      </c>
      <c r="C9" s="31">
        <f>INDEX(Region!L:L,MATCH($A9&amp;$A$60,Region!$J:$J,0))</f>
        <v>0.61893838422727498</v>
      </c>
      <c r="D9" s="31">
        <f>INDEX(Region!M:M,MATCH($A9&amp;$A$60,Region!$J:$J,0))</f>
        <v>0.71659028578280304</v>
      </c>
      <c r="E9" s="31">
        <f>INDEX(Region!N:N,MATCH($A9&amp;$A$60,Region!$J:$J,0))</f>
        <v>0.68787253756370703</v>
      </c>
    </row>
    <row r="10" spans="1:5" x14ac:dyDescent="0.3">
      <c r="A10" s="30" t="s">
        <v>413</v>
      </c>
      <c r="B10" s="31">
        <f>INDEX(Region!K:K,MATCH($A10&amp;$A$60,Region!$J:$J,0))</f>
        <v>0</v>
      </c>
      <c r="C10" s="31">
        <f>INDEX(Region!L:L,MATCH($A10&amp;$A$60,Region!$J:$J,0))</f>
        <v>0</v>
      </c>
      <c r="D10" s="31">
        <f>INDEX(Region!M:M,MATCH($A10&amp;$A$60,Region!$J:$J,0))</f>
        <v>0</v>
      </c>
      <c r="E10" s="31">
        <f>INDEX(Region!N:N,MATCH($A10&amp;$A$60,Region!$J:$J,0))</f>
        <v>0</v>
      </c>
    </row>
    <row r="11" spans="1:5" x14ac:dyDescent="0.3">
      <c r="A11" s="30" t="s">
        <v>414</v>
      </c>
      <c r="B11" s="31">
        <f>INDEX(Region!K:K,MATCH($A11&amp;$A$60,Region!$J:$J,0))</f>
        <v>0</v>
      </c>
      <c r="C11" s="31">
        <f>INDEX(Region!L:L,MATCH($A11&amp;$A$60,Region!$J:$J,0))</f>
        <v>5.2007685165844804E-4</v>
      </c>
      <c r="D11" s="31">
        <f>INDEX(Region!M:M,MATCH($A11&amp;$A$60,Region!$J:$J,0))</f>
        <v>0</v>
      </c>
      <c r="E11" s="31">
        <f>INDEX(Region!N:N,MATCH($A11&amp;$A$60,Region!$J:$J,0))</f>
        <v>1.4005234462031901E-4</v>
      </c>
    </row>
    <row r="12" spans="1:5" x14ac:dyDescent="0.3">
      <c r="C12" s="30"/>
      <c r="D12" s="30"/>
      <c r="E12" s="30"/>
    </row>
    <row r="13" spans="1:5" x14ac:dyDescent="0.3">
      <c r="A13" s="102" t="s">
        <v>13</v>
      </c>
      <c r="C13" s="30"/>
      <c r="D13" s="30"/>
      <c r="E13" s="30"/>
    </row>
    <row r="14" spans="1:5" x14ac:dyDescent="0.3">
      <c r="C14" s="30"/>
      <c r="D14" s="30"/>
      <c r="E14" s="30"/>
    </row>
    <row r="15" spans="1:5" ht="42" x14ac:dyDescent="0.3">
      <c r="B15" s="103" t="s">
        <v>327</v>
      </c>
      <c r="C15" s="103" t="s">
        <v>328</v>
      </c>
      <c r="D15" s="103" t="s">
        <v>331</v>
      </c>
      <c r="E15" s="103" t="s">
        <v>332</v>
      </c>
    </row>
    <row r="16" spans="1:5" x14ac:dyDescent="0.3">
      <c r="A16" s="30" t="s">
        <v>416</v>
      </c>
      <c r="B16" s="31">
        <f>INDEX(Region!K:K,MATCH($A16&amp;$A$13,Region!$J:$J,0))</f>
        <v>0.306153846153846</v>
      </c>
      <c r="C16" s="31">
        <f>INDEX(Region!L:L,MATCH($A16&amp;$A$13,Region!$J:$J,0))</f>
        <v>0.30664395229982999</v>
      </c>
      <c r="D16" s="31">
        <f>INDEX(Region!M:M,MATCH($A16&amp;$A$13,Region!$J:$J,0))</f>
        <v>0.244137931034483</v>
      </c>
      <c r="E16" s="31">
        <f>INDEX(Region!N:N,MATCH($A16&amp;$A$13,Region!$J:$J,0))</f>
        <v>0.30900243309002401</v>
      </c>
    </row>
    <row r="17" spans="1:5" x14ac:dyDescent="0.3">
      <c r="A17" s="30" t="s">
        <v>415</v>
      </c>
      <c r="B17" s="31">
        <f>INDEX(Region!K:K,MATCH($A17&amp;$A$13,Region!$J:$J,0))</f>
        <v>0.69230769230769196</v>
      </c>
      <c r="C17" s="31">
        <f>INDEX(Region!L:L,MATCH($A17&amp;$A$13,Region!$J:$J,0))</f>
        <v>0.69335604770017001</v>
      </c>
      <c r="D17" s="31">
        <f>INDEX(Region!M:M,MATCH($A17&amp;$A$13,Region!$J:$J,0))</f>
        <v>0.755862068965517</v>
      </c>
      <c r="E17" s="31">
        <f>INDEX(Region!N:N,MATCH($A17&amp;$A$13,Region!$J:$J,0))</f>
        <v>0.69099756690997605</v>
      </c>
    </row>
    <row r="18" spans="1:5" x14ac:dyDescent="0.3">
      <c r="A18" s="30" t="s">
        <v>413</v>
      </c>
      <c r="B18" s="31">
        <f>INDEX(Region!K:K,MATCH($A18&amp;$A$13,Region!$J:$J,0))</f>
        <v>1.53846153846154E-3</v>
      </c>
      <c r="C18" s="31">
        <f>INDEX(Region!L:L,MATCH($A18&amp;$A$13,Region!$J:$J,0))</f>
        <v>0</v>
      </c>
      <c r="D18" s="31">
        <f>INDEX(Region!M:M,MATCH($A18&amp;$A$13,Region!$J:$J,0))</f>
        <v>0</v>
      </c>
      <c r="E18" s="31">
        <f>INDEX(Region!N:N,MATCH($A18&amp;$A$13,Region!$J:$J,0))</f>
        <v>0</v>
      </c>
    </row>
    <row r="19" spans="1:5" x14ac:dyDescent="0.3">
      <c r="A19" s="30" t="s">
        <v>414</v>
      </c>
      <c r="B19" s="31">
        <f>INDEX(Region!K:K,MATCH($A19&amp;$A$13,Region!$J:$J,0))</f>
        <v>0</v>
      </c>
      <c r="C19" s="31">
        <f>INDEX(Region!L:L,MATCH($A19&amp;$A$13,Region!$J:$J,0))</f>
        <v>0</v>
      </c>
      <c r="D19" s="31">
        <f>INDEX(Region!M:M,MATCH($A19&amp;$A$13,Region!$J:$J,0))</f>
        <v>0</v>
      </c>
      <c r="E19" s="31">
        <f>INDEX(Region!N:N,MATCH($A19&amp;$A$13,Region!$J:$J,0))</f>
        <v>0</v>
      </c>
    </row>
    <row r="20" spans="1:5" x14ac:dyDescent="0.3">
      <c r="C20" s="30"/>
      <c r="D20" s="30"/>
      <c r="E20" s="30"/>
    </row>
    <row r="21" spans="1:5" x14ac:dyDescent="0.3">
      <c r="A21" s="102" t="s">
        <v>49</v>
      </c>
      <c r="C21" s="30"/>
      <c r="D21" s="30"/>
      <c r="E21" s="30"/>
    </row>
    <row r="22" spans="1:5" x14ac:dyDescent="0.3">
      <c r="C22" s="30"/>
      <c r="D22" s="30"/>
      <c r="E22" s="30"/>
    </row>
    <row r="23" spans="1:5" ht="42" x14ac:dyDescent="0.3">
      <c r="A23" s="30"/>
      <c r="B23" s="103" t="s">
        <v>327</v>
      </c>
      <c r="C23" s="103" t="s">
        <v>328</v>
      </c>
      <c r="D23" s="103" t="s">
        <v>331</v>
      </c>
      <c r="E23" s="103" t="s">
        <v>332</v>
      </c>
    </row>
    <row r="24" spans="1:5" x14ac:dyDescent="0.3">
      <c r="A24" s="30" t="s">
        <v>416</v>
      </c>
      <c r="B24" s="31">
        <f>INDEX(Region!K:K,MATCH($A24&amp;$A$21,Region!$J:$J,0))</f>
        <v>0.54377880184331795</v>
      </c>
      <c r="C24" s="31">
        <f>INDEX(Region!L:L,MATCH($A24&amp;$A$21,Region!$J:$J,0))</f>
        <v>0.808743169398907</v>
      </c>
      <c r="D24" s="31">
        <f>INDEX(Region!M:M,MATCH($A24&amp;$A$21,Region!$J:$J,0))</f>
        <v>0.64347826086956506</v>
      </c>
      <c r="E24" s="31">
        <f>INDEX(Region!N:N,MATCH($A24&amp;$A$21,Region!$J:$J,0))</f>
        <v>0.66197183098591506</v>
      </c>
    </row>
    <row r="25" spans="1:5" x14ac:dyDescent="0.3">
      <c r="A25" s="30" t="s">
        <v>415</v>
      </c>
      <c r="B25" s="31">
        <f>INDEX(Region!K:K,MATCH($A25&amp;$A$21,Region!$J:$J,0))</f>
        <v>0.456221198156682</v>
      </c>
      <c r="C25" s="31">
        <f>INDEX(Region!L:L,MATCH($A25&amp;$A$21,Region!$J:$J,0))</f>
        <v>0.191256830601093</v>
      </c>
      <c r="D25" s="31">
        <f>INDEX(Region!M:M,MATCH($A25&amp;$A$21,Region!$J:$J,0))</f>
        <v>0.356521739130435</v>
      </c>
      <c r="E25" s="31">
        <f>INDEX(Region!N:N,MATCH($A25&amp;$A$21,Region!$J:$J,0))</f>
        <v>0.338028169014085</v>
      </c>
    </row>
    <row r="26" spans="1:5" x14ac:dyDescent="0.3">
      <c r="A26" s="30" t="s">
        <v>413</v>
      </c>
      <c r="B26" s="31">
        <f>INDEX(Region!K:K,MATCH($A26&amp;$A$21,Region!$J:$J,0))</f>
        <v>0</v>
      </c>
      <c r="C26" s="31">
        <f>INDEX(Region!L:L,MATCH($A26&amp;$A$21,Region!$J:$J,0))</f>
        <v>0</v>
      </c>
      <c r="D26" s="31">
        <f>INDEX(Region!M:M,MATCH($A26&amp;$A$21,Region!$J:$J,0))</f>
        <v>0</v>
      </c>
      <c r="E26" s="31">
        <f>INDEX(Region!N:N,MATCH($A26&amp;$A$21,Region!$J:$J,0))</f>
        <v>0</v>
      </c>
    </row>
    <row r="27" spans="1:5" x14ac:dyDescent="0.3">
      <c r="A27" s="30" t="s">
        <v>414</v>
      </c>
      <c r="B27" s="31">
        <f>INDEX(Region!K:K,MATCH($A27&amp;$A$21,Region!$J:$J,0))</f>
        <v>0</v>
      </c>
      <c r="C27" s="31">
        <f>INDEX(Region!L:L,MATCH($A27&amp;$A$21,Region!$J:$J,0))</f>
        <v>0</v>
      </c>
      <c r="D27" s="31">
        <f>INDEX(Region!M:M,MATCH($A27&amp;$A$21,Region!$J:$J,0))</f>
        <v>0</v>
      </c>
      <c r="E27" s="31">
        <f>INDEX(Region!N:N,MATCH($A27&amp;$A$21,Region!$J:$J,0))</f>
        <v>0</v>
      </c>
    </row>
    <row r="28" spans="1:5" x14ac:dyDescent="0.3">
      <c r="C28" s="30"/>
      <c r="D28" s="30"/>
      <c r="E28" s="30"/>
    </row>
    <row r="29" spans="1:5" x14ac:dyDescent="0.3">
      <c r="A29" s="30"/>
      <c r="C29" s="30"/>
      <c r="D29" s="30"/>
      <c r="E29" s="30"/>
    </row>
    <row r="30" spans="1:5" x14ac:dyDescent="0.3">
      <c r="A30" s="100" t="s">
        <v>417</v>
      </c>
      <c r="B30" s="101"/>
      <c r="C30" s="85"/>
      <c r="D30" s="85"/>
      <c r="E30" s="85"/>
    </row>
    <row r="31" spans="1:5" x14ac:dyDescent="0.3">
      <c r="C31" s="30"/>
      <c r="D31" s="30"/>
      <c r="E31" s="30"/>
    </row>
    <row r="32" spans="1:5" x14ac:dyDescent="0.3">
      <c r="A32" s="102" t="s">
        <v>12</v>
      </c>
      <c r="C32" s="30"/>
      <c r="D32" s="30"/>
      <c r="E32" s="30"/>
    </row>
    <row r="33" spans="1:5" x14ac:dyDescent="0.3">
      <c r="C33" s="30"/>
      <c r="D33" s="30"/>
      <c r="E33" s="30"/>
    </row>
    <row r="34" spans="1:5" ht="42" x14ac:dyDescent="0.3">
      <c r="B34" s="103" t="s">
        <v>327</v>
      </c>
      <c r="C34" s="103" t="s">
        <v>328</v>
      </c>
      <c r="D34" s="103" t="s">
        <v>331</v>
      </c>
      <c r="E34" s="103" t="s">
        <v>332</v>
      </c>
    </row>
    <row r="35" spans="1:5" x14ac:dyDescent="0.3">
      <c r="A35" s="30" t="s">
        <v>421</v>
      </c>
      <c r="B35" s="31">
        <f>INDEX(Region!K:K,MATCH($A35&amp;$A$60,Region!$J:$J,0))</f>
        <v>0.21201005723660801</v>
      </c>
      <c r="C35" s="31">
        <f>INDEX(Region!L:L,MATCH($A35&amp;$A$60,Region!$J:$J,0))</f>
        <v>0.16697793962395799</v>
      </c>
      <c r="D35" s="31">
        <f>INDEX(Region!M:M,MATCH($A35&amp;$A$60,Region!$J:$J,0))</f>
        <v>0.29015677107380899</v>
      </c>
      <c r="E35" s="31">
        <f>INDEX(Region!N:N,MATCH($A35&amp;$A$60,Region!$J:$J,0))</f>
        <v>0.228182939731851</v>
      </c>
    </row>
    <row r="36" spans="1:5" x14ac:dyDescent="0.3">
      <c r="A36" s="30" t="s">
        <v>420</v>
      </c>
      <c r="B36" s="31">
        <f>INDEX(Region!K:K,MATCH($A36&amp;$A$60,Region!$J:$J,0))</f>
        <v>0.78574875656755405</v>
      </c>
      <c r="C36" s="31">
        <f>INDEX(Region!L:L,MATCH($A36&amp;$A$60,Region!$J:$J,0))</f>
        <v>0.831821813217408</v>
      </c>
      <c r="D36" s="31">
        <f>INDEX(Region!M:M,MATCH($A36&amp;$A$60,Region!$J:$J,0))</f>
        <v>0.70852464072265398</v>
      </c>
      <c r="E36" s="31">
        <f>INDEX(Region!N:N,MATCH($A36&amp;$A$60,Region!$J:$J,0))</f>
        <v>0.77160910560680396</v>
      </c>
    </row>
    <row r="37" spans="1:5" x14ac:dyDescent="0.3">
      <c r="A37" s="30" t="s">
        <v>418</v>
      </c>
      <c r="B37" s="31">
        <f>INDEX(Region!K:K,MATCH($A37&amp;$A$60,Region!$J:$J,0))</f>
        <v>0</v>
      </c>
      <c r="C37" s="31">
        <f>INDEX(Region!L:L,MATCH($A37&amp;$A$60,Region!$J:$J,0))</f>
        <v>0</v>
      </c>
      <c r="D37" s="31">
        <f>INDEX(Region!M:M,MATCH($A37&amp;$A$60,Region!$J:$J,0))</f>
        <v>1.1194544718295999E-3</v>
      </c>
      <c r="E37" s="31">
        <f>INDEX(Region!N:N,MATCH($A37&amp;$A$60,Region!$J:$J,0))</f>
        <v>0</v>
      </c>
    </row>
    <row r="38" spans="1:5" x14ac:dyDescent="0.3">
      <c r="A38" s="30" t="s">
        <v>419</v>
      </c>
      <c r="B38" s="31">
        <f>INDEX(Region!K:K,MATCH($A38&amp;$A$60,Region!$J:$J,0))</f>
        <v>2.24118619583833E-3</v>
      </c>
      <c r="C38" s="31">
        <f>INDEX(Region!L:L,MATCH($A38&amp;$A$60,Region!$J:$J,0))</f>
        <v>1.2002471586341E-3</v>
      </c>
      <c r="D38" s="31">
        <f>INDEX(Region!M:M,MATCH($A38&amp;$A$60,Region!$J:$J,0))</f>
        <v>1.9913373170765201E-4</v>
      </c>
      <c r="E38" s="31">
        <f>INDEX(Region!N:N,MATCH($A38&amp;$A$60,Region!$J:$J,0))</f>
        <v>2.0795466134505201E-4</v>
      </c>
    </row>
    <row r="39" spans="1:5" x14ac:dyDescent="0.3">
      <c r="C39" s="30"/>
      <c r="D39" s="30"/>
      <c r="E39" s="30"/>
    </row>
    <row r="40" spans="1:5" x14ac:dyDescent="0.3">
      <c r="A40" s="102" t="s">
        <v>13</v>
      </c>
      <c r="C40" s="30"/>
      <c r="D40" s="30"/>
      <c r="E40" s="30"/>
    </row>
    <row r="41" spans="1:5" x14ac:dyDescent="0.3">
      <c r="C41" s="30"/>
      <c r="D41" s="30"/>
      <c r="E41" s="30"/>
    </row>
    <row r="42" spans="1:5" ht="42" x14ac:dyDescent="0.3">
      <c r="B42" s="103" t="s">
        <v>327</v>
      </c>
      <c r="C42" s="103" t="s">
        <v>328</v>
      </c>
      <c r="D42" s="103" t="s">
        <v>331</v>
      </c>
      <c r="E42" s="103" t="s">
        <v>332</v>
      </c>
    </row>
    <row r="43" spans="1:5" x14ac:dyDescent="0.3">
      <c r="A43" s="30" t="s">
        <v>421</v>
      </c>
      <c r="B43" s="31">
        <f>INDEX(Region!K:K,MATCH($A43&amp;$A$40,Region!$J:$J,0))</f>
        <v>0.228888888888889</v>
      </c>
      <c r="C43" s="31">
        <f>INDEX(Region!L:L,MATCH($A43&amp;$A$40,Region!$J:$J,0))</f>
        <v>0.19164619164619201</v>
      </c>
      <c r="D43" s="31">
        <f>INDEX(Region!M:M,MATCH($A43&amp;$A$40,Region!$J:$J,0))</f>
        <v>0.25547445255474399</v>
      </c>
      <c r="E43" s="31">
        <f>INDEX(Region!N:N,MATCH($A43&amp;$A$40,Region!$J:$J,0))</f>
        <v>0.27112676056337998</v>
      </c>
    </row>
    <row r="44" spans="1:5" x14ac:dyDescent="0.3">
      <c r="A44" s="30" t="s">
        <v>420</v>
      </c>
      <c r="B44" s="31">
        <f>INDEX(Region!K:K,MATCH($A44&amp;$A$40,Region!$J:$J,0))</f>
        <v>0.76666666666666705</v>
      </c>
      <c r="C44" s="31">
        <f>INDEX(Region!L:L,MATCH($A44&amp;$A$40,Region!$J:$J,0))</f>
        <v>0.80589680589680601</v>
      </c>
      <c r="D44" s="31">
        <f>INDEX(Region!M:M,MATCH($A44&amp;$A$40,Region!$J:$J,0))</f>
        <v>0.74087591240875905</v>
      </c>
      <c r="E44" s="31">
        <f>INDEX(Region!N:N,MATCH($A44&amp;$A$40,Region!$J:$J,0))</f>
        <v>0.72887323943661997</v>
      </c>
    </row>
    <row r="45" spans="1:5" x14ac:dyDescent="0.3">
      <c r="A45" s="30" t="s">
        <v>418</v>
      </c>
      <c r="B45" s="31">
        <f>INDEX(Region!K:K,MATCH($A45&amp;$A$40,Region!$J:$J,0))</f>
        <v>0</v>
      </c>
      <c r="C45" s="31">
        <f>INDEX(Region!L:L,MATCH($A45&amp;$A$40,Region!$J:$J,0))</f>
        <v>0</v>
      </c>
      <c r="D45" s="31">
        <f>INDEX(Region!M:M,MATCH($A45&amp;$A$40,Region!$J:$J,0))</f>
        <v>0</v>
      </c>
      <c r="E45" s="31">
        <f>INDEX(Region!N:N,MATCH($A45&amp;$A$40,Region!$J:$J,0))</f>
        <v>0</v>
      </c>
    </row>
    <row r="46" spans="1:5" x14ac:dyDescent="0.3">
      <c r="A46" s="30" t="s">
        <v>419</v>
      </c>
      <c r="B46" s="31">
        <f>INDEX(Region!K:K,MATCH($A46&amp;$A$40,Region!$J:$J,0))</f>
        <v>4.4444444444444401E-3</v>
      </c>
      <c r="C46" s="31">
        <f>INDEX(Region!L:L,MATCH($A46&amp;$A$40,Region!$J:$J,0))</f>
        <v>2.45700245700246E-3</v>
      </c>
      <c r="D46" s="31">
        <f>INDEX(Region!M:M,MATCH($A46&amp;$A$40,Region!$J:$J,0))</f>
        <v>3.6496350364963498E-3</v>
      </c>
      <c r="E46" s="31">
        <f>INDEX(Region!N:N,MATCH($A46&amp;$A$40,Region!$J:$J,0))</f>
        <v>0</v>
      </c>
    </row>
    <row r="47" spans="1:5" x14ac:dyDescent="0.3">
      <c r="C47" s="30"/>
      <c r="D47" s="30"/>
      <c r="E47" s="30"/>
    </row>
    <row r="48" spans="1:5" x14ac:dyDescent="0.3">
      <c r="A48" s="102" t="s">
        <v>49</v>
      </c>
      <c r="C48" s="30"/>
      <c r="D48" s="30"/>
      <c r="E48" s="30"/>
    </row>
    <row r="49" spans="1:5" x14ac:dyDescent="0.3">
      <c r="C49" s="30"/>
      <c r="D49" s="30"/>
      <c r="E49" s="30"/>
    </row>
    <row r="50" spans="1:5" ht="42" x14ac:dyDescent="0.3">
      <c r="A50" s="30"/>
      <c r="B50" s="103" t="s">
        <v>327</v>
      </c>
      <c r="C50" s="103" t="s">
        <v>328</v>
      </c>
      <c r="D50" s="103" t="s">
        <v>331</v>
      </c>
      <c r="E50" s="103" t="s">
        <v>332</v>
      </c>
    </row>
    <row r="51" spans="1:5" x14ac:dyDescent="0.3">
      <c r="A51" s="30" t="s">
        <v>421</v>
      </c>
      <c r="B51" s="31">
        <f>INDEX(Region!K:K,MATCH($A51&amp;$A$48,Region!$J:$J,0))</f>
        <v>0.19191919191919199</v>
      </c>
      <c r="C51" s="31">
        <f>INDEX(Region!L:L,MATCH($A51&amp;$A$48,Region!$J:$J,0))</f>
        <v>0.314285714285714</v>
      </c>
      <c r="D51" s="31">
        <f>INDEX(Region!M:M,MATCH($A51&amp;$A$48,Region!$J:$J,0))</f>
        <v>0.24390243902438999</v>
      </c>
      <c r="E51" s="31">
        <f>INDEX(Region!N:N,MATCH($A51&amp;$A$48,Region!$J:$J,0))</f>
        <v>0.34722222222222199</v>
      </c>
    </row>
    <row r="52" spans="1:5" x14ac:dyDescent="0.3">
      <c r="A52" s="30" t="s">
        <v>420</v>
      </c>
      <c r="B52" s="31">
        <f>INDEX(Region!K:K,MATCH($A52&amp;$A$48,Region!$J:$J,0))</f>
        <v>0.80808080808080796</v>
      </c>
      <c r="C52" s="31">
        <f>INDEX(Region!L:L,MATCH($A52&amp;$A$48,Region!$J:$J,0))</f>
        <v>0.68571428571428605</v>
      </c>
      <c r="D52" s="31">
        <f>INDEX(Region!M:M,MATCH($A52&amp;$A$48,Region!$J:$J,0))</f>
        <v>0.75609756097560998</v>
      </c>
      <c r="E52" s="31">
        <f>INDEX(Region!N:N,MATCH($A52&amp;$A$48,Region!$J:$J,0))</f>
        <v>0.65277777777777801</v>
      </c>
    </row>
    <row r="53" spans="1:5" x14ac:dyDescent="0.3">
      <c r="A53" s="30" t="s">
        <v>418</v>
      </c>
      <c r="B53" s="31">
        <f>INDEX(Region!K:K,MATCH($A53&amp;$A$48,Region!$J:$J,0))</f>
        <v>0</v>
      </c>
      <c r="C53" s="31">
        <f>INDEX(Region!L:L,MATCH($A53&amp;$A$48,Region!$J:$J,0))</f>
        <v>0</v>
      </c>
      <c r="D53" s="31">
        <f>INDEX(Region!M:M,MATCH($A53&amp;$A$48,Region!$J:$J,0))</f>
        <v>0</v>
      </c>
      <c r="E53" s="31">
        <f>INDEX(Region!N:N,MATCH($A53&amp;$A$48,Region!$J:$J,0))</f>
        <v>0</v>
      </c>
    </row>
    <row r="54" spans="1:5" x14ac:dyDescent="0.3">
      <c r="A54" s="30" t="s">
        <v>419</v>
      </c>
      <c r="B54" s="31">
        <f>INDEX(Region!K:K,MATCH($A54&amp;$A$48,Region!$J:$J,0))</f>
        <v>0</v>
      </c>
      <c r="C54" s="31">
        <f>INDEX(Region!L:L,MATCH($A54&amp;$A$48,Region!$J:$J,0))</f>
        <v>0</v>
      </c>
      <c r="D54" s="31">
        <f>INDEX(Region!M:M,MATCH($A54&amp;$A$48,Region!$J:$J,0))</f>
        <v>0</v>
      </c>
      <c r="E54" s="31">
        <f>INDEX(Region!N:N,MATCH($A54&amp;$A$48,Region!$J:$J,0))</f>
        <v>0</v>
      </c>
    </row>
    <row r="55" spans="1:5" x14ac:dyDescent="0.3">
      <c r="C55" s="30"/>
      <c r="D55" s="30"/>
      <c r="E55" s="30"/>
    </row>
    <row r="56" spans="1:5" x14ac:dyDescent="0.3">
      <c r="C56" s="30"/>
      <c r="D56" s="30"/>
      <c r="E56" s="30"/>
    </row>
    <row r="57" spans="1:5" x14ac:dyDescent="0.3">
      <c r="C57" s="30"/>
      <c r="D57" s="30"/>
      <c r="E57" s="30"/>
    </row>
    <row r="58" spans="1:5" x14ac:dyDescent="0.3">
      <c r="A58" s="100" t="s">
        <v>96</v>
      </c>
      <c r="B58" s="104"/>
      <c r="C58" s="85"/>
      <c r="D58" s="30"/>
      <c r="E58" s="30"/>
    </row>
    <row r="59" spans="1:5" x14ac:dyDescent="0.3">
      <c r="C59" s="30"/>
      <c r="D59" s="30"/>
      <c r="E59" s="30"/>
    </row>
    <row r="60" spans="1:5" x14ac:dyDescent="0.3">
      <c r="A60" s="102" t="s">
        <v>12</v>
      </c>
      <c r="C60" s="30"/>
      <c r="D60" s="30"/>
      <c r="E60" s="30"/>
    </row>
    <row r="61" spans="1:5" x14ac:dyDescent="0.3">
      <c r="C61" s="30"/>
      <c r="D61" s="30"/>
      <c r="E61" s="30"/>
    </row>
    <row r="62" spans="1:5" ht="42" x14ac:dyDescent="0.3">
      <c r="B62" s="103" t="s">
        <v>327</v>
      </c>
      <c r="C62" s="103" t="s">
        <v>328</v>
      </c>
      <c r="D62" s="103" t="s">
        <v>331</v>
      </c>
      <c r="E62" s="103" t="s">
        <v>332</v>
      </c>
    </row>
    <row r="63" spans="1:5" x14ac:dyDescent="0.3">
      <c r="A63" s="30" t="s">
        <v>97</v>
      </c>
      <c r="B63" s="31">
        <f>INDEX(Region!K:K,MATCH($A63&amp;$A$60,Region!$J:$J,0))</f>
        <v>0.23926933229418099</v>
      </c>
      <c r="C63" s="31">
        <f>INDEX(Region!L:L,MATCH($A63&amp;$A$60,Region!$J:$J,0))</f>
        <v>0.34189674155205901</v>
      </c>
      <c r="D63" s="31">
        <f>INDEX(Region!M:M,MATCH($A63&amp;$A$60,Region!$J:$J,0))</f>
        <v>0.376914878400191</v>
      </c>
      <c r="E63" s="31">
        <f>INDEX(Region!N:N,MATCH($A63&amp;$A$60,Region!$J:$J,0))</f>
        <v>0.362612728161815</v>
      </c>
    </row>
    <row r="64" spans="1:5" x14ac:dyDescent="0.3">
      <c r="A64" s="30" t="s">
        <v>98</v>
      </c>
      <c r="B64" s="31">
        <f>INDEX(Region!K:K,MATCH($A64&amp;$A$60,Region!$J:$J,0))</f>
        <v>6.29728175666905E-2</v>
      </c>
      <c r="C64" s="31">
        <f>INDEX(Region!L:L,MATCH($A64&amp;$A$60,Region!$J:$J,0))</f>
        <v>4.1633698290355597E-2</v>
      </c>
      <c r="D64" s="31">
        <f>INDEX(Region!M:M,MATCH($A64&amp;$A$60,Region!$J:$J,0))</f>
        <v>7.8139490332245903E-2</v>
      </c>
      <c r="E64" s="31">
        <f>INDEX(Region!N:N,MATCH($A64&amp;$A$60,Region!$J:$J,0))</f>
        <v>0.147978087771971</v>
      </c>
    </row>
    <row r="65" spans="1:5" x14ac:dyDescent="0.3">
      <c r="A65" s="30" t="s">
        <v>99</v>
      </c>
      <c r="B65" s="31">
        <f>INDEX(Region!K:K,MATCH($A65&amp;$A$60,Region!$J:$J,0))</f>
        <v>0.151427607709159</v>
      </c>
      <c r="C65" s="31">
        <f>INDEX(Region!L:L,MATCH($A65&amp;$A$60,Region!$J:$J,0))</f>
        <v>0.101184730306647</v>
      </c>
      <c r="D65" s="31">
        <f>INDEX(Region!M:M,MATCH($A65&amp;$A$60,Region!$J:$J,0))</f>
        <v>0.16298402177278301</v>
      </c>
      <c r="E65" s="31">
        <f>INDEX(Region!N:N,MATCH($A65&amp;$A$60,Region!$J:$J,0))</f>
        <v>0.233378678861733</v>
      </c>
    </row>
    <row r="66" spans="1:5" x14ac:dyDescent="0.3">
      <c r="A66" s="30" t="s">
        <v>100</v>
      </c>
      <c r="B66" s="31">
        <f>INDEX(Region!K:K,MATCH($A66&amp;$A$60,Region!$J:$J,0))</f>
        <v>0.10184244101635</v>
      </c>
      <c r="C66" s="31">
        <f>INDEX(Region!L:L,MATCH($A66&amp;$A$60,Region!$J:$J,0))</f>
        <v>5.3095816588380501E-2</v>
      </c>
      <c r="D66" s="31">
        <f>INDEX(Region!M:M,MATCH($A66&amp;$A$60,Region!$J:$J,0))</f>
        <v>0.106805890155397</v>
      </c>
      <c r="E66" s="31">
        <f>INDEX(Region!N:N,MATCH($A66&amp;$A$60,Region!$J:$J,0))</f>
        <v>5.3558316693381E-2</v>
      </c>
    </row>
    <row r="67" spans="1:5" x14ac:dyDescent="0.3">
      <c r="A67" s="30" t="s">
        <v>101</v>
      </c>
      <c r="B67" s="31">
        <f>INDEX(Region!K:K,MATCH($A67&amp;$A$60,Region!$J:$J,0))</f>
        <v>0.14298030157136199</v>
      </c>
      <c r="C67" s="31">
        <f>INDEX(Region!L:L,MATCH($A67&amp;$A$60,Region!$J:$J,0))</f>
        <v>9.0562154628255301E-2</v>
      </c>
      <c r="D67" s="31">
        <f>INDEX(Region!M:M,MATCH($A67&amp;$A$60,Region!$J:$J,0))</f>
        <v>0.14586658490648899</v>
      </c>
      <c r="E67" s="31">
        <f>INDEX(Region!N:N,MATCH($A67&amp;$A$60,Region!$J:$J,0))</f>
        <v>0.18611179538087999</v>
      </c>
    </row>
    <row r="68" spans="1:5" x14ac:dyDescent="0.3">
      <c r="A68" s="30" t="s">
        <v>102</v>
      </c>
      <c r="B68" s="31">
        <f>INDEX(Region!K:K,MATCH($A68&amp;$A$60,Region!$J:$J,0))</f>
        <v>5.4833616240683603E-3</v>
      </c>
      <c r="C68" s="31">
        <f>INDEX(Region!L:L,MATCH($A68&amp;$A$60,Region!$J:$J,0))</f>
        <v>1.55935497100781E-2</v>
      </c>
      <c r="D68" s="31">
        <f>INDEX(Region!M:M,MATCH($A68&amp;$A$60,Region!$J:$J,0))</f>
        <v>8.1328284829288704E-3</v>
      </c>
      <c r="E68" s="31">
        <f>INDEX(Region!N:N,MATCH($A68&amp;$A$60,Region!$J:$J,0))</f>
        <v>3.1673660290648199E-2</v>
      </c>
    </row>
    <row r="69" spans="1:5" x14ac:dyDescent="0.3">
      <c r="A69" s="30" t="s">
        <v>103</v>
      </c>
      <c r="B69" s="31">
        <f>INDEX(Region!K:K,MATCH($A69&amp;$A$60,Region!$J:$J,0))</f>
        <v>0.11366584273283301</v>
      </c>
      <c r="C69" s="31">
        <f>INDEX(Region!L:L,MATCH($A69&amp;$A$60,Region!$J:$J,0))</f>
        <v>2.4142016493317001E-2</v>
      </c>
      <c r="D69" s="31">
        <f>INDEX(Region!M:M,MATCH($A69&amp;$A$60,Region!$J:$J,0))</f>
        <v>5.7797987175198698E-2</v>
      </c>
      <c r="E69" s="31">
        <f>INDEX(Region!N:N,MATCH($A69&amp;$A$60,Region!$J:$J,0))</f>
        <v>4.9332661651802702E-2</v>
      </c>
    </row>
    <row r="70" spans="1:5" x14ac:dyDescent="0.3">
      <c r="A70" s="30" t="s">
        <v>104</v>
      </c>
      <c r="B70" s="31">
        <f>INDEX(Region!K:K,MATCH($A70&amp;$A$60,Region!$J:$J,0))</f>
        <v>2.0062253672004499E-2</v>
      </c>
      <c r="C70" s="31">
        <f>INDEX(Region!L:L,MATCH($A70&amp;$A$60,Region!$J:$J,0))</f>
        <v>1.2117388546740399E-2</v>
      </c>
      <c r="D70" s="31">
        <f>INDEX(Region!M:M,MATCH($A70&amp;$A$60,Region!$J:$J,0))</f>
        <v>1.91863985632507E-2</v>
      </c>
      <c r="E70" s="31">
        <f>INDEX(Region!N:N,MATCH($A70&amp;$A$60,Region!$J:$J,0))</f>
        <v>1.4956366862531999E-2</v>
      </c>
    </row>
    <row r="71" spans="1:5" x14ac:dyDescent="0.3">
      <c r="A71" s="30" t="s">
        <v>105</v>
      </c>
      <c r="B71" s="31">
        <f>INDEX(Region!K:K,MATCH($A71&amp;$A$60,Region!$J:$J,0))</f>
        <v>0.42922017904464499</v>
      </c>
      <c r="C71" s="31">
        <f>INDEX(Region!L:L,MATCH($A71&amp;$A$60,Region!$J:$J,0))</f>
        <v>0.45904880200287701</v>
      </c>
      <c r="D71" s="31">
        <f>INDEX(Region!M:M,MATCH($A71&amp;$A$60,Region!$J:$J,0))</f>
        <v>0.30552172035807201</v>
      </c>
      <c r="E71" s="31">
        <f>INDEX(Region!N:N,MATCH($A71&amp;$A$60,Region!$J:$J,0))</f>
        <v>0.28478007383545001</v>
      </c>
    </row>
    <row r="72" spans="1:5" x14ac:dyDescent="0.3">
      <c r="A72" s="30" t="s">
        <v>106</v>
      </c>
      <c r="B72" s="31">
        <f>INDEX(Region!K:K,MATCH($A72&amp;$A$60,Region!$J:$J,0))</f>
        <v>1.8032047041871099E-2</v>
      </c>
      <c r="C72" s="31">
        <f>INDEX(Region!L:L,MATCH($A72&amp;$A$60,Region!$J:$J,0))</f>
        <v>1.7152814661553901E-2</v>
      </c>
      <c r="D72" s="31">
        <f>INDEX(Region!M:M,MATCH($A72&amp;$A$60,Region!$J:$J,0))</f>
        <v>9.9532853049632396E-3</v>
      </c>
      <c r="E72" s="31">
        <f>INDEX(Region!N:N,MATCH($A72&amp;$A$60,Region!$J:$J,0))</f>
        <v>6.2820401336313898E-3</v>
      </c>
    </row>
    <row r="73" spans="1:5" x14ac:dyDescent="0.3">
      <c r="A73" s="30" t="s">
        <v>107</v>
      </c>
      <c r="B73" s="31">
        <f>INDEX(Region!K:K,MATCH($A73&amp;$A$60,Region!$J:$J,0))</f>
        <v>7.8549535292533404E-3</v>
      </c>
      <c r="C73" s="31">
        <f>INDEX(Region!L:L,MATCH($A73&amp;$A$60,Region!$J:$J,0))</f>
        <v>1.8322143603021201E-2</v>
      </c>
      <c r="D73" s="31">
        <f>INDEX(Region!M:M,MATCH($A73&amp;$A$60,Region!$J:$J,0))</f>
        <v>2.4511892393597499E-2</v>
      </c>
      <c r="E73" s="31">
        <f>INDEX(Region!N:N,MATCH($A73&amp;$A$60,Region!$J:$J,0))</f>
        <v>7.0625335630610901E-3</v>
      </c>
    </row>
    <row r="74" spans="1:5" x14ac:dyDescent="0.3">
      <c r="A74" s="30" t="s">
        <v>108</v>
      </c>
      <c r="B74" s="31">
        <f>INDEX(Region!K:K,MATCH($A74&amp;$A$60,Region!$J:$J,0))</f>
        <v>2.3964247248022801E-3</v>
      </c>
      <c r="C74" s="31">
        <f>INDEX(Region!L:L,MATCH($A74&amp;$A$60,Region!$J:$J,0))</f>
        <v>4.8578418630622301E-3</v>
      </c>
      <c r="D74" s="31">
        <f>INDEX(Region!M:M,MATCH($A74&amp;$A$60,Region!$J:$J,0))</f>
        <v>4.7167833658498803E-3</v>
      </c>
      <c r="E74" s="31">
        <f>INDEX(Region!N:N,MATCH($A74&amp;$A$60,Region!$J:$J,0))</f>
        <v>1.0332828672050201E-2</v>
      </c>
    </row>
    <row r="75" spans="1:5" x14ac:dyDescent="0.3">
      <c r="A75" s="30"/>
      <c r="B75" s="105"/>
      <c r="C75" s="30"/>
      <c r="D75" s="30"/>
      <c r="E75" s="30"/>
    </row>
    <row r="76" spans="1:5" x14ac:dyDescent="0.3">
      <c r="A76" s="30"/>
      <c r="B76" s="105"/>
      <c r="C76" s="30"/>
      <c r="D76" s="30"/>
      <c r="E76" s="30"/>
    </row>
    <row r="77" spans="1:5" x14ac:dyDescent="0.3">
      <c r="A77" s="102" t="s">
        <v>13</v>
      </c>
      <c r="C77" s="30"/>
      <c r="D77" s="30"/>
      <c r="E77" s="30"/>
    </row>
    <row r="78" spans="1:5" x14ac:dyDescent="0.3">
      <c r="C78" s="30"/>
      <c r="D78" s="30"/>
      <c r="E78" s="30"/>
    </row>
    <row r="79" spans="1:5" x14ac:dyDescent="0.3">
      <c r="B79" s="106" t="s">
        <v>51</v>
      </c>
      <c r="C79" s="106" t="s">
        <v>52</v>
      </c>
      <c r="D79" s="106" t="s">
        <v>54</v>
      </c>
      <c r="E79" s="106" t="s">
        <v>53</v>
      </c>
    </row>
    <row r="80" spans="1:5" x14ac:dyDescent="0.3">
      <c r="A80" s="30" t="s">
        <v>97</v>
      </c>
      <c r="B80" s="31">
        <f>INDEX(Region!K:K,MATCH($A80&amp;$A$77,Region!$J:$J,0))</f>
        <v>0.24157303370786501</v>
      </c>
      <c r="C80" s="31">
        <f>INDEX(Region!L:L,MATCH($A80&amp;$A$77,Region!$J:$J,0))</f>
        <v>0.398876404494382</v>
      </c>
      <c r="D80" s="31">
        <f>INDEX(Region!M:M,MATCH($A80&amp;$A$77,Region!$J:$J,0))</f>
        <v>0.43842364532019701</v>
      </c>
      <c r="E80" s="31">
        <f>INDEX(Region!N:N,MATCH($A80&amp;$A$77,Region!$J:$J,0))</f>
        <v>0.42201834862385301</v>
      </c>
    </row>
    <row r="81" spans="1:5" x14ac:dyDescent="0.3">
      <c r="A81" s="30" t="s">
        <v>98</v>
      </c>
      <c r="B81" s="31">
        <f>INDEX(Region!K:K,MATCH($A81&amp;$A$77,Region!$J:$J,0))</f>
        <v>8.4269662921348298E-2</v>
      </c>
      <c r="C81" s="31">
        <f>INDEX(Region!L:L,MATCH($A81&amp;$A$77,Region!$J:$J,0))</f>
        <v>0.112359550561798</v>
      </c>
      <c r="D81" s="31">
        <f>INDEX(Region!M:M,MATCH($A81&amp;$A$77,Region!$J:$J,0))</f>
        <v>8.3743842364532001E-2</v>
      </c>
      <c r="E81" s="31">
        <f>INDEX(Region!N:N,MATCH($A81&amp;$A$77,Region!$J:$J,0))</f>
        <v>0.12844036697247699</v>
      </c>
    </row>
    <row r="82" spans="1:5" x14ac:dyDescent="0.3">
      <c r="A82" s="30" t="s">
        <v>99</v>
      </c>
      <c r="B82" s="31">
        <f>INDEX(Region!K:K,MATCH($A82&amp;$A$77,Region!$J:$J,0))</f>
        <v>8.4269662921348298E-2</v>
      </c>
      <c r="C82" s="31">
        <f>INDEX(Region!L:L,MATCH($A82&amp;$A$77,Region!$J:$J,0))</f>
        <v>7.3033707865168496E-2</v>
      </c>
      <c r="D82" s="31">
        <f>INDEX(Region!M:M,MATCH($A82&amp;$A$77,Region!$J:$J,0))</f>
        <v>0.12807881773398999</v>
      </c>
      <c r="E82" s="31">
        <f>INDEX(Region!N:N,MATCH($A82&amp;$A$77,Region!$J:$J,0))</f>
        <v>8.2568807339449504E-2</v>
      </c>
    </row>
    <row r="83" spans="1:5" x14ac:dyDescent="0.3">
      <c r="A83" s="30" t="s">
        <v>100</v>
      </c>
      <c r="B83" s="31">
        <f>INDEX(Region!K:K,MATCH($A83&amp;$A$77,Region!$J:$J,0))</f>
        <v>7.3033707865168496E-2</v>
      </c>
      <c r="C83" s="31">
        <f>INDEX(Region!L:L,MATCH($A83&amp;$A$77,Region!$J:$J,0))</f>
        <v>3.3707865168539297E-2</v>
      </c>
      <c r="D83" s="31">
        <f>INDEX(Region!M:M,MATCH($A83&amp;$A$77,Region!$J:$J,0))</f>
        <v>4.4334975369458102E-2</v>
      </c>
      <c r="E83" s="31">
        <f>INDEX(Region!N:N,MATCH($A83&amp;$A$77,Region!$J:$J,0))</f>
        <v>3.6697247706422E-2</v>
      </c>
    </row>
    <row r="84" spans="1:5" x14ac:dyDescent="0.3">
      <c r="A84" s="30" t="s">
        <v>101</v>
      </c>
      <c r="B84" s="31">
        <f>INDEX(Region!K:K,MATCH($A84&amp;$A$77,Region!$J:$J,0))</f>
        <v>0.13483146067415699</v>
      </c>
      <c r="C84" s="31">
        <f>INDEX(Region!L:L,MATCH($A84&amp;$A$77,Region!$J:$J,0))</f>
        <v>0.12921348314606701</v>
      </c>
      <c r="D84" s="31">
        <f>INDEX(Region!M:M,MATCH($A84&amp;$A$77,Region!$J:$J,0))</f>
        <v>0.18719211822660101</v>
      </c>
      <c r="E84" s="31">
        <f>INDEX(Region!N:N,MATCH($A84&amp;$A$77,Region!$J:$J,0))</f>
        <v>0.16513761467889901</v>
      </c>
    </row>
    <row r="85" spans="1:5" x14ac:dyDescent="0.3">
      <c r="A85" s="30" t="s">
        <v>102</v>
      </c>
      <c r="B85" s="31">
        <f>INDEX(Region!K:K,MATCH($A85&amp;$A$77,Region!$J:$J,0))</f>
        <v>0</v>
      </c>
      <c r="C85" s="31">
        <f>INDEX(Region!L:L,MATCH($A85&amp;$A$77,Region!$J:$J,0))</f>
        <v>5.6179775280898901E-3</v>
      </c>
      <c r="D85" s="31">
        <f>INDEX(Region!M:M,MATCH($A85&amp;$A$77,Region!$J:$J,0))</f>
        <v>0</v>
      </c>
      <c r="E85" s="31">
        <f>INDEX(Region!N:N,MATCH($A85&amp;$A$77,Region!$J:$J,0))</f>
        <v>2.7522935779816501E-2</v>
      </c>
    </row>
    <row r="86" spans="1:5" x14ac:dyDescent="0.3">
      <c r="A86" s="30" t="s">
        <v>103</v>
      </c>
      <c r="B86" s="31">
        <f>INDEX(Region!K:K,MATCH($A86&amp;$A$77,Region!$J:$J,0))</f>
        <v>2.2471910112359501E-2</v>
      </c>
      <c r="C86" s="31">
        <f>INDEX(Region!L:L,MATCH($A86&amp;$A$77,Region!$J:$J,0))</f>
        <v>6.1797752808988797E-2</v>
      </c>
      <c r="D86" s="31">
        <f>INDEX(Region!M:M,MATCH($A86&amp;$A$77,Region!$J:$J,0))</f>
        <v>2.95566502463054E-2</v>
      </c>
      <c r="E86" s="31">
        <f>INDEX(Region!N:N,MATCH($A86&amp;$A$77,Region!$J:$J,0))</f>
        <v>3.6697247706422E-2</v>
      </c>
    </row>
    <row r="87" spans="1:5" x14ac:dyDescent="0.3">
      <c r="A87" s="30" t="s">
        <v>104</v>
      </c>
      <c r="B87" s="31">
        <f>INDEX(Region!K:K,MATCH($A87&amp;$A$77,Region!$J:$J,0))</f>
        <v>3.3707865168539297E-2</v>
      </c>
      <c r="C87" s="31">
        <f>INDEX(Region!L:L,MATCH($A87&amp;$A$77,Region!$J:$J,0))</f>
        <v>1.6853932584269701E-2</v>
      </c>
      <c r="D87" s="31">
        <f>INDEX(Region!M:M,MATCH($A87&amp;$A$77,Region!$J:$J,0))</f>
        <v>0</v>
      </c>
      <c r="E87" s="31">
        <f>INDEX(Region!N:N,MATCH($A87&amp;$A$77,Region!$J:$J,0))</f>
        <v>9.1743119266055103E-3</v>
      </c>
    </row>
    <row r="88" spans="1:5" x14ac:dyDescent="0.3">
      <c r="A88" s="30" t="s">
        <v>105</v>
      </c>
      <c r="B88" s="31">
        <f>INDEX(Region!K:K,MATCH($A88&amp;$A$77,Region!$J:$J,0))</f>
        <v>0.47191011235955099</v>
      </c>
      <c r="C88" s="31">
        <f>INDEX(Region!L:L,MATCH($A88&amp;$A$77,Region!$J:$J,0))</f>
        <v>0.30337078651685401</v>
      </c>
      <c r="D88" s="31">
        <f>INDEX(Region!M:M,MATCH($A88&amp;$A$77,Region!$J:$J,0))</f>
        <v>0.22660098522167499</v>
      </c>
      <c r="E88" s="31">
        <f>INDEX(Region!N:N,MATCH($A88&amp;$A$77,Region!$J:$J,0))</f>
        <v>0.27522935779816499</v>
      </c>
    </row>
    <row r="89" spans="1:5" x14ac:dyDescent="0.3">
      <c r="A89" s="30" t="s">
        <v>106</v>
      </c>
      <c r="B89" s="31">
        <f>INDEX(Region!K:K,MATCH($A89&amp;$A$77,Region!$J:$J,0))</f>
        <v>5.6179775280898901E-3</v>
      </c>
      <c r="C89" s="31">
        <f>INDEX(Region!L:L,MATCH($A89&amp;$A$77,Region!$J:$J,0))</f>
        <v>1.1235955056179799E-2</v>
      </c>
      <c r="D89" s="31">
        <f>INDEX(Region!M:M,MATCH($A89&amp;$A$77,Region!$J:$J,0))</f>
        <v>4.92610837438424E-3</v>
      </c>
      <c r="E89" s="31">
        <f>INDEX(Region!N:N,MATCH($A89&amp;$A$77,Region!$J:$J,0))</f>
        <v>0</v>
      </c>
    </row>
    <row r="90" spans="1:5" x14ac:dyDescent="0.3">
      <c r="A90" s="30" t="s">
        <v>107</v>
      </c>
      <c r="B90" s="31">
        <f>INDEX(Region!K:K,MATCH($A90&amp;$A$77,Region!$J:$J,0))</f>
        <v>1.1235955056179799E-2</v>
      </c>
      <c r="C90" s="31">
        <f>INDEX(Region!L:L,MATCH($A90&amp;$A$77,Region!$J:$J,0))</f>
        <v>1.6853932584269701E-2</v>
      </c>
      <c r="D90" s="31">
        <f>INDEX(Region!M:M,MATCH($A90&amp;$A$77,Region!$J:$J,0))</f>
        <v>3.4482758620689703E-2</v>
      </c>
      <c r="E90" s="31">
        <f>INDEX(Region!N:N,MATCH($A90&amp;$A$77,Region!$J:$J,0))</f>
        <v>0</v>
      </c>
    </row>
    <row r="91" spans="1:5" x14ac:dyDescent="0.3">
      <c r="A91" s="30" t="s">
        <v>108</v>
      </c>
      <c r="B91" s="31">
        <f>INDEX(Region!K:K,MATCH($A91&amp;$A$77,Region!$J:$J,0))</f>
        <v>5.6179775280898901E-3</v>
      </c>
      <c r="C91" s="31">
        <f>INDEX(Region!L:L,MATCH($A91&amp;$A$77,Region!$J:$J,0))</f>
        <v>5.6179775280898901E-3</v>
      </c>
      <c r="D91" s="31">
        <f>INDEX(Region!M:M,MATCH($A91&amp;$A$77,Region!$J:$J,0))</f>
        <v>0</v>
      </c>
      <c r="E91" s="31">
        <f>INDEX(Region!N:N,MATCH($A91&amp;$A$77,Region!$J:$J,0))</f>
        <v>9.1743119266055103E-3</v>
      </c>
    </row>
    <row r="92" spans="1:5" x14ac:dyDescent="0.3">
      <c r="A92" s="30"/>
      <c r="B92" s="51"/>
      <c r="C92" s="30"/>
      <c r="D92" s="30"/>
      <c r="E92" s="30"/>
    </row>
    <row r="93" spans="1:5" x14ac:dyDescent="0.3">
      <c r="A93" s="30"/>
      <c r="B93" s="30"/>
      <c r="C93" s="30"/>
      <c r="D93" s="30"/>
      <c r="E93" s="30"/>
    </row>
    <row r="94" spans="1:5" x14ac:dyDescent="0.3">
      <c r="A94" s="102" t="s">
        <v>49</v>
      </c>
      <c r="C94" s="30"/>
      <c r="D94" s="30"/>
      <c r="E94" s="30"/>
    </row>
    <row r="95" spans="1:5" x14ac:dyDescent="0.3">
      <c r="C95" s="30"/>
      <c r="D95" s="30"/>
      <c r="E95" s="30"/>
    </row>
    <row r="96" spans="1:5" x14ac:dyDescent="0.3">
      <c r="B96" s="106" t="s">
        <v>51</v>
      </c>
      <c r="C96" s="106" t="s">
        <v>52</v>
      </c>
      <c r="D96" s="106" t="s">
        <v>54</v>
      </c>
      <c r="E96" s="106" t="s">
        <v>53</v>
      </c>
    </row>
    <row r="97" spans="1:5" x14ac:dyDescent="0.3">
      <c r="A97" s="30" t="s">
        <v>97</v>
      </c>
      <c r="B97" s="31">
        <f>INDEX(Region!K:K,MATCH($A97&amp;$A$94,Region!$J:$J,0))</f>
        <v>0.13013698630136999</v>
      </c>
      <c r="C97" s="31">
        <f>INDEX(Region!L:L,MATCH($A97&amp;$A$94,Region!$J:$J,0))</f>
        <v>0.30376344086021501</v>
      </c>
      <c r="D97" s="31">
        <f>INDEX(Region!M:M,MATCH($A97&amp;$A$94,Region!$J:$J,0))</f>
        <v>0.1</v>
      </c>
      <c r="E97" s="31">
        <f>INDEX(Region!N:N,MATCH($A97&amp;$A$94,Region!$J:$J,0))</f>
        <v>8.1481481481481502E-2</v>
      </c>
    </row>
    <row r="98" spans="1:5" x14ac:dyDescent="0.3">
      <c r="A98" s="30" t="s">
        <v>98</v>
      </c>
      <c r="B98" s="31">
        <f>INDEX(Region!K:K,MATCH($A98&amp;$A$94,Region!$J:$J,0))</f>
        <v>2.0547945205479499E-2</v>
      </c>
      <c r="C98" s="31">
        <f>INDEX(Region!L:L,MATCH($A98&amp;$A$94,Region!$J:$J,0))</f>
        <v>2.9569892473118298E-2</v>
      </c>
      <c r="D98" s="31">
        <f>INDEX(Region!M:M,MATCH($A98&amp;$A$94,Region!$J:$J,0))</f>
        <v>1.6666666666666701E-2</v>
      </c>
      <c r="E98" s="31">
        <f>INDEX(Region!N:N,MATCH($A98&amp;$A$94,Region!$J:$J,0))</f>
        <v>7.4074074074074103E-3</v>
      </c>
    </row>
    <row r="99" spans="1:5" x14ac:dyDescent="0.3">
      <c r="A99" s="30" t="s">
        <v>99</v>
      </c>
      <c r="B99" s="31">
        <f>INDEX(Region!K:K,MATCH($A99&amp;$A$94,Region!$J:$J,0))</f>
        <v>2.0547945205479499E-2</v>
      </c>
      <c r="C99" s="31">
        <f>INDEX(Region!L:L,MATCH($A99&amp;$A$94,Region!$J:$J,0))</f>
        <v>4.8387096774193498E-2</v>
      </c>
      <c r="D99" s="31">
        <f>INDEX(Region!M:M,MATCH($A99&amp;$A$94,Region!$J:$J,0))</f>
        <v>6.6666666666666693E-2</v>
      </c>
      <c r="E99" s="31">
        <f>INDEX(Region!N:N,MATCH($A99&amp;$A$94,Region!$J:$J,0))</f>
        <v>2.2222222222222199E-2</v>
      </c>
    </row>
    <row r="100" spans="1:5" x14ac:dyDescent="0.3">
      <c r="A100" s="30" t="s">
        <v>100</v>
      </c>
      <c r="B100" s="31">
        <f>INDEX(Region!K:K,MATCH($A100&amp;$A$94,Region!$J:$J,0))</f>
        <v>6.8493150684931503E-3</v>
      </c>
      <c r="C100" s="31">
        <f>INDEX(Region!L:L,MATCH($A100&amp;$A$94,Region!$J:$J,0))</f>
        <v>6.9892473118279605E-2</v>
      </c>
      <c r="D100" s="31">
        <f>INDEX(Region!M:M,MATCH($A100&amp;$A$94,Region!$J:$J,0))</f>
        <v>6.6666666666666693E-2</v>
      </c>
      <c r="E100" s="31">
        <f>INDEX(Region!N:N,MATCH($A100&amp;$A$94,Region!$J:$J,0))</f>
        <v>2.96296296296296E-2</v>
      </c>
    </row>
    <row r="101" spans="1:5" x14ac:dyDescent="0.3">
      <c r="A101" s="30" t="s">
        <v>101</v>
      </c>
      <c r="B101" s="31">
        <f>INDEX(Region!K:K,MATCH($A101&amp;$A$94,Region!$J:$J,0))</f>
        <v>3.42465753424658E-2</v>
      </c>
      <c r="C101" s="31">
        <f>INDEX(Region!L:L,MATCH($A101&amp;$A$94,Region!$J:$J,0))</f>
        <v>4.5698924731182797E-2</v>
      </c>
      <c r="D101" s="31">
        <f>INDEX(Region!M:M,MATCH($A101&amp;$A$94,Region!$J:$J,0))</f>
        <v>0.133333333333333</v>
      </c>
      <c r="E101" s="31">
        <f>INDEX(Region!N:N,MATCH($A101&amp;$A$94,Region!$J:$J,0))</f>
        <v>1.48148148148148E-2</v>
      </c>
    </row>
    <row r="102" spans="1:5" x14ac:dyDescent="0.3">
      <c r="A102" s="30" t="s">
        <v>102</v>
      </c>
      <c r="B102" s="31">
        <f>INDEX(Region!K:K,MATCH($A102&amp;$A$94,Region!$J:$J,0))</f>
        <v>0</v>
      </c>
      <c r="C102" s="31">
        <f>INDEX(Region!L:L,MATCH($A102&amp;$A$94,Region!$J:$J,0))</f>
        <v>8.0645161290322596E-3</v>
      </c>
      <c r="D102" s="31">
        <f>INDEX(Region!M:M,MATCH($A102&amp;$A$94,Region!$J:$J,0))</f>
        <v>0</v>
      </c>
      <c r="E102" s="31">
        <f>INDEX(Region!N:N,MATCH($A102&amp;$A$94,Region!$J:$J,0))</f>
        <v>0</v>
      </c>
    </row>
    <row r="103" spans="1:5" x14ac:dyDescent="0.3">
      <c r="A103" s="30" t="s">
        <v>103</v>
      </c>
      <c r="B103" s="31">
        <f>INDEX(Region!K:K,MATCH($A103&amp;$A$94,Region!$J:$J,0))</f>
        <v>2.0547945205479499E-2</v>
      </c>
      <c r="C103" s="31">
        <f>INDEX(Region!L:L,MATCH($A103&amp;$A$94,Region!$J:$J,0))</f>
        <v>3.7634408602150497E-2</v>
      </c>
      <c r="D103" s="31">
        <f>INDEX(Region!M:M,MATCH($A103&amp;$A$94,Region!$J:$J,0))</f>
        <v>1.6666666666666701E-2</v>
      </c>
      <c r="E103" s="31">
        <f>INDEX(Region!N:N,MATCH($A103&amp;$A$94,Region!$J:$J,0))</f>
        <v>4.4444444444444398E-2</v>
      </c>
    </row>
    <row r="104" spans="1:5" x14ac:dyDescent="0.3">
      <c r="A104" s="30" t="s">
        <v>104</v>
      </c>
      <c r="B104" s="31">
        <f>INDEX(Region!K:K,MATCH($A104&amp;$A$94,Region!$J:$J,0))</f>
        <v>6.8493150684931503E-3</v>
      </c>
      <c r="C104" s="31">
        <f>INDEX(Region!L:L,MATCH($A104&amp;$A$94,Region!$J:$J,0))</f>
        <v>1.11022302462516E-16</v>
      </c>
      <c r="D104" s="31">
        <f>INDEX(Region!M:M,MATCH($A104&amp;$A$94,Region!$J:$J,0))</f>
        <v>0</v>
      </c>
      <c r="E104" s="31">
        <f>INDEX(Region!N:N,MATCH($A104&amp;$A$94,Region!$J:$J,0))</f>
        <v>0</v>
      </c>
    </row>
    <row r="105" spans="1:5" x14ac:dyDescent="0.3">
      <c r="A105" s="30" t="s">
        <v>105</v>
      </c>
      <c r="B105" s="31">
        <f>INDEX(Region!K:K,MATCH($A105&amp;$A$94,Region!$J:$J,0))</f>
        <v>0.82191780821917804</v>
      </c>
      <c r="C105" s="31">
        <f>INDEX(Region!L:L,MATCH($A105&amp;$A$94,Region!$J:$J,0))</f>
        <v>0.510752688172043</v>
      </c>
      <c r="D105" s="31">
        <f>INDEX(Region!M:M,MATCH($A105&amp;$A$94,Region!$J:$J,0))</f>
        <v>0.63333333333333297</v>
      </c>
      <c r="E105" s="31">
        <f>INDEX(Region!N:N,MATCH($A105&amp;$A$94,Region!$J:$J,0))</f>
        <v>0.68888888888888899</v>
      </c>
    </row>
    <row r="106" spans="1:5" x14ac:dyDescent="0.3">
      <c r="A106" s="30" t="s">
        <v>106</v>
      </c>
      <c r="B106" s="31">
        <f>INDEX(Region!K:K,MATCH($A106&amp;$A$94,Region!$J:$J,0))</f>
        <v>0</v>
      </c>
      <c r="C106" s="31">
        <f>INDEX(Region!L:L,MATCH($A106&amp;$A$94,Region!$J:$J,0))</f>
        <v>8.0645161290322596E-3</v>
      </c>
      <c r="D106" s="31">
        <f>INDEX(Region!M:M,MATCH($A106&amp;$A$94,Region!$J:$J,0))</f>
        <v>0</v>
      </c>
      <c r="E106" s="31">
        <f>INDEX(Region!N:N,MATCH($A106&amp;$A$94,Region!$J:$J,0))</f>
        <v>1.48148148148148E-2</v>
      </c>
    </row>
    <row r="107" spans="1:5" x14ac:dyDescent="0.3">
      <c r="A107" s="30" t="s">
        <v>107</v>
      </c>
      <c r="B107" s="31">
        <f>INDEX(Region!K:K,MATCH($A107&amp;$A$94,Region!$J:$J,0))</f>
        <v>6.8493150684931503E-3</v>
      </c>
      <c r="C107" s="31">
        <f>INDEX(Region!L:L,MATCH($A107&amp;$A$94,Region!$J:$J,0))</f>
        <v>1.6129032258064498E-2</v>
      </c>
      <c r="D107" s="31">
        <f>INDEX(Region!M:M,MATCH($A107&amp;$A$94,Region!$J:$J,0))</f>
        <v>0.05</v>
      </c>
      <c r="E107" s="31">
        <f>INDEX(Region!N:N,MATCH($A107&amp;$A$94,Region!$J:$J,0))</f>
        <v>0.11851851851851899</v>
      </c>
    </row>
    <row r="108" spans="1:5" x14ac:dyDescent="0.3">
      <c r="A108" s="30" t="s">
        <v>108</v>
      </c>
      <c r="B108" s="31">
        <f>INDEX(Region!K:K,MATCH($A108&amp;$A$94,Region!$J:$J,0))</f>
        <v>0</v>
      </c>
      <c r="C108" s="31">
        <f>INDEX(Region!L:L,MATCH($A108&amp;$A$94,Region!$J:$J,0))</f>
        <v>8.0645161290322596E-3</v>
      </c>
      <c r="D108" s="31">
        <f>INDEX(Region!M:M,MATCH($A108&amp;$A$94,Region!$J:$J,0))</f>
        <v>0</v>
      </c>
      <c r="E108" s="31">
        <f>INDEX(Region!N:N,MATCH($A108&amp;$A$94,Region!$J:$J,0))</f>
        <v>0</v>
      </c>
    </row>
    <row r="109" spans="1:5" x14ac:dyDescent="0.3">
      <c r="A109" s="30"/>
      <c r="B109" s="30"/>
      <c r="C109" s="30"/>
      <c r="D109" s="30"/>
      <c r="E109" s="30"/>
    </row>
    <row r="110" spans="1:5" x14ac:dyDescent="0.3">
      <c r="A110" s="30"/>
    </row>
    <row r="111" spans="1:5" x14ac:dyDescent="0.3">
      <c r="A111" s="100" t="s">
        <v>125</v>
      </c>
      <c r="B111" s="101"/>
      <c r="C111" s="101"/>
      <c r="D111" s="101"/>
      <c r="E111" s="101"/>
    </row>
    <row r="113" spans="1:5" x14ac:dyDescent="0.3">
      <c r="A113" s="102" t="s">
        <v>12</v>
      </c>
    </row>
    <row r="115" spans="1:5" ht="42" x14ac:dyDescent="0.3">
      <c r="B115" s="103" t="s">
        <v>327</v>
      </c>
      <c r="C115" s="103" t="s">
        <v>328</v>
      </c>
      <c r="D115" s="103" t="s">
        <v>331</v>
      </c>
      <c r="E115" s="103" t="s">
        <v>332</v>
      </c>
    </row>
    <row r="116" spans="1:5" x14ac:dyDescent="0.3">
      <c r="A116" s="30" t="s">
        <v>124</v>
      </c>
      <c r="B116" s="31">
        <f>INDEX(Region!K:K,MATCH($A116&amp;$A$113,Region!$J:$J,0))</f>
        <v>0.39496396055448801</v>
      </c>
      <c r="C116" s="31">
        <f>INDEX(Region!L:L,MATCH($A116&amp;$A$60,Region!$J:$J,0))</f>
        <v>0.464368255908648</v>
      </c>
      <c r="D116" s="31">
        <f>INDEX(Region!M:M,MATCH($A116&amp;$A$60,Region!$J:$J,0))</f>
        <v>0.61245320696024996</v>
      </c>
      <c r="E116" s="31">
        <f>INDEX(Region!N:N,MATCH($A116&amp;$A$60,Region!$J:$J,0))</f>
        <v>0.42930967981024998</v>
      </c>
    </row>
    <row r="117" spans="1:5" x14ac:dyDescent="0.3">
      <c r="A117" s="30" t="s">
        <v>123</v>
      </c>
      <c r="B117" s="31">
        <f>INDEX(Region!K:K,MATCH($A117&amp;$A$113,Region!$J:$J,0))</f>
        <v>0.23084276575934701</v>
      </c>
      <c r="C117" s="31">
        <f>INDEX(Region!L:L,MATCH($A117&amp;$A$60,Region!$J:$J,0))</f>
        <v>0.215807838885369</v>
      </c>
      <c r="D117" s="31">
        <f>INDEX(Region!M:M,MATCH($A117&amp;$A$60,Region!$J:$J,0))</f>
        <v>0.152648273415845</v>
      </c>
      <c r="E117" s="31">
        <f>INDEX(Region!N:N,MATCH($A117&amp;$A$60,Region!$J:$J,0))</f>
        <v>0.27306278224652902</v>
      </c>
    </row>
    <row r="118" spans="1:5" x14ac:dyDescent="0.3">
      <c r="A118" s="30" t="s">
        <v>120</v>
      </c>
      <c r="B118" s="31">
        <f>INDEX(Region!K:K,MATCH($A118&amp;$A$113,Region!$J:$J,0))</f>
        <v>0</v>
      </c>
      <c r="C118" s="31">
        <f>INDEX(Region!L:L,MATCH($A118&amp;$A$60,Region!$J:$J,0))</f>
        <v>0</v>
      </c>
      <c r="D118" s="31">
        <f>INDEX(Region!M:M,MATCH($A118&amp;$A$60,Region!$J:$J,0))</f>
        <v>1.06224447665171E-3</v>
      </c>
      <c r="E118" s="31">
        <f>INDEX(Region!N:N,MATCH($A118&amp;$A$60,Region!$J:$J,0))</f>
        <v>0</v>
      </c>
    </row>
    <row r="119" spans="1:5" x14ac:dyDescent="0.3">
      <c r="A119" s="30" t="s">
        <v>121</v>
      </c>
      <c r="B119" s="31">
        <f>INDEX(Region!K:K,MATCH($A119&amp;$A$113,Region!$J:$J,0))</f>
        <v>1.4043334538412101E-2</v>
      </c>
      <c r="C119" s="31">
        <f>INDEX(Region!L:L,MATCH($A119&amp;$A$60,Region!$J:$J,0))</f>
        <v>3.89351422272112E-3</v>
      </c>
      <c r="D119" s="31">
        <f>INDEX(Region!M:M,MATCH($A119&amp;$A$60,Region!$J:$J,0))</f>
        <v>3.4909969829092301E-2</v>
      </c>
      <c r="E119" s="31">
        <f>INDEX(Region!N:N,MATCH($A119&amp;$A$60,Region!$J:$J,0))</f>
        <v>1.3926923563715101E-3</v>
      </c>
    </row>
    <row r="120" spans="1:5" x14ac:dyDescent="0.3">
      <c r="A120" s="30" t="s">
        <v>122</v>
      </c>
      <c r="B120" s="31">
        <f>INDEX(Region!K:K,MATCH($A120&amp;$A$113,Region!$J:$J,0))</f>
        <v>0.36014993914775301</v>
      </c>
      <c r="C120" s="31">
        <f>INDEX(Region!L:L,MATCH($A120&amp;$A$60,Region!$J:$J,0))</f>
        <v>0.31593039098326198</v>
      </c>
      <c r="D120" s="31">
        <f>INDEX(Region!M:M,MATCH($A120&amp;$A$60,Region!$J:$J,0))</f>
        <v>0.19892630531816199</v>
      </c>
      <c r="E120" s="31">
        <f>INDEX(Region!N:N,MATCH($A120&amp;$A$60,Region!$J:$J,0))</f>
        <v>0.29623484558684898</v>
      </c>
    </row>
    <row r="121" spans="1:5" x14ac:dyDescent="0.3">
      <c r="A121" s="30"/>
    </row>
    <row r="122" spans="1:5" x14ac:dyDescent="0.3">
      <c r="A122" s="102" t="s">
        <v>13</v>
      </c>
    </row>
    <row r="124" spans="1:5" ht="42" x14ac:dyDescent="0.3">
      <c r="B124" s="103" t="s">
        <v>327</v>
      </c>
      <c r="C124" s="103" t="s">
        <v>328</v>
      </c>
      <c r="D124" s="103" t="s">
        <v>331</v>
      </c>
      <c r="E124" s="103" t="s">
        <v>332</v>
      </c>
    </row>
    <row r="125" spans="1:5" x14ac:dyDescent="0.3">
      <c r="A125" s="30" t="s">
        <v>124</v>
      </c>
      <c r="B125" s="31">
        <f>INDEX(Region!K:K,MATCH($A125&amp;$A$122,Region!$J:$J,0))</f>
        <v>0.29213483146067398</v>
      </c>
      <c r="C125" s="31">
        <f>INDEX(Region!L:L,MATCH($A125&amp;$A$122,Region!$J:$J,0))</f>
        <v>0.28089887640449401</v>
      </c>
      <c r="D125" s="31">
        <f>INDEX(Region!M:M,MATCH($A125&amp;$A$122,Region!$J:$J,0))</f>
        <v>0.433497536945813</v>
      </c>
      <c r="E125" s="31">
        <f>INDEX(Region!N:N,MATCH($A125&amp;$A$122,Region!$J:$J,0))</f>
        <v>0.247706422018349</v>
      </c>
    </row>
    <row r="126" spans="1:5" x14ac:dyDescent="0.3">
      <c r="A126" s="30" t="s">
        <v>123</v>
      </c>
      <c r="B126" s="31">
        <f>INDEX(Region!K:K,MATCH($A126&amp;$A$122,Region!$J:$J,0))</f>
        <v>0.43820224719101097</v>
      </c>
      <c r="C126" s="31">
        <f>INDEX(Region!L:L,MATCH($A126&amp;$A$122,Region!$J:$J,0))</f>
        <v>0.37078651685393299</v>
      </c>
      <c r="D126" s="31">
        <f>INDEX(Region!M:M,MATCH($A126&amp;$A$122,Region!$J:$J,0))</f>
        <v>0.41379310344827602</v>
      </c>
      <c r="E126" s="31">
        <f>INDEX(Region!N:N,MATCH($A126&amp;$A$122,Region!$J:$J,0))</f>
        <v>0.51376146788990795</v>
      </c>
    </row>
    <row r="127" spans="1:5" x14ac:dyDescent="0.3">
      <c r="A127" s="30" t="s">
        <v>120</v>
      </c>
      <c r="B127" s="31">
        <f>INDEX(Region!K:K,MATCH($A127&amp;$A$122,Region!$J:$J,0))</f>
        <v>0</v>
      </c>
      <c r="C127" s="31">
        <f>INDEX(Region!L:L,MATCH($A127&amp;$A$122,Region!$J:$J,0))</f>
        <v>5.6179775280898901E-3</v>
      </c>
      <c r="D127" s="31">
        <f>INDEX(Region!M:M,MATCH($A127&amp;$A$122,Region!$J:$J,0))</f>
        <v>0</v>
      </c>
      <c r="E127" s="31">
        <f>INDEX(Region!N:N,MATCH($A127&amp;$A$122,Region!$J:$J,0))</f>
        <v>0</v>
      </c>
    </row>
    <row r="128" spans="1:5" x14ac:dyDescent="0.3">
      <c r="A128" s="30" t="s">
        <v>121</v>
      </c>
      <c r="B128" s="31">
        <f>INDEX(Region!K:K,MATCH($A128&amp;$A$122,Region!$J:$J,0))</f>
        <v>3.3707865168539297E-2</v>
      </c>
      <c r="C128" s="31">
        <f>INDEX(Region!L:L,MATCH($A128&amp;$A$122,Region!$J:$J,0))</f>
        <v>5.6179775280898901E-3</v>
      </c>
      <c r="D128" s="31">
        <f>INDEX(Region!M:M,MATCH($A128&amp;$A$122,Region!$J:$J,0))</f>
        <v>1.47783251231527E-2</v>
      </c>
      <c r="E128" s="31">
        <f>INDEX(Region!N:N,MATCH($A128&amp;$A$122,Region!$J:$J,0))</f>
        <v>1.8348623853211E-2</v>
      </c>
    </row>
    <row r="129" spans="1:5" x14ac:dyDescent="0.3">
      <c r="A129" s="30" t="s">
        <v>122</v>
      </c>
      <c r="B129" s="31">
        <f>INDEX(Region!K:K,MATCH($A129&amp;$A$122,Region!$J:$J,0))</f>
        <v>0.235955056179775</v>
      </c>
      <c r="C129" s="31">
        <f>INDEX(Region!L:L,MATCH($A129&amp;$A$122,Region!$J:$J,0))</f>
        <v>0.33707865168539303</v>
      </c>
      <c r="D129" s="31">
        <f>INDEX(Region!M:M,MATCH($A129&amp;$A$122,Region!$J:$J,0))</f>
        <v>0.13793103448275901</v>
      </c>
      <c r="E129" s="31">
        <f>INDEX(Region!N:N,MATCH($A129&amp;$A$122,Region!$J:$J,0))</f>
        <v>0.22018348623853201</v>
      </c>
    </row>
    <row r="130" spans="1:5" x14ac:dyDescent="0.3">
      <c r="A130" s="30"/>
    </row>
    <row r="131" spans="1:5" x14ac:dyDescent="0.3">
      <c r="A131" s="102" t="s">
        <v>49</v>
      </c>
    </row>
    <row r="133" spans="1:5" ht="42" x14ac:dyDescent="0.3">
      <c r="B133" s="103" t="s">
        <v>327</v>
      </c>
      <c r="C133" s="103" t="s">
        <v>328</v>
      </c>
      <c r="D133" s="103" t="s">
        <v>331</v>
      </c>
      <c r="E133" s="103" t="s">
        <v>332</v>
      </c>
    </row>
    <row r="134" spans="1:5" x14ac:dyDescent="0.3">
      <c r="A134" s="30" t="s">
        <v>124</v>
      </c>
      <c r="B134" s="31">
        <f>INDEX(Region!K:K,MATCH($A134&amp;$A$131,Region!$J:$J,0))</f>
        <v>0.78767123287671204</v>
      </c>
      <c r="C134" s="31">
        <f>INDEX(Region!L:L,MATCH($A134&amp;$A$131,Region!$J:$J,0))</f>
        <v>0.66129032258064502</v>
      </c>
      <c r="D134" s="31">
        <f>INDEX(Region!M:M,MATCH($A134&amp;$A$131,Region!$J:$J,0))</f>
        <v>0.8</v>
      </c>
      <c r="E134" s="31">
        <f>INDEX(Region!N:N,MATCH($A134&amp;$A$131,Region!$J:$J,0))</f>
        <v>0.55555555555555602</v>
      </c>
    </row>
    <row r="135" spans="1:5" x14ac:dyDescent="0.3">
      <c r="A135" s="30" t="s">
        <v>123</v>
      </c>
      <c r="B135" s="31">
        <f>INDEX(Region!K:K,MATCH($A135&amp;$A$131,Region!$J:$J,0))</f>
        <v>0.184931506849315</v>
      </c>
      <c r="C135" s="31">
        <f>INDEX(Region!L:L,MATCH($A135&amp;$A$131,Region!$J:$J,0))</f>
        <v>0.276881720430108</v>
      </c>
      <c r="D135" s="31">
        <f>INDEX(Region!M:M,MATCH($A135&amp;$A$131,Region!$J:$J,0))</f>
        <v>0.15</v>
      </c>
      <c r="E135" s="31">
        <f>INDEX(Region!N:N,MATCH($A135&amp;$A$131,Region!$J:$J,0))</f>
        <v>0.162962962962963</v>
      </c>
    </row>
    <row r="136" spans="1:5" x14ac:dyDescent="0.3">
      <c r="A136" s="30" t="s">
        <v>120</v>
      </c>
      <c r="B136" s="31">
        <f>INDEX(Region!K:K,MATCH($A136&amp;$A$131,Region!$J:$J,0))</f>
        <v>0</v>
      </c>
      <c r="C136" s="31">
        <f>INDEX(Region!L:L,MATCH($A136&amp;$A$131,Region!$J:$J,0))</f>
        <v>0</v>
      </c>
      <c r="D136" s="31">
        <f>INDEX(Region!M:M,MATCH($A136&amp;$A$131,Region!$J:$J,0))</f>
        <v>0</v>
      </c>
      <c r="E136" s="31">
        <f>INDEX(Region!N:N,MATCH($A136&amp;$A$131,Region!$J:$J,0))</f>
        <v>0</v>
      </c>
    </row>
    <row r="137" spans="1:5" x14ac:dyDescent="0.3">
      <c r="A137" s="30" t="s">
        <v>121</v>
      </c>
      <c r="B137" s="31">
        <f>INDEX(Region!K:K,MATCH($A137&amp;$A$131,Region!$J:$J,0))</f>
        <v>1.3698630136986301E-2</v>
      </c>
      <c r="C137" s="31">
        <f>INDEX(Region!L:L,MATCH($A137&amp;$A$131,Region!$J:$J,0))</f>
        <v>3.7634408602150497E-2</v>
      </c>
      <c r="D137" s="31">
        <f>INDEX(Region!M:M,MATCH($A137&amp;$A$131,Region!$J:$J,0))</f>
        <v>0</v>
      </c>
      <c r="E137" s="31">
        <f>INDEX(Region!N:N,MATCH($A137&amp;$A$131,Region!$J:$J,0))</f>
        <v>3.7037037037037E-2</v>
      </c>
    </row>
    <row r="138" spans="1:5" x14ac:dyDescent="0.3">
      <c r="A138" s="30" t="s">
        <v>122</v>
      </c>
      <c r="B138" s="31">
        <f>INDEX(Region!K:K,MATCH($A138&amp;$A$131,Region!$J:$J,0))</f>
        <v>1.3698630136986301E-2</v>
      </c>
      <c r="C138" s="31">
        <f>INDEX(Region!L:L,MATCH($A138&amp;$A$131,Region!$J:$J,0))</f>
        <v>2.4193548387096801E-2</v>
      </c>
      <c r="D138" s="31">
        <f>INDEX(Region!M:M,MATCH($A138&amp;$A$131,Region!$J:$J,0))</f>
        <v>0.05</v>
      </c>
      <c r="E138" s="31">
        <f>INDEX(Region!N:N,MATCH($A138&amp;$A$131,Region!$J:$J,0))</f>
        <v>0.24444444444444399</v>
      </c>
    </row>
    <row r="139" spans="1:5" x14ac:dyDescent="0.3">
      <c r="A139" s="107"/>
    </row>
    <row r="140" spans="1:5" x14ac:dyDescent="0.3">
      <c r="A140" s="30"/>
    </row>
    <row r="141" spans="1:5" x14ac:dyDescent="0.3">
      <c r="A141" s="30"/>
    </row>
    <row r="142" spans="1:5" x14ac:dyDescent="0.3">
      <c r="A142" s="100" t="s">
        <v>112</v>
      </c>
      <c r="B142" s="101"/>
      <c r="C142" s="101"/>
      <c r="D142" s="101"/>
      <c r="E142" s="101"/>
    </row>
    <row r="144" spans="1:5" x14ac:dyDescent="0.3">
      <c r="A144" s="102" t="s">
        <v>12</v>
      </c>
    </row>
    <row r="146" spans="1:5" ht="42" x14ac:dyDescent="0.3">
      <c r="B146" s="103" t="s">
        <v>327</v>
      </c>
      <c r="C146" s="103" t="s">
        <v>328</v>
      </c>
      <c r="D146" s="103" t="s">
        <v>331</v>
      </c>
      <c r="E146" s="103" t="s">
        <v>332</v>
      </c>
    </row>
    <row r="147" spans="1:5" x14ac:dyDescent="0.3">
      <c r="A147" s="30" t="s">
        <v>113</v>
      </c>
      <c r="B147" s="31">
        <f>INDEX(Region!K:K,MATCH($A147&amp;$A$144,Region!$J:$J,0))</f>
        <v>2.6715327519929201E-2</v>
      </c>
      <c r="C147" s="31">
        <f>INDEX(Region!L:L,MATCH($A147&amp;$A$144,Region!$J:$J,0))</f>
        <v>1.34697203929119E-2</v>
      </c>
      <c r="D147" s="31">
        <f>INDEX(Region!M:M,MATCH($A147&amp;$A$144,Region!$J:$J,0))</f>
        <v>3.1450140872159797E-2</v>
      </c>
      <c r="E147" s="31">
        <f>INDEX(Region!N:N,MATCH($A147&amp;$A$144,Region!$J:$J,0))</f>
        <v>2.22468749047505E-2</v>
      </c>
    </row>
    <row r="148" spans="1:5" x14ac:dyDescent="0.3">
      <c r="A148" s="30" t="s">
        <v>114</v>
      </c>
      <c r="B148" s="31">
        <f>INDEX(Region!K:K,MATCH($A148&amp;$A$144,Region!$J:$J,0))</f>
        <v>1.18523326125575E-2</v>
      </c>
      <c r="C148" s="31">
        <f>INDEX(Region!L:L,MATCH($A148&amp;$A$144,Region!$J:$J,0))</f>
        <v>2.7040087795454199E-3</v>
      </c>
      <c r="D148" s="31">
        <f>INDEX(Region!M:M,MATCH($A148&amp;$A$144,Region!$J:$J,0))</f>
        <v>1.96292671064076E-3</v>
      </c>
      <c r="E148" s="31">
        <f>INDEX(Region!N:N,MATCH($A148&amp;$A$144,Region!$J:$J,0))</f>
        <v>6.9176406265354902E-3</v>
      </c>
    </row>
    <row r="149" spans="1:5" x14ac:dyDescent="0.3">
      <c r="A149" s="30" t="s">
        <v>334</v>
      </c>
      <c r="B149" s="31">
        <f>INDEX(Region!K:K,MATCH($A149&amp;$A$144,Region!$J:$J,0))</f>
        <v>0.95979885976037604</v>
      </c>
      <c r="C149" s="31">
        <f>INDEX(Region!L:L,MATCH($A149&amp;$A$144,Region!$J:$J,0))</f>
        <v>0.98382627082754304</v>
      </c>
      <c r="D149" s="31">
        <f>INDEX(Region!M:M,MATCH($A149&amp;$A$144,Region!$J:$J,0))</f>
        <v>0.964228540734275</v>
      </c>
      <c r="E149" s="31">
        <f>INDEX(Region!N:N,MATCH($A149&amp;$A$144,Region!$J:$J,0))</f>
        <v>0.97083548446871404</v>
      </c>
    </row>
    <row r="150" spans="1:5" x14ac:dyDescent="0.3">
      <c r="A150" s="30" t="s">
        <v>116</v>
      </c>
      <c r="B150" s="31">
        <f>INDEX(Region!K:K,MATCH($A150&amp;$A$144,Region!$J:$J,0))</f>
        <v>0</v>
      </c>
      <c r="C150" s="31">
        <f>INDEX(Region!L:L,MATCH($A150&amp;$A$144,Region!$J:$J,0))</f>
        <v>0</v>
      </c>
      <c r="D150" s="31">
        <f>INDEX(Region!M:M,MATCH($A150&amp;$A$144,Region!$J:$J,0))</f>
        <v>0</v>
      </c>
      <c r="E150" s="31">
        <f>INDEX(Region!N:N,MATCH($A150&amp;$A$144,Region!$J:$J,0))</f>
        <v>0</v>
      </c>
    </row>
    <row r="151" spans="1:5" x14ac:dyDescent="0.3">
      <c r="A151" s="30" t="s">
        <v>117</v>
      </c>
      <c r="B151" s="31">
        <f>INDEX(Region!K:K,MATCH($A151&amp;$A$144,Region!$J:$J,0))</f>
        <v>1.6334801071377701E-3</v>
      </c>
      <c r="C151" s="31">
        <f>INDEX(Region!L:L,MATCH($A151&amp;$A$144,Region!$J:$J,0))</f>
        <v>0</v>
      </c>
      <c r="D151" s="31">
        <f>INDEX(Region!M:M,MATCH($A151&amp;$A$144,Region!$J:$J,0))</f>
        <v>2.3583916829249402E-3</v>
      </c>
      <c r="E151" s="31">
        <f>INDEX(Region!N:N,MATCH($A151&amp;$A$144,Region!$J:$J,0))</f>
        <v>0</v>
      </c>
    </row>
    <row r="152" spans="1:5" x14ac:dyDescent="0.3">
      <c r="A152" s="30"/>
    </row>
    <row r="153" spans="1:5" x14ac:dyDescent="0.3">
      <c r="A153" s="102" t="s">
        <v>13</v>
      </c>
    </row>
    <row r="155" spans="1:5" ht="42" x14ac:dyDescent="0.3">
      <c r="B155" s="103" t="s">
        <v>327</v>
      </c>
      <c r="C155" s="103" t="s">
        <v>328</v>
      </c>
      <c r="D155" s="103" t="s">
        <v>331</v>
      </c>
      <c r="E155" s="103" t="s">
        <v>332</v>
      </c>
    </row>
    <row r="156" spans="1:5" x14ac:dyDescent="0.3">
      <c r="A156" s="30" t="s">
        <v>113</v>
      </c>
      <c r="B156" s="31">
        <f>INDEX(Region!K:K,MATCH($A156&amp;$A$153,Region!$J:$J,0))</f>
        <v>0</v>
      </c>
      <c r="C156" s="31">
        <f>INDEX(Region!L:L,MATCH($A156&amp;$A$153,Region!$J:$J,0))</f>
        <v>1.6853932584269701E-2</v>
      </c>
      <c r="D156" s="31">
        <f>INDEX(Region!M:M,MATCH($A156&amp;$A$153,Region!$J:$J,0))</f>
        <v>9.8522167487684695E-3</v>
      </c>
      <c r="E156" s="31">
        <f>INDEX(Region!N:N,MATCH($A156&amp;$A$153,Region!$J:$J,0))</f>
        <v>1.8348623853211E-2</v>
      </c>
    </row>
    <row r="157" spans="1:5" x14ac:dyDescent="0.3">
      <c r="A157" s="30" t="s">
        <v>114</v>
      </c>
      <c r="B157" s="31">
        <f>INDEX(Region!K:K,MATCH($A157&amp;$A$144,Region!$J:$J,0))</f>
        <v>1.18523326125575E-2</v>
      </c>
      <c r="C157" s="31">
        <f>INDEX(Region!L:L,MATCH($A157&amp;$A$144,Region!$J:$J,0))</f>
        <v>2.7040087795454199E-3</v>
      </c>
      <c r="D157" s="31">
        <f>INDEX(Region!M:M,MATCH($A157&amp;$A$144,Region!$J:$J,0))</f>
        <v>1.96292671064076E-3</v>
      </c>
      <c r="E157" s="31">
        <f>INDEX(Region!N:N,MATCH($A157&amp;$A$144,Region!$J:$J,0))</f>
        <v>6.9176406265354902E-3</v>
      </c>
    </row>
    <row r="158" spans="1:5" x14ac:dyDescent="0.3">
      <c r="A158" s="30" t="s">
        <v>334</v>
      </c>
      <c r="B158" s="31">
        <f>INDEX(Region!K:K,MATCH($A158&amp;$A$144,Region!$J:$J,0))</f>
        <v>0.95979885976037604</v>
      </c>
      <c r="C158" s="31">
        <f>INDEX(Region!L:L,MATCH($A158&amp;$A$144,Region!$J:$J,0))</f>
        <v>0.98382627082754304</v>
      </c>
      <c r="D158" s="31">
        <f>INDEX(Region!M:M,MATCH($A158&amp;$A$144,Region!$J:$J,0))</f>
        <v>0.964228540734275</v>
      </c>
      <c r="E158" s="31">
        <f>INDEX(Region!N:N,MATCH($A158&amp;$A$144,Region!$J:$J,0))</f>
        <v>0.97083548446871404</v>
      </c>
    </row>
    <row r="159" spans="1:5" x14ac:dyDescent="0.3">
      <c r="A159" s="30" t="s">
        <v>116</v>
      </c>
      <c r="B159" s="31">
        <f>INDEX(Region!K:K,MATCH($A159&amp;$A$144,Region!$J:$J,0))</f>
        <v>0</v>
      </c>
      <c r="C159" s="31">
        <f>INDEX(Region!L:L,MATCH($A159&amp;$A$144,Region!$J:$J,0))</f>
        <v>0</v>
      </c>
      <c r="D159" s="31">
        <f>INDEX(Region!M:M,MATCH($A159&amp;$A$144,Region!$J:$J,0))</f>
        <v>0</v>
      </c>
      <c r="E159" s="31">
        <f>INDEX(Region!N:N,MATCH($A159&amp;$A$144,Region!$J:$J,0))</f>
        <v>0</v>
      </c>
    </row>
    <row r="160" spans="1:5" x14ac:dyDescent="0.3">
      <c r="A160" s="30" t="s">
        <v>117</v>
      </c>
      <c r="B160" s="31">
        <f>INDEX(Region!K:K,MATCH($A160&amp;$A$144,Region!$J:$J,0))</f>
        <v>1.6334801071377701E-3</v>
      </c>
      <c r="C160" s="31">
        <f>INDEX(Region!L:L,MATCH($A160&amp;$A$144,Region!$J:$J,0))</f>
        <v>0</v>
      </c>
      <c r="D160" s="31">
        <f>INDEX(Region!M:M,MATCH($A160&amp;$A$144,Region!$J:$J,0))</f>
        <v>2.3583916829249402E-3</v>
      </c>
      <c r="E160" s="31">
        <f>INDEX(Region!N:N,MATCH($A160&amp;$A$144,Region!$J:$J,0))</f>
        <v>0</v>
      </c>
    </row>
    <row r="161" spans="1:5" x14ac:dyDescent="0.3">
      <c r="A161" s="30"/>
    </row>
    <row r="162" spans="1:5" x14ac:dyDescent="0.3">
      <c r="A162" s="102" t="s">
        <v>49</v>
      </c>
    </row>
    <row r="164" spans="1:5" ht="42" x14ac:dyDescent="0.3">
      <c r="B164" s="103" t="s">
        <v>327</v>
      </c>
      <c r="C164" s="103" t="s">
        <v>328</v>
      </c>
      <c r="D164" s="103" t="s">
        <v>331</v>
      </c>
      <c r="E164" s="103" t="s">
        <v>332</v>
      </c>
    </row>
    <row r="165" spans="1:5" x14ac:dyDescent="0.3">
      <c r="A165" s="30" t="s">
        <v>113</v>
      </c>
      <c r="B165" s="31">
        <f>INDEX(Region!K:K,MATCH($A165&amp;$A$162,Region!$J:$J,0))</f>
        <v>4.1095890410958902E-2</v>
      </c>
      <c r="C165" s="31">
        <f>INDEX(Region!L:L,MATCH($A165&amp;$A$162,Region!$J:$J,0))</f>
        <v>5.6451612903225798E-2</v>
      </c>
      <c r="D165" s="31">
        <f>INDEX(Region!M:M,MATCH($A165&amp;$A$162,Region!$J:$J,0))</f>
        <v>6.6666666666666693E-2</v>
      </c>
      <c r="E165" s="31">
        <f>INDEX(Region!N:N,MATCH($A165&amp;$A$162,Region!$J:$J,0))</f>
        <v>2.2222222222222199E-2</v>
      </c>
    </row>
    <row r="166" spans="1:5" x14ac:dyDescent="0.3">
      <c r="A166" s="30" t="s">
        <v>114</v>
      </c>
      <c r="B166" s="31">
        <f>INDEX(Region!K:K,MATCH($A166&amp;$A$162,Region!$J:$J,0))</f>
        <v>6.8493150684931503E-3</v>
      </c>
      <c r="C166" s="31">
        <f>INDEX(Region!L:L,MATCH($A166&amp;$A$162,Region!$J:$J,0))</f>
        <v>7.25806451612903E-2</v>
      </c>
      <c r="D166" s="31">
        <f>INDEX(Region!M:M,MATCH($A166&amp;$A$162,Region!$J:$J,0))</f>
        <v>1.6666666666666701E-2</v>
      </c>
      <c r="E166" s="31">
        <f>INDEX(Region!N:N,MATCH($A166&amp;$A$162,Region!$J:$J,0))</f>
        <v>7.4074074074074103E-3</v>
      </c>
    </row>
    <row r="167" spans="1:5" x14ac:dyDescent="0.3">
      <c r="A167" s="30" t="s">
        <v>334</v>
      </c>
      <c r="B167" s="31">
        <f>INDEX(Region!K:K,MATCH($A167&amp;$A$162,Region!$J:$J,0))</f>
        <v>0.95205479452054798</v>
      </c>
      <c r="C167" s="31">
        <f>INDEX(Region!L:L,MATCH($A167&amp;$A$162,Region!$J:$J,0))</f>
        <v>0.86827956989247301</v>
      </c>
      <c r="D167" s="31">
        <f>INDEX(Region!M:M,MATCH($A167&amp;$A$162,Region!$J:$J,0))</f>
        <v>0.88333333333333297</v>
      </c>
      <c r="E167" s="31">
        <f>INDEX(Region!N:N,MATCH($A167&amp;$A$162,Region!$J:$J,0))</f>
        <v>0.95555555555555605</v>
      </c>
    </row>
    <row r="168" spans="1:5" x14ac:dyDescent="0.3">
      <c r="A168" s="30" t="s">
        <v>116</v>
      </c>
      <c r="B168" s="31">
        <f>INDEX(Region!K:K,MATCH($A168&amp;$A$162,Region!$J:$J,0))</f>
        <v>0</v>
      </c>
      <c r="C168" s="31">
        <f>INDEX(Region!L:L,MATCH($A168&amp;$A$162,Region!$J:$J,0))</f>
        <v>0</v>
      </c>
      <c r="D168" s="31">
        <f>INDEX(Region!M:M,MATCH($A168&amp;$A$162,Region!$J:$J,0))</f>
        <v>1.6666666666666701E-2</v>
      </c>
      <c r="E168" s="31">
        <f>INDEX(Region!N:N,MATCH($A168&amp;$A$162,Region!$J:$J,0))</f>
        <v>0</v>
      </c>
    </row>
    <row r="169" spans="1:5" x14ac:dyDescent="0.3">
      <c r="A169" s="30" t="s">
        <v>117</v>
      </c>
      <c r="B169" s="31">
        <f>INDEX(Region!K:K,MATCH($A169&amp;$A$162,Region!$J:$J,0))</f>
        <v>0</v>
      </c>
      <c r="C169" s="31">
        <f>INDEX(Region!L:L,MATCH($A169&amp;$A$162,Region!$J:$J,0))</f>
        <v>2.6881720430107499E-3</v>
      </c>
      <c r="D169" s="31">
        <f>INDEX(Region!M:M,MATCH($A169&amp;$A$162,Region!$J:$J,0))</f>
        <v>1.6666666666666701E-2</v>
      </c>
      <c r="E169" s="31">
        <f>INDEX(Region!N:N,MATCH($A169&amp;$A$162,Region!$J:$J,0))</f>
        <v>1.48148148148148E-2</v>
      </c>
    </row>
    <row r="171" spans="1:5" x14ac:dyDescent="0.3">
      <c r="A171" s="30"/>
    </row>
    <row r="172" spans="1:5" x14ac:dyDescent="0.3">
      <c r="A172" s="30"/>
      <c r="B172" s="30"/>
    </row>
    <row r="173" spans="1:5" x14ac:dyDescent="0.3">
      <c r="A173" s="30"/>
      <c r="B173" s="30"/>
    </row>
    <row r="174" spans="1:5" x14ac:dyDescent="0.3">
      <c r="A174" s="100" t="s">
        <v>127</v>
      </c>
      <c r="B174" s="104"/>
      <c r="C174" s="101"/>
      <c r="D174" s="101"/>
      <c r="E174" s="101"/>
    </row>
    <row r="176" spans="1:5" x14ac:dyDescent="0.3">
      <c r="A176" s="102" t="s">
        <v>12</v>
      </c>
    </row>
    <row r="178" spans="1:5" ht="42" x14ac:dyDescent="0.3">
      <c r="B178" s="103" t="s">
        <v>327</v>
      </c>
      <c r="C178" s="103" t="s">
        <v>328</v>
      </c>
      <c r="D178" s="103" t="s">
        <v>331</v>
      </c>
      <c r="E178" s="103" t="s">
        <v>332</v>
      </c>
    </row>
    <row r="179" spans="1:5" x14ac:dyDescent="0.3">
      <c r="A179" s="30" t="s">
        <v>133</v>
      </c>
      <c r="B179" s="31">
        <f>INDEX(Region!K:K,MATCH($A179&amp;$A$176,Region!$J:$J,0))</f>
        <v>0.61491439066754705</v>
      </c>
      <c r="C179" s="31">
        <f>INDEX(Region!L:L,MATCH($A179&amp;$A$176,Region!$J:$J,0))</f>
        <v>0.59849358745129799</v>
      </c>
      <c r="D179" s="31">
        <f>INDEX(Region!M:M,MATCH($A179&amp;$A$176,Region!$J:$J,0))</f>
        <v>0.64245133435061097</v>
      </c>
      <c r="E179" s="31">
        <f>INDEX(Region!N:N,MATCH($A179&amp;$A$176,Region!$J:$J,0))</f>
        <v>0.65804451137842301</v>
      </c>
    </row>
    <row r="180" spans="1:5" x14ac:dyDescent="0.3">
      <c r="A180" s="30" t="s">
        <v>132</v>
      </c>
      <c r="B180" s="31">
        <f>INDEX(Region!K:K,MATCH($A180&amp;$A$176,Region!$J:$J,0))</f>
        <v>0.244466945854971</v>
      </c>
      <c r="C180" s="31">
        <f>INDEX(Region!L:L,MATCH($A180&amp;$A$176,Region!$J:$J,0))</f>
        <v>0.32026771279912303</v>
      </c>
      <c r="D180" s="31">
        <f>INDEX(Region!M:M,MATCH($A180&amp;$A$176,Region!$J:$J,0))</f>
        <v>0.26526159361563201</v>
      </c>
      <c r="E180" s="31">
        <f>INDEX(Region!N:N,MATCH($A180&amp;$A$176,Region!$J:$J,0))</f>
        <v>0.27599997211639099</v>
      </c>
    </row>
    <row r="181" spans="1:5" x14ac:dyDescent="0.3">
      <c r="A181" s="30" t="s">
        <v>129</v>
      </c>
      <c r="B181" s="31">
        <f>INDEX(Region!K:K,MATCH($A181&amp;$A$176,Region!$J:$J,0))</f>
        <v>0</v>
      </c>
      <c r="C181" s="31">
        <f>INDEX(Region!L:L,MATCH($A181&amp;$A$176,Region!$J:$J,0))</f>
        <v>0</v>
      </c>
      <c r="D181" s="31">
        <f>INDEX(Region!M:M,MATCH($A181&amp;$A$176,Region!$J:$J,0))</f>
        <v>4.3200104427534701E-4</v>
      </c>
      <c r="E181" s="31">
        <f>INDEX(Region!N:N,MATCH($A181&amp;$A$176,Region!$J:$J,0))</f>
        <v>0</v>
      </c>
    </row>
    <row r="182" spans="1:5" x14ac:dyDescent="0.3">
      <c r="A182" s="30" t="s">
        <v>130</v>
      </c>
      <c r="B182" s="31">
        <f>INDEX(Region!K:K,MATCH($A182&amp;$A$176,Region!$J:$J,0))</f>
        <v>0</v>
      </c>
      <c r="C182" s="31">
        <f>INDEX(Region!L:L,MATCH($A182&amp;$A$176,Region!$J:$J,0))</f>
        <v>8.3960793316287805E-4</v>
      </c>
      <c r="D182" s="31">
        <f>INDEX(Region!M:M,MATCH($A182&amp;$A$176,Region!$J:$J,0))</f>
        <v>4.3200104427534701E-4</v>
      </c>
      <c r="E182" s="31">
        <f>INDEX(Region!N:N,MATCH($A182&amp;$A$176,Region!$J:$J,0))</f>
        <v>2.0940133778771298E-3</v>
      </c>
    </row>
    <row r="183" spans="1:5" x14ac:dyDescent="0.3">
      <c r="A183" s="30" t="s">
        <v>131</v>
      </c>
      <c r="B183" s="31">
        <f>INDEX(Region!K:K,MATCH($A183&amp;$A$176,Region!$J:$J,0))</f>
        <v>0.140618663477482</v>
      </c>
      <c r="C183" s="31">
        <f>INDEX(Region!L:L,MATCH($A183&amp;$A$176,Region!$J:$J,0))</f>
        <v>8.0399091816415802E-2</v>
      </c>
      <c r="D183" s="31">
        <f>INDEX(Region!M:M,MATCH($A183&amp;$A$176,Region!$J:$J,0))</f>
        <v>9.1423069945206395E-2</v>
      </c>
      <c r="E183" s="31">
        <f>INDEX(Region!N:N,MATCH($A183&amp;$A$176,Region!$J:$J,0))</f>
        <v>6.3861503127308594E-2</v>
      </c>
    </row>
    <row r="184" spans="1:5" x14ac:dyDescent="0.3">
      <c r="A184" s="30"/>
    </row>
    <row r="185" spans="1:5" x14ac:dyDescent="0.3">
      <c r="A185" s="102" t="s">
        <v>13</v>
      </c>
    </row>
    <row r="187" spans="1:5" ht="42" x14ac:dyDescent="0.3">
      <c r="B187" s="103" t="s">
        <v>327</v>
      </c>
      <c r="C187" s="103" t="s">
        <v>328</v>
      </c>
      <c r="D187" s="103" t="s">
        <v>331</v>
      </c>
      <c r="E187" s="103" t="s">
        <v>332</v>
      </c>
    </row>
    <row r="188" spans="1:5" x14ac:dyDescent="0.3">
      <c r="A188" s="30" t="s">
        <v>133</v>
      </c>
      <c r="B188" s="31">
        <f>INDEX(Region!K:K,MATCH($A188&amp;$A$185,Region!$J:$J,0))</f>
        <v>0.58426966292134797</v>
      </c>
      <c r="C188" s="31">
        <f>INDEX(Region!L:L,MATCH($A188&amp;$A$185,Region!$J:$J,0))</f>
        <v>0.651685393258427</v>
      </c>
      <c r="D188" s="31">
        <f>INDEX(Region!M:M,MATCH($A188&amp;$A$185,Region!$J:$J,0))</f>
        <v>0.67980295566502502</v>
      </c>
      <c r="E188" s="31">
        <f>INDEX(Region!N:N,MATCH($A188&amp;$A$185,Region!$J:$J,0))</f>
        <v>0.68807339449541305</v>
      </c>
    </row>
    <row r="189" spans="1:5" x14ac:dyDescent="0.3">
      <c r="A189" s="30" t="s">
        <v>132</v>
      </c>
      <c r="B189" s="31">
        <f>INDEX(Region!K:K,MATCH($A189&amp;$A$185,Region!$J:$J,0))</f>
        <v>0.297752808988764</v>
      </c>
      <c r="C189" s="31">
        <f>INDEX(Region!L:L,MATCH($A189&amp;$A$185,Region!$J:$J,0))</f>
        <v>0.275280898876405</v>
      </c>
      <c r="D189" s="31">
        <f>INDEX(Region!M:M,MATCH($A189&amp;$A$185,Region!$J:$J,0))</f>
        <v>0.27586206896551702</v>
      </c>
      <c r="E189" s="31">
        <f>INDEX(Region!N:N,MATCH($A189&amp;$A$185,Region!$J:$J,0))</f>
        <v>0.22935779816513799</v>
      </c>
    </row>
    <row r="190" spans="1:5" x14ac:dyDescent="0.3">
      <c r="A190" s="30" t="s">
        <v>129</v>
      </c>
      <c r="B190" s="31">
        <f>INDEX(Region!K:K,MATCH($A190&amp;$A$185,Region!$J:$J,0))</f>
        <v>0</v>
      </c>
      <c r="C190" s="31">
        <f>INDEX(Region!L:L,MATCH($A190&amp;$A$185,Region!$J:$J,0))</f>
        <v>0</v>
      </c>
      <c r="D190" s="31">
        <f>INDEX(Region!M:M,MATCH($A190&amp;$A$185,Region!$J:$J,0))</f>
        <v>0</v>
      </c>
      <c r="E190" s="31">
        <f>INDEX(Region!N:N,MATCH($A190&amp;$A$185,Region!$J:$J,0))</f>
        <v>0</v>
      </c>
    </row>
    <row r="191" spans="1:5" x14ac:dyDescent="0.3">
      <c r="A191" s="30" t="s">
        <v>130</v>
      </c>
      <c r="B191" s="31">
        <f>INDEX(Region!K:K,MATCH($A191&amp;$A$185,Region!$J:$J,0))</f>
        <v>0</v>
      </c>
      <c r="C191" s="31">
        <f>INDEX(Region!L:L,MATCH($A191&amp;$A$185,Region!$J:$J,0))</f>
        <v>0</v>
      </c>
      <c r="D191" s="31">
        <f>INDEX(Region!M:M,MATCH($A191&amp;$A$185,Region!$J:$J,0))</f>
        <v>0</v>
      </c>
      <c r="E191" s="31">
        <f>INDEX(Region!N:N,MATCH($A191&amp;$A$185,Region!$J:$J,0))</f>
        <v>0</v>
      </c>
    </row>
    <row r="192" spans="1:5" x14ac:dyDescent="0.3">
      <c r="A192" s="30" t="s">
        <v>131</v>
      </c>
      <c r="B192" s="31">
        <f>INDEX(Region!K:K,MATCH($A192&amp;$A$185,Region!$J:$J,0))</f>
        <v>0.117977528089888</v>
      </c>
      <c r="C192" s="31">
        <f>INDEX(Region!L:L,MATCH($A192&amp;$A$185,Region!$J:$J,0))</f>
        <v>7.3033707865168496E-2</v>
      </c>
      <c r="D192" s="31">
        <f>INDEX(Region!M:M,MATCH($A192&amp;$A$185,Region!$J:$J,0))</f>
        <v>4.4334975369458102E-2</v>
      </c>
      <c r="E192" s="31">
        <f>INDEX(Region!N:N,MATCH($A192&amp;$A$185,Region!$J:$J,0))</f>
        <v>8.2568807339449504E-2</v>
      </c>
    </row>
    <row r="193" spans="1:5" x14ac:dyDescent="0.3">
      <c r="A193" s="30"/>
    </row>
    <row r="194" spans="1:5" x14ac:dyDescent="0.3">
      <c r="A194" s="102" t="s">
        <v>49</v>
      </c>
    </row>
    <row r="196" spans="1:5" ht="42" x14ac:dyDescent="0.3">
      <c r="B196" s="103" t="s">
        <v>327</v>
      </c>
      <c r="C196" s="103" t="s">
        <v>328</v>
      </c>
      <c r="D196" s="103" t="s">
        <v>331</v>
      </c>
      <c r="E196" s="103" t="s">
        <v>332</v>
      </c>
    </row>
    <row r="197" spans="1:5" x14ac:dyDescent="0.3">
      <c r="A197" s="30" t="s">
        <v>133</v>
      </c>
      <c r="B197" s="31">
        <f>INDEX(Region!K:K,MATCH($A197&amp;$A$194,Region!$J:$J,0))</f>
        <v>0.25342465753424698</v>
      </c>
      <c r="C197" s="31">
        <f>INDEX(Region!L:L,MATCH($A197&amp;$A$194,Region!$J:$J,0))</f>
        <v>0.521505376344086</v>
      </c>
      <c r="D197" s="31">
        <f>INDEX(Region!M:M,MATCH($A197&amp;$A$194,Region!$J:$J,0))</f>
        <v>0.53333333333333299</v>
      </c>
      <c r="E197" s="31">
        <f>INDEX(Region!N:N,MATCH($A197&amp;$A$194,Region!$J:$J,0))</f>
        <v>0.41481481481481502</v>
      </c>
    </row>
    <row r="198" spans="1:5" x14ac:dyDescent="0.3">
      <c r="A198" s="30" t="s">
        <v>132</v>
      </c>
      <c r="B198" s="31">
        <f>INDEX(Region!K:K,MATCH($A198&amp;$A$194,Region!$J:$J,0))</f>
        <v>0.63013698630137005</v>
      </c>
      <c r="C198" s="31">
        <f>INDEX(Region!L:L,MATCH($A198&amp;$A$194,Region!$J:$J,0))</f>
        <v>0.44623655913978499</v>
      </c>
      <c r="D198" s="31">
        <f>INDEX(Region!M:M,MATCH($A198&amp;$A$194,Region!$J:$J,0))</f>
        <v>0.41666666666666702</v>
      </c>
      <c r="E198" s="31">
        <f>INDEX(Region!N:N,MATCH($A198&amp;$A$194,Region!$J:$J,0))</f>
        <v>0.52592592592592602</v>
      </c>
    </row>
    <row r="199" spans="1:5" x14ac:dyDescent="0.3">
      <c r="A199" s="30" t="s">
        <v>129</v>
      </c>
      <c r="B199" s="31">
        <f>INDEX(Region!K:K,MATCH($A199&amp;$A$194,Region!$J:$J,0))</f>
        <v>0</v>
      </c>
      <c r="C199" s="31">
        <f>INDEX(Region!L:L,MATCH($A199&amp;$A$194,Region!$J:$J,0))</f>
        <v>0</v>
      </c>
      <c r="D199" s="31">
        <f>INDEX(Region!M:M,MATCH($A199&amp;$A$194,Region!$J:$J,0))</f>
        <v>0</v>
      </c>
      <c r="E199" s="31">
        <f>INDEX(Region!N:N,MATCH($A199&amp;$A$194,Region!$J:$J,0))</f>
        <v>7.4074074074074103E-3</v>
      </c>
    </row>
    <row r="200" spans="1:5" x14ac:dyDescent="0.3">
      <c r="A200" s="30" t="s">
        <v>130</v>
      </c>
      <c r="B200" s="31">
        <f>INDEX(Region!K:K,MATCH($A200&amp;$A$194,Region!$J:$J,0))</f>
        <v>0</v>
      </c>
      <c r="C200" s="31">
        <f>INDEX(Region!L:L,MATCH($A200&amp;$A$194,Region!$J:$J,0))</f>
        <v>2.6881720430107499E-3</v>
      </c>
      <c r="D200" s="31">
        <f>INDEX(Region!M:M,MATCH($A200&amp;$A$194,Region!$J:$J,0))</f>
        <v>0</v>
      </c>
      <c r="E200" s="31">
        <f>INDEX(Region!N:N,MATCH($A200&amp;$A$194,Region!$J:$J,0))</f>
        <v>7.4074074074074103E-3</v>
      </c>
    </row>
    <row r="201" spans="1:5" x14ac:dyDescent="0.3">
      <c r="A201" s="30" t="s">
        <v>131</v>
      </c>
      <c r="B201" s="31">
        <f>INDEX(Region!K:K,MATCH($A201&amp;$A$194,Region!$J:$J,0))</f>
        <v>0.116438356164384</v>
      </c>
      <c r="C201" s="31">
        <f>INDEX(Region!L:L,MATCH($A201&amp;$A$194,Region!$J:$J,0))</f>
        <v>2.9569892473118298E-2</v>
      </c>
      <c r="D201" s="31">
        <f>INDEX(Region!M:M,MATCH($A201&amp;$A$194,Region!$J:$J,0))</f>
        <v>0.05</v>
      </c>
      <c r="E201" s="31">
        <f>INDEX(Region!N:N,MATCH($A201&amp;$A$194,Region!$J:$J,0))</f>
        <v>4.4444444444444398E-2</v>
      </c>
    </row>
    <row r="202" spans="1:5" x14ac:dyDescent="0.3">
      <c r="A202" s="30"/>
      <c r="B202" s="30"/>
    </row>
    <row r="203" spans="1:5" x14ac:dyDescent="0.3">
      <c r="A203" s="30"/>
      <c r="B203" s="30"/>
    </row>
    <row r="204" spans="1:5" x14ac:dyDescent="0.3">
      <c r="A204" s="30"/>
      <c r="B204" s="30"/>
    </row>
    <row r="205" spans="1:5" ht="28" customHeight="1" x14ac:dyDescent="0.3">
      <c r="A205" s="108" t="s">
        <v>135</v>
      </c>
      <c r="B205" s="108"/>
      <c r="C205" s="108"/>
      <c r="D205" s="108"/>
      <c r="E205" s="108"/>
    </row>
    <row r="206" spans="1:5" x14ac:dyDescent="0.3">
      <c r="A206" s="109"/>
      <c r="B206" s="110"/>
    </row>
    <row r="207" spans="1:5" x14ac:dyDescent="0.3">
      <c r="A207" s="102" t="s">
        <v>12</v>
      </c>
    </row>
    <row r="209" spans="1:5" ht="42" x14ac:dyDescent="0.3">
      <c r="B209" s="103" t="s">
        <v>327</v>
      </c>
      <c r="C209" s="103" t="s">
        <v>328</v>
      </c>
      <c r="D209" s="103" t="s">
        <v>331</v>
      </c>
      <c r="E209" s="103" t="s">
        <v>332</v>
      </c>
    </row>
    <row r="210" spans="1:5" x14ac:dyDescent="0.3">
      <c r="A210" s="39" t="s">
        <v>139</v>
      </c>
      <c r="B210" s="31">
        <f>INDEX(Region!K:K,MATCH($A210&amp;$A$176,Region!$J:$J,0))</f>
        <v>0.27540856765373301</v>
      </c>
      <c r="C210" s="31">
        <f>INDEX(Region!L:L,MATCH($A210&amp;$A$176,Region!$J:$J,0))</f>
        <v>0.28066832965688898</v>
      </c>
      <c r="D210" s="31">
        <f>INDEX(Region!M:M,MATCH($A210&amp;$A$176,Region!$J:$J,0))</f>
        <v>0.30090618386010698</v>
      </c>
      <c r="E210" s="31">
        <f>INDEX(Region!N:N,MATCH($A210&amp;$A$176,Region!$J:$J,0))</f>
        <v>0.24500849020194099</v>
      </c>
    </row>
    <row r="211" spans="1:5" x14ac:dyDescent="0.3">
      <c r="A211" s="30" t="s">
        <v>138</v>
      </c>
      <c r="B211" s="31">
        <f>INDEX(Region!K:K,MATCH($A211&amp;$A$176,Region!$J:$J,0))</f>
        <v>0.547829580365508</v>
      </c>
      <c r="C211" s="31">
        <f>INDEX(Region!L:L,MATCH($A211&amp;$A$176,Region!$J:$J,0))</f>
        <v>0.61698639794806298</v>
      </c>
      <c r="D211" s="31">
        <f>INDEX(Region!M:M,MATCH($A211&amp;$A$176,Region!$J:$J,0))</f>
        <v>0.52851132108449606</v>
      </c>
      <c r="E211" s="31">
        <f>INDEX(Region!N:N,MATCH($A211&amp;$A$176,Region!$J:$J,0))</f>
        <v>0.66446661080761404</v>
      </c>
    </row>
    <row r="212" spans="1:5" x14ac:dyDescent="0.3">
      <c r="A212" s="41" t="s">
        <v>358</v>
      </c>
      <c r="B212" s="31">
        <f>INDEX(Region!K:K,MATCH($A212&amp;$A$176,Region!$J:$J,0))</f>
        <v>0</v>
      </c>
      <c r="C212" s="31">
        <f>INDEX(Region!L:L,MATCH($A212&amp;$A$176,Region!$J:$J,0))</f>
        <v>0</v>
      </c>
      <c r="D212" s="31">
        <f>INDEX(Region!M:M,MATCH($A212&amp;$A$176,Region!$J:$J,0))</f>
        <v>0</v>
      </c>
      <c r="E212" s="31">
        <f>INDEX(Region!N:N,MATCH($A212&amp;$A$176,Region!$J:$J,0))</f>
        <v>0</v>
      </c>
    </row>
    <row r="213" spans="1:5" x14ac:dyDescent="0.3">
      <c r="A213" s="30" t="s">
        <v>136</v>
      </c>
      <c r="B213" s="31">
        <f>INDEX(Region!K:K,MATCH($A213&amp;$A$176,Region!$J:$J,0))</f>
        <v>0</v>
      </c>
      <c r="C213" s="31">
        <f>INDEX(Region!L:L,MATCH($A213&amp;$A$176,Region!$J:$J,0))</f>
        <v>6.7024054574418997E-4</v>
      </c>
      <c r="D213" s="31">
        <f>INDEX(Region!M:M,MATCH($A213&amp;$A$176,Region!$J:$J,0))</f>
        <v>1.06224447665171E-3</v>
      </c>
      <c r="E213" s="31">
        <f>INDEX(Region!N:N,MATCH($A213&amp;$A$176,Region!$J:$J,0))</f>
        <v>0</v>
      </c>
    </row>
    <row r="214" spans="1:5" x14ac:dyDescent="0.3">
      <c r="A214" s="30" t="s">
        <v>137</v>
      </c>
      <c r="B214" s="31">
        <f>INDEX(Region!K:K,MATCH($A214&amp;$A$176,Region!$J:$J,0))</f>
        <v>0.176761851980758</v>
      </c>
      <c r="C214" s="31">
        <f>INDEX(Region!L:L,MATCH($A214&amp;$A$176,Region!$J:$J,0))</f>
        <v>0.101675031849304</v>
      </c>
      <c r="D214" s="31">
        <f>INDEX(Region!M:M,MATCH($A214&amp;$A$176,Region!$J:$J,0))</f>
        <v>0.16952025057874501</v>
      </c>
      <c r="E214" s="31">
        <f>INDEX(Region!N:N,MATCH($A214&amp;$A$176,Region!$J:$J,0))</f>
        <v>9.0524898990444497E-2</v>
      </c>
    </row>
    <row r="215" spans="1:5" x14ac:dyDescent="0.3">
      <c r="A215" s="30"/>
      <c r="B215" s="30"/>
    </row>
    <row r="216" spans="1:5" x14ac:dyDescent="0.3">
      <c r="A216" s="102" t="s">
        <v>13</v>
      </c>
    </row>
    <row r="218" spans="1:5" ht="42" x14ac:dyDescent="0.3">
      <c r="B218" s="103" t="s">
        <v>327</v>
      </c>
      <c r="C218" s="103" t="s">
        <v>328</v>
      </c>
      <c r="D218" s="103" t="s">
        <v>331</v>
      </c>
      <c r="E218" s="103" t="s">
        <v>332</v>
      </c>
    </row>
    <row r="219" spans="1:5" x14ac:dyDescent="0.3">
      <c r="A219" s="39" t="s">
        <v>139</v>
      </c>
      <c r="B219" s="31">
        <f>INDEX(Region!K:K,MATCH($A219&amp;$A$216,Region!$J:$J,0))</f>
        <v>0.224719101123595</v>
      </c>
      <c r="C219" s="31">
        <f>INDEX(Region!L:L,MATCH($A219&amp;$A$216,Region!$J:$J,0))</f>
        <v>0.297752808988764</v>
      </c>
      <c r="D219" s="31">
        <f>INDEX(Region!M:M,MATCH($A219&amp;$A$216,Region!$J:$J,0))</f>
        <v>0.369458128078818</v>
      </c>
      <c r="E219" s="31">
        <f>INDEX(Region!N:N,MATCH($A219&amp;$A$216,Region!$J:$J,0))</f>
        <v>0.33027522935779802</v>
      </c>
    </row>
    <row r="220" spans="1:5" x14ac:dyDescent="0.3">
      <c r="A220" s="30" t="s">
        <v>138</v>
      </c>
      <c r="B220" s="31">
        <f>INDEX(Region!K:K,MATCH($A220&amp;$A$216,Region!$J:$J,0))</f>
        <v>0.69101123595505598</v>
      </c>
      <c r="C220" s="31">
        <f>INDEX(Region!L:L,MATCH($A220&amp;$A$216,Region!$J:$J,0))</f>
        <v>0.61235955056179803</v>
      </c>
      <c r="D220" s="31">
        <f>INDEX(Region!M:M,MATCH($A220&amp;$A$216,Region!$J:$J,0))</f>
        <v>0.497536945812808</v>
      </c>
      <c r="E220" s="31">
        <f>INDEX(Region!N:N,MATCH($A220&amp;$A$216,Region!$J:$J,0))</f>
        <v>0.57798165137614699</v>
      </c>
    </row>
    <row r="221" spans="1:5" x14ac:dyDescent="0.3">
      <c r="A221" s="41" t="s">
        <v>358</v>
      </c>
      <c r="B221" s="31">
        <f>INDEX(Region!K:K,MATCH($A221&amp;$A$216,Region!$J:$J,0))</f>
        <v>0</v>
      </c>
      <c r="C221" s="31">
        <f>INDEX(Region!L:L,MATCH($A221&amp;$A$216,Region!$J:$J,0))</f>
        <v>5.6179775280898901E-3</v>
      </c>
      <c r="D221" s="31">
        <f>INDEX(Region!M:M,MATCH($A221&amp;$A$216,Region!$J:$J,0))</f>
        <v>8.3333333333333301E-2</v>
      </c>
      <c r="E221" s="31">
        <f>INDEX(Region!N:N,MATCH($A221&amp;$A$216,Region!$J:$J,0))</f>
        <v>8.8888888888888906E-2</v>
      </c>
    </row>
    <row r="222" spans="1:5" x14ac:dyDescent="0.3">
      <c r="A222" s="30" t="s">
        <v>136</v>
      </c>
      <c r="B222" s="31">
        <f>INDEX(Region!K:K,MATCH($A222&amp;$A$216,Region!$J:$J,0))</f>
        <v>0</v>
      </c>
      <c r="C222" s="31">
        <f>INDEX(Region!L:L,MATCH($A222&amp;$A$216,Region!$J:$J,0))</f>
        <v>0</v>
      </c>
      <c r="D222" s="31">
        <f>INDEX(Region!M:M,MATCH($A222&amp;$A$216,Region!$J:$J,0))</f>
        <v>0</v>
      </c>
      <c r="E222" s="31">
        <f>INDEX(Region!N:N,MATCH($A222&amp;$A$216,Region!$J:$J,0))</f>
        <v>0</v>
      </c>
    </row>
    <row r="223" spans="1:5" x14ac:dyDescent="0.3">
      <c r="A223" s="30" t="s">
        <v>137</v>
      </c>
      <c r="B223" s="31">
        <f>INDEX(Region!K:K,MATCH($A223&amp;$A$216,Region!$J:$J,0))</f>
        <v>8.4269662921348298E-2</v>
      </c>
      <c r="C223" s="31">
        <f>INDEX(Region!L:L,MATCH($A223&amp;$A$216,Region!$J:$J,0))</f>
        <v>8.4269662921348298E-2</v>
      </c>
      <c r="D223" s="31">
        <f>INDEX(Region!M:M,MATCH($A223&amp;$A$216,Region!$J:$J,0))</f>
        <v>0.133004926108374</v>
      </c>
      <c r="E223" s="31">
        <f>INDEX(Region!N:N,MATCH($A223&amp;$A$216,Region!$J:$J,0))</f>
        <v>9.1743119266055106E-2</v>
      </c>
    </row>
    <row r="224" spans="1:5" x14ac:dyDescent="0.3">
      <c r="A224" s="41"/>
      <c r="B224" s="30"/>
    </row>
    <row r="225" spans="1:5" x14ac:dyDescent="0.3">
      <c r="A225" s="102" t="s">
        <v>49</v>
      </c>
    </row>
    <row r="227" spans="1:5" ht="42" x14ac:dyDescent="0.3">
      <c r="B227" s="103" t="s">
        <v>327</v>
      </c>
      <c r="C227" s="103" t="s">
        <v>328</v>
      </c>
      <c r="D227" s="103" t="s">
        <v>331</v>
      </c>
      <c r="E227" s="103" t="s">
        <v>332</v>
      </c>
    </row>
    <row r="228" spans="1:5" x14ac:dyDescent="0.3">
      <c r="A228" s="39" t="s">
        <v>139</v>
      </c>
      <c r="B228" s="31">
        <f>INDEX(Region!K:K,MATCH($A228&amp;$A$225,Region!$J:$J,0))</f>
        <v>7.5342465753424695E-2</v>
      </c>
      <c r="C228" s="31">
        <f>INDEX(Region!L:L,MATCH($A228&amp;$A$225,Region!$J:$J,0))</f>
        <v>0.255376344086022</v>
      </c>
      <c r="D228" s="31">
        <f>INDEX(Region!M:M,MATCH($A228&amp;$A$225,Region!$J:$J,0))</f>
        <v>0.7</v>
      </c>
      <c r="E228" s="31">
        <f>INDEX(Region!N:N,MATCH($A228&amp;$A$225,Region!$J:$J,0))</f>
        <v>0.85925925925925895</v>
      </c>
    </row>
    <row r="229" spans="1:5" x14ac:dyDescent="0.3">
      <c r="A229" s="30" t="s">
        <v>138</v>
      </c>
      <c r="B229" s="31">
        <f>INDEX(Region!K:K,MATCH($A229&amp;$A$225,Region!$J:$J,0))</f>
        <v>0.80136986301369895</v>
      </c>
      <c r="C229" s="31">
        <f>INDEX(Region!L:L,MATCH($A229&amp;$A$225,Region!$J:$J,0))</f>
        <v>0.69892473118279597</v>
      </c>
      <c r="D229" s="31">
        <f>INDEX(Region!M:M,MATCH($A229&amp;$A$225,Region!$J:$J,0))</f>
        <v>0.21666666666666701</v>
      </c>
      <c r="E229" s="31">
        <f>INDEX(Region!N:N,MATCH($A229&amp;$A$225,Region!$J:$J,0))</f>
        <v>5.1851851851851899E-2</v>
      </c>
    </row>
    <row r="230" spans="1:5" x14ac:dyDescent="0.3">
      <c r="A230" s="41" t="s">
        <v>358</v>
      </c>
      <c r="B230" s="31">
        <f>INDEX(Region!K:K,MATCH($A230&amp;$A$225,Region!$J:$J,0))</f>
        <v>0</v>
      </c>
      <c r="C230" s="31">
        <f>INDEX(Region!L:L,MATCH($A230&amp;$A$225,Region!$J:$J,0))</f>
        <v>0</v>
      </c>
      <c r="D230" s="31">
        <f>INDEX(Region!M:M,MATCH($A230&amp;$A$225,Region!$J:$J,0))</f>
        <v>0</v>
      </c>
      <c r="E230" s="31">
        <f>INDEX(Region!N:N,MATCH($A230&amp;$A$225,Region!$J:$J,0))</f>
        <v>0</v>
      </c>
    </row>
    <row r="231" spans="1:5" x14ac:dyDescent="0.3">
      <c r="A231" s="30" t="s">
        <v>136</v>
      </c>
      <c r="B231" s="31">
        <f>INDEX(Region!K:K,MATCH($A231&amp;$A$225,Region!$J:$J,0))</f>
        <v>0</v>
      </c>
      <c r="C231" s="31">
        <f>INDEX(Region!L:L,MATCH($A231&amp;$A$225,Region!$J:$J,0))</f>
        <v>0</v>
      </c>
      <c r="D231" s="31">
        <f>INDEX(Region!M:M,MATCH($A231&amp;$A$225,Region!$J:$J,0))</f>
        <v>0</v>
      </c>
      <c r="E231" s="31">
        <f>INDEX(Region!N:N,MATCH($A231&amp;$A$225,Region!$J:$J,0))</f>
        <v>0</v>
      </c>
    </row>
    <row r="232" spans="1:5" x14ac:dyDescent="0.3">
      <c r="A232" s="30" t="s">
        <v>137</v>
      </c>
      <c r="B232" s="31">
        <f>INDEX(Region!K:K,MATCH($A232&amp;$A$225,Region!$J:$J,0))</f>
        <v>0.123287671232877</v>
      </c>
      <c r="C232" s="31">
        <f>INDEX(Region!L:L,MATCH($A232&amp;$A$225,Region!$J:$J,0))</f>
        <v>4.5698924731182797E-2</v>
      </c>
      <c r="D232" s="31">
        <f>INDEX(Region!M:M,MATCH($A232&amp;$A$225,Region!$J:$J,0))</f>
        <v>0</v>
      </c>
      <c r="E232" s="31">
        <f>INDEX(Region!N:N,MATCH($A232&amp;$A$225,Region!$J:$J,0))</f>
        <v>0</v>
      </c>
    </row>
    <row r="233" spans="1:5" x14ac:dyDescent="0.3">
      <c r="A233" s="30"/>
      <c r="B233" s="30"/>
    </row>
    <row r="234" spans="1:5" x14ac:dyDescent="0.3">
      <c r="A234" s="100" t="s">
        <v>150</v>
      </c>
      <c r="B234" s="104"/>
      <c r="C234" s="101"/>
      <c r="D234" s="101"/>
      <c r="E234" s="101"/>
    </row>
    <row r="235" spans="1:5" x14ac:dyDescent="0.3">
      <c r="A235" s="111" t="s">
        <v>143</v>
      </c>
      <c r="B235" s="110"/>
    </row>
    <row r="236" spans="1:5" x14ac:dyDescent="0.3">
      <c r="A236" s="109"/>
      <c r="B236" s="110"/>
    </row>
    <row r="237" spans="1:5" ht="42" x14ac:dyDescent="0.3">
      <c r="B237" s="103" t="s">
        <v>327</v>
      </c>
      <c r="C237" s="103" t="s">
        <v>328</v>
      </c>
      <c r="D237" s="103" t="s">
        <v>331</v>
      </c>
      <c r="E237" s="103" t="s">
        <v>332</v>
      </c>
    </row>
    <row r="238" spans="1:5" x14ac:dyDescent="0.3">
      <c r="A238" s="102" t="s">
        <v>12</v>
      </c>
    </row>
    <row r="239" spans="1:5" x14ac:dyDescent="0.3">
      <c r="A239" s="37" t="s">
        <v>144</v>
      </c>
      <c r="B239" s="112">
        <f>INDEX(Region!K:K,MATCH($A239&amp;$A$238,Region!$J:$J,0))</f>
        <v>1.15992571356539</v>
      </c>
      <c r="C239" s="112">
        <f>INDEX(Region!L:L,MATCH($A239&amp;$A$238,Region!$J:$J,0))</f>
        <v>1.21300113607513</v>
      </c>
      <c r="D239" s="112">
        <f>INDEX(Region!M:M,MATCH($A239&amp;$A$238,Region!$J:$J,0))</f>
        <v>1.3391201080765101</v>
      </c>
      <c r="E239" s="112">
        <f>INDEX(Region!N:N,MATCH($A239&amp;$A$238,Region!$J:$J,0))</f>
        <v>1.2162252608327</v>
      </c>
    </row>
    <row r="240" spans="1:5" x14ac:dyDescent="0.3">
      <c r="A240" s="102" t="s">
        <v>13</v>
      </c>
      <c r="B240" s="52"/>
      <c r="C240" s="113"/>
      <c r="D240" s="113"/>
      <c r="E240" s="113"/>
    </row>
    <row r="241" spans="1:5" x14ac:dyDescent="0.3">
      <c r="A241" s="37" t="s">
        <v>144</v>
      </c>
      <c r="B241" s="112">
        <f>INDEX(Region!K:K,MATCH($A241&amp;$A$240,Region!$J:$J,0))</f>
        <v>1.25</v>
      </c>
      <c r="C241" s="112">
        <f>INDEX(Region!L:L,MATCH($A241&amp;$A$240,Region!$J:$J,0))</f>
        <v>1.3018867924528299</v>
      </c>
      <c r="D241" s="112">
        <f>INDEX(Region!M:M,MATCH($A241&amp;$A$240,Region!$J:$J,0))</f>
        <v>1.2933333333333299</v>
      </c>
      <c r="E241" s="112">
        <f>INDEX(Region!N:N,MATCH($A241&amp;$A$240,Region!$J:$J,0))</f>
        <v>1.30555555555556</v>
      </c>
    </row>
    <row r="242" spans="1:5" x14ac:dyDescent="0.3">
      <c r="A242" s="102" t="s">
        <v>49</v>
      </c>
      <c r="B242" s="52"/>
      <c r="C242" s="113"/>
      <c r="D242" s="113"/>
      <c r="E242" s="113"/>
    </row>
    <row r="243" spans="1:5" x14ac:dyDescent="0.3">
      <c r="A243" s="37" t="s">
        <v>144</v>
      </c>
      <c r="B243" s="112">
        <f>INDEX(Region!K:K,MATCH($A243&amp;$A$242,Region!$J:$J,0))</f>
        <v>1.36363636363636</v>
      </c>
      <c r="C243" s="112">
        <f>INDEX(Region!L:L,MATCH($A243&amp;$A$242,Region!$J:$J,0))</f>
        <v>1.2</v>
      </c>
      <c r="D243" s="112">
        <f>INDEX(Region!M:M,MATCH($A243&amp;$A$242,Region!$J:$J,0))</f>
        <v>1</v>
      </c>
      <c r="E243" s="112">
        <f>INDEX(Region!N:N,MATCH($A243&amp;$A$242,Region!$J:$J,0))</f>
        <v>1.1666666666666701</v>
      </c>
    </row>
    <row r="244" spans="1:5" x14ac:dyDescent="0.3">
      <c r="A244" s="30"/>
      <c r="B244" s="30"/>
    </row>
    <row r="245" spans="1:5" x14ac:dyDescent="0.3">
      <c r="A245" s="30"/>
      <c r="B245" s="30"/>
    </row>
    <row r="246" spans="1:5" x14ac:dyDescent="0.3">
      <c r="A246" s="100" t="s">
        <v>150</v>
      </c>
      <c r="B246" s="30"/>
      <c r="C246" s="30"/>
      <c r="D246" s="30"/>
      <c r="E246" s="30"/>
    </row>
    <row r="247" spans="1:5" x14ac:dyDescent="0.3">
      <c r="A247" s="109"/>
      <c r="B247" s="30"/>
      <c r="C247" s="30"/>
      <c r="D247" s="30"/>
      <c r="E247" s="30"/>
    </row>
    <row r="248" spans="1:5" x14ac:dyDescent="0.3">
      <c r="A248" s="102" t="s">
        <v>12</v>
      </c>
      <c r="B248" s="30"/>
      <c r="C248" s="30"/>
      <c r="D248" s="30"/>
      <c r="E248" s="30"/>
    </row>
    <row r="249" spans="1:5" ht="42" x14ac:dyDescent="0.3">
      <c r="B249" s="103" t="s">
        <v>327</v>
      </c>
      <c r="C249" s="103" t="s">
        <v>328</v>
      </c>
      <c r="D249" s="103" t="s">
        <v>331</v>
      </c>
      <c r="E249" s="103" t="s">
        <v>332</v>
      </c>
    </row>
    <row r="250" spans="1:5" x14ac:dyDescent="0.3">
      <c r="A250" s="98" t="s">
        <v>405</v>
      </c>
      <c r="B250" s="31">
        <f>INDEX(Region!K:K,MATCH($A250&amp;$A$176,Region!$J:$J,0))</f>
        <v>3.0525869006615899E-2</v>
      </c>
      <c r="C250" s="31">
        <f>INDEX(Region!L:L,MATCH($A250&amp;$A$176,Region!$J:$J,0))</f>
        <v>1.18963691429518E-2</v>
      </c>
      <c r="D250" s="31">
        <f>INDEX(Region!M:M,MATCH($A250&amp;$A$176,Region!$J:$J,0))</f>
        <v>4.1432517055774998E-3</v>
      </c>
      <c r="E250" s="31">
        <f>INDEX(Region!N:N,MATCH($A250&amp;$A$176,Region!$J:$J,0))</f>
        <v>7.1735005266738202E-3</v>
      </c>
    </row>
    <row r="251" spans="1:5" x14ac:dyDescent="0.3">
      <c r="A251" s="98" t="s">
        <v>398</v>
      </c>
      <c r="B251" s="31">
        <f>INDEX(Region!K:K,MATCH($A251&amp;$A$176,Region!$J:$J,0))</f>
        <v>3.7818891891580303E-2</v>
      </c>
      <c r="C251" s="31">
        <f>INDEX(Region!L:L,MATCH($A251&amp;$A$176,Region!$J:$J,0))</f>
        <v>1.8676719434069601E-2</v>
      </c>
      <c r="D251" s="31">
        <f>INDEX(Region!M:M,MATCH($A251&amp;$A$176,Region!$J:$J,0))</f>
        <v>5.3618610106083001E-2</v>
      </c>
      <c r="E251" s="31">
        <f>INDEX(Region!N:N,MATCH($A251&amp;$A$176,Region!$J:$J,0))</f>
        <v>6.15093164550094E-2</v>
      </c>
    </row>
    <row r="252" spans="1:5" x14ac:dyDescent="0.3">
      <c r="A252" s="98" t="s">
        <v>401</v>
      </c>
      <c r="B252" s="31">
        <f>INDEX(Region!K:K,MATCH($A252&amp;$A$176,Region!$J:$J,0))</f>
        <v>0.122149126683678</v>
      </c>
      <c r="C252" s="31">
        <f>INDEX(Region!L:L,MATCH($A252&amp;$A$176,Region!$J:$J,0))</f>
        <v>7.5598220090162704E-2</v>
      </c>
      <c r="D252" s="31">
        <f>INDEX(Region!M:M,MATCH($A252&amp;$A$176,Region!$J:$J,0))</f>
        <v>0.13792194814154499</v>
      </c>
      <c r="E252" s="31">
        <f>INDEX(Region!N:N,MATCH($A252&amp;$A$176,Region!$J:$J,0))</f>
        <v>9.5809089977053896E-2</v>
      </c>
    </row>
    <row r="253" spans="1:5" x14ac:dyDescent="0.3">
      <c r="A253" s="98" t="s">
        <v>394</v>
      </c>
      <c r="B253" s="31">
        <f>INDEX(Region!K:K,MATCH($A253&amp;$A$176,Region!$J:$J,0))</f>
        <v>0.35487658682877599</v>
      </c>
      <c r="C253" s="31">
        <f>INDEX(Region!L:L,MATCH($A253&amp;$A$176,Region!$J:$J,0))</f>
        <v>0.29554158434433397</v>
      </c>
      <c r="D253" s="31">
        <f>INDEX(Region!M:M,MATCH($A253&amp;$A$176,Region!$J:$J,0))</f>
        <v>0.348524418902806</v>
      </c>
      <c r="E253" s="31">
        <f>INDEX(Region!N:N,MATCH($A253&amp;$A$176,Region!$J:$J,0))</f>
        <v>0.256933863284041</v>
      </c>
    </row>
    <row r="254" spans="1:5" x14ac:dyDescent="0.3">
      <c r="A254" s="98" t="s">
        <v>397</v>
      </c>
      <c r="B254" s="31">
        <f>INDEX(Region!K:K,MATCH($A254&amp;$A$176,Region!$J:$J,0))</f>
        <v>0.29624239315697398</v>
      </c>
      <c r="C254" s="31">
        <f>INDEX(Region!L:L,MATCH($A254&amp;$A$176,Region!$J:$J,0))</f>
        <v>0.292736535919015</v>
      </c>
      <c r="D254" s="31">
        <f>INDEX(Region!M:M,MATCH($A254&amp;$A$176,Region!$J:$J,0))</f>
        <v>0.25558100252940502</v>
      </c>
      <c r="E254" s="31">
        <f>INDEX(Region!N:N,MATCH($A254&amp;$A$176,Region!$J:$J,0))</f>
        <v>0.27014024696949701</v>
      </c>
    </row>
    <row r="255" spans="1:5" x14ac:dyDescent="0.3">
      <c r="A255" s="98" t="s">
        <v>400</v>
      </c>
      <c r="B255" s="31">
        <f>INDEX(Region!K:K,MATCH($A255&amp;$A$176,Region!$J:$J,0))</f>
        <v>1.6334801071377701E-3</v>
      </c>
      <c r="C255" s="31">
        <f>INDEX(Region!L:L,MATCH($A255&amp;$A$176,Region!$J:$J,0))</f>
        <v>0.11342674924250901</v>
      </c>
      <c r="D255" s="31">
        <f>INDEX(Region!M:M,MATCH($A255&amp;$A$176,Region!$J:$J,0))</f>
        <v>8.7272141646922693E-2</v>
      </c>
      <c r="E255" s="31">
        <f>INDEX(Region!N:N,MATCH($A255&amp;$A$176,Region!$J:$J,0))</f>
        <v>0.20268481920231701</v>
      </c>
    </row>
    <row r="256" spans="1:5" x14ac:dyDescent="0.3">
      <c r="A256" s="98" t="s">
        <v>402</v>
      </c>
      <c r="B256" s="31">
        <f>INDEX(Region!K:K,MATCH($A256&amp;$A$176,Region!$J:$J,0))</f>
        <v>0.10209780624880201</v>
      </c>
      <c r="C256" s="31">
        <f>INDEX(Region!L:L,MATCH($A256&amp;$A$176,Region!$J:$J,0))</f>
        <v>4.2920200250695498E-2</v>
      </c>
      <c r="D256" s="31">
        <f>INDEX(Region!M:M,MATCH($A256&amp;$A$176,Region!$J:$J,0))</f>
        <v>1.91721255198797E-2</v>
      </c>
      <c r="E256" s="31">
        <f>INDEX(Region!N:N,MATCH($A256&amp;$A$176,Region!$J:$J,0))</f>
        <v>5.6555874041672102E-2</v>
      </c>
    </row>
    <row r="257" spans="1:5" x14ac:dyDescent="0.3">
      <c r="A257" s="98" t="s">
        <v>392</v>
      </c>
      <c r="B257" s="31">
        <f>INDEX(Region!K:K,MATCH($A257&amp;$A$176,Region!$J:$J,0))</f>
        <v>5.9261663062787602E-3</v>
      </c>
      <c r="C257" s="31">
        <f>INDEX(Region!L:L,MATCH($A257&amp;$A$176,Region!$J:$J,0))</f>
        <v>9.5084902718764099E-3</v>
      </c>
      <c r="D257" s="31">
        <f>INDEX(Region!M:M,MATCH($A257&amp;$A$176,Region!$J:$J,0))</f>
        <v>8.7032394631021606E-3</v>
      </c>
      <c r="E257" s="31">
        <f>INDEX(Region!N:N,MATCH($A257&amp;$A$176,Region!$J:$J,0))</f>
        <v>3.11243097310399E-3</v>
      </c>
    </row>
    <row r="258" spans="1:5" x14ac:dyDescent="0.3">
      <c r="A258" s="98" t="s">
        <v>393</v>
      </c>
      <c r="B258" s="31">
        <f>INDEX(Region!K:K,MATCH($A258&amp;$A$176,Region!$J:$J,0))</f>
        <v>4.0299048319400602E-3</v>
      </c>
      <c r="C258" s="31">
        <f>INDEX(Region!L:L,MATCH($A258&amp;$A$176,Region!$J:$J,0))</f>
        <v>5.7208139918426999E-3</v>
      </c>
      <c r="D258" s="31">
        <f>INDEX(Region!M:M,MATCH($A258&amp;$A$176,Region!$J:$J,0))</f>
        <v>2.5218762913293302E-3</v>
      </c>
      <c r="E258" s="31">
        <f>INDEX(Region!N:N,MATCH($A258&amp;$A$176,Region!$J:$J,0))</f>
        <v>2.9954234575592801E-3</v>
      </c>
    </row>
    <row r="259" spans="1:5" x14ac:dyDescent="0.3">
      <c r="A259" s="98" t="s">
        <v>395</v>
      </c>
      <c r="B259" s="31">
        <f>INDEX(Region!K:K,MATCH($A259&amp;$A$176,Region!$J:$J,0))</f>
        <v>6.4263295567423403E-3</v>
      </c>
      <c r="C259" s="31">
        <f>INDEX(Region!L:L,MATCH($A259&amp;$A$176,Region!$J:$J,0))</f>
        <v>4.4102055765740198E-3</v>
      </c>
      <c r="D259" s="31">
        <f>INDEX(Region!M:M,MATCH($A259&amp;$A$176,Region!$J:$J,0))</f>
        <v>1.5125855936462299E-3</v>
      </c>
      <c r="E259" s="31">
        <f>INDEX(Region!N:N,MATCH($A259&amp;$A$176,Region!$J:$J,0))</f>
        <v>0</v>
      </c>
    </row>
    <row r="260" spans="1:5" x14ac:dyDescent="0.3">
      <c r="A260" s="98" t="s">
        <v>396</v>
      </c>
      <c r="B260" s="31">
        <f>INDEX(Region!K:K,MATCH($A260&amp;$A$176,Region!$J:$J,0))</f>
        <v>0</v>
      </c>
      <c r="C260" s="31">
        <f>INDEX(Region!L:L,MATCH($A260&amp;$A$176,Region!$J:$J,0))</f>
        <v>0</v>
      </c>
      <c r="D260" s="31">
        <f>INDEX(Region!M:M,MATCH($A260&amp;$A$176,Region!$J:$J,0))</f>
        <v>9.56408600133931E-4</v>
      </c>
      <c r="E260" s="31">
        <f>INDEX(Region!N:N,MATCH($A260&amp;$A$176,Region!$J:$J,0))</f>
        <v>2.0940133778771298E-3</v>
      </c>
    </row>
    <row r="261" spans="1:5" x14ac:dyDescent="0.3">
      <c r="A261" s="98" t="s">
        <v>399</v>
      </c>
      <c r="B261" s="31">
        <f>INDEX(Region!K:K,MATCH($A261&amp;$A$176,Region!$J:$J,0))</f>
        <v>2.3964247248022801E-3</v>
      </c>
      <c r="C261" s="31">
        <f>INDEX(Region!L:L,MATCH($A261&amp;$A$176,Region!$J:$J,0))</f>
        <v>3.8634403858063102E-3</v>
      </c>
      <c r="D261" s="31">
        <f>INDEX(Region!M:M,MATCH($A261&amp;$A$176,Region!$J:$J,0))</f>
        <v>0</v>
      </c>
      <c r="E261" s="31">
        <f>INDEX(Region!N:N,MATCH($A261&amp;$A$176,Region!$J:$J,0))</f>
        <v>0</v>
      </c>
    </row>
    <row r="262" spans="1:5" x14ac:dyDescent="0.3">
      <c r="A262" s="98" t="s">
        <v>403</v>
      </c>
      <c r="B262" s="31">
        <f>INDEX(Region!K:K,MATCH($A262&amp;$A$176,Region!$J:$J,0))</f>
        <v>2.3967329475861499E-2</v>
      </c>
      <c r="C262" s="31">
        <f>INDEX(Region!L:L,MATCH($A262&amp;$A$176,Region!$J:$J,0))</f>
        <v>5.3580480781689102E-2</v>
      </c>
      <c r="D262" s="31">
        <f>INDEX(Region!M:M,MATCH($A262&amp;$A$176,Region!$J:$J,0))</f>
        <v>7.0494257466736099E-3</v>
      </c>
      <c r="E262" s="31">
        <f>INDEX(Region!N:N,MATCH($A262&amp;$A$176,Region!$J:$J,0))</f>
        <v>5.6723429959356997E-3</v>
      </c>
    </row>
    <row r="263" spans="1:5" x14ac:dyDescent="0.3">
      <c r="A263" s="98" t="s">
        <v>404</v>
      </c>
      <c r="B263" s="31">
        <f>INDEX(Region!K:K,MATCH($A263&amp;$A$176,Region!$J:$J,0))</f>
        <v>5.6633849390778299E-3</v>
      </c>
      <c r="C263" s="31">
        <f>INDEX(Region!L:L,MATCH($A263&amp;$A$176,Region!$J:$J,0))</f>
        <v>7.2120190568474393E-2</v>
      </c>
      <c r="D263" s="31">
        <f>INDEX(Region!M:M,MATCH($A263&amp;$A$176,Region!$J:$J,0))</f>
        <v>7.3022965752895103E-2</v>
      </c>
      <c r="E263" s="31">
        <f>INDEX(Region!N:N,MATCH($A263&amp;$A$176,Region!$J:$J,0))</f>
        <v>3.5319078739259303E-2</v>
      </c>
    </row>
    <row r="264" spans="1:5" x14ac:dyDescent="0.3">
      <c r="B264" s="51"/>
      <c r="C264" s="51"/>
      <c r="D264" s="51"/>
      <c r="E264" s="51"/>
    </row>
    <row r="265" spans="1:5" x14ac:dyDescent="0.3">
      <c r="B265" s="51"/>
      <c r="C265" s="51"/>
      <c r="D265" s="51"/>
      <c r="E265" s="51"/>
    </row>
    <row r="266" spans="1:5" x14ac:dyDescent="0.3">
      <c r="A266" s="102" t="s">
        <v>13</v>
      </c>
      <c r="B266" s="30"/>
      <c r="C266" s="30"/>
      <c r="D266" s="30"/>
      <c r="E266" s="30"/>
    </row>
    <row r="267" spans="1:5" ht="42" x14ac:dyDescent="0.3">
      <c r="B267" s="103" t="s">
        <v>327</v>
      </c>
      <c r="C267" s="103" t="s">
        <v>328</v>
      </c>
      <c r="D267" s="103" t="s">
        <v>331</v>
      </c>
      <c r="E267" s="103" t="s">
        <v>332</v>
      </c>
    </row>
    <row r="268" spans="1:5" x14ac:dyDescent="0.3">
      <c r="A268" s="98" t="s">
        <v>405</v>
      </c>
      <c r="B268" s="31">
        <f>INDEX(Region!K:K,MATCH($A268&amp;$A$266,Region!$J:$J,0))</f>
        <v>2.2471910112359501E-2</v>
      </c>
      <c r="C268" s="31">
        <f>INDEX(Region!L:L,MATCH($A268&amp;$A$266,Region!$J:$J,0))</f>
        <v>5.6179775280898903E-2</v>
      </c>
      <c r="D268" s="31">
        <f>INDEX(Region!M:M,MATCH($A268&amp;$A$266,Region!$J:$J,0))</f>
        <v>1.9704433497536901E-2</v>
      </c>
      <c r="E268" s="31">
        <f>INDEX(Region!N:N,MATCH($A268&amp;$A$266,Region!$J:$J,0))</f>
        <v>1.8348623853211E-2</v>
      </c>
    </row>
    <row r="269" spans="1:5" x14ac:dyDescent="0.3">
      <c r="A269" s="98" t="s">
        <v>398</v>
      </c>
      <c r="B269" s="31">
        <f>INDEX(Region!K:K,MATCH($A269&amp;$A$266,Region!$J:$J,0))</f>
        <v>1.6853932584269701E-2</v>
      </c>
      <c r="C269" s="31">
        <f>INDEX(Region!L:L,MATCH($A269&amp;$A$266,Region!$J:$J,0))</f>
        <v>8.98876404494382E-2</v>
      </c>
      <c r="D269" s="31">
        <f>INDEX(Region!M:M,MATCH($A269&amp;$A$266,Region!$J:$J,0))</f>
        <v>4.4334975369458102E-2</v>
      </c>
      <c r="E269" s="31">
        <f>INDEX(Region!N:N,MATCH($A269&amp;$A$266,Region!$J:$J,0))</f>
        <v>5.5045871559633003E-2</v>
      </c>
    </row>
    <row r="270" spans="1:5" x14ac:dyDescent="0.3">
      <c r="A270" s="98" t="s">
        <v>401</v>
      </c>
      <c r="B270" s="31">
        <f>INDEX(Region!K:K,MATCH($A270&amp;$A$266,Region!$J:$J,0))</f>
        <v>0.12921348314606701</v>
      </c>
      <c r="C270" s="31">
        <f>INDEX(Region!L:L,MATCH($A270&amp;$A$266,Region!$J:$J,0))</f>
        <v>0.14044943820224701</v>
      </c>
      <c r="D270" s="31">
        <f>INDEX(Region!M:M,MATCH($A270&amp;$A$266,Region!$J:$J,0))</f>
        <v>0.118226600985222</v>
      </c>
      <c r="E270" s="31">
        <f>INDEX(Region!N:N,MATCH($A270&amp;$A$266,Region!$J:$J,0))</f>
        <v>0.12844036697247699</v>
      </c>
    </row>
    <row r="271" spans="1:5" x14ac:dyDescent="0.3">
      <c r="A271" s="98" t="s">
        <v>394</v>
      </c>
      <c r="B271" s="31">
        <f>INDEX(Region!K:K,MATCH($A271&amp;$A$266,Region!$J:$J,0))</f>
        <v>0.36516853932584298</v>
      </c>
      <c r="C271" s="31">
        <f>INDEX(Region!L:L,MATCH($A271&amp;$A$266,Region!$J:$J,0))</f>
        <v>0.24719101123595499</v>
      </c>
      <c r="D271" s="31">
        <f>INDEX(Region!M:M,MATCH($A271&amp;$A$266,Region!$J:$J,0))</f>
        <v>0.37931034482758602</v>
      </c>
      <c r="E271" s="31">
        <f>INDEX(Region!N:N,MATCH($A271&amp;$A$266,Region!$J:$J,0))</f>
        <v>0.27522935779816499</v>
      </c>
    </row>
    <row r="272" spans="1:5" x14ac:dyDescent="0.3">
      <c r="A272" s="98" t="s">
        <v>397</v>
      </c>
      <c r="B272" s="31">
        <f>INDEX(Region!K:K,MATCH($A272&amp;$A$266,Region!$J:$J,0))</f>
        <v>0.28651685393258403</v>
      </c>
      <c r="C272" s="31">
        <f>INDEX(Region!L:L,MATCH($A272&amp;$A$266,Region!$J:$J,0))</f>
        <v>0.25280898876404501</v>
      </c>
      <c r="D272" s="31">
        <f>INDEX(Region!M:M,MATCH($A272&amp;$A$266,Region!$J:$J,0))</f>
        <v>0.25615763546797998</v>
      </c>
      <c r="E272" s="31">
        <f>INDEX(Region!N:N,MATCH($A272&amp;$A$266,Region!$J:$J,0))</f>
        <v>0.38532110091743099</v>
      </c>
    </row>
    <row r="273" spans="1:5" x14ac:dyDescent="0.3">
      <c r="A273" s="98" t="s">
        <v>400</v>
      </c>
      <c r="B273" s="31">
        <f>INDEX(Region!K:K,MATCH($A273&amp;$A$266,Region!$J:$J,0))</f>
        <v>6.7415730337078594E-2</v>
      </c>
      <c r="C273" s="31">
        <f>INDEX(Region!L:L,MATCH($A273&amp;$A$266,Region!$J:$J,0))</f>
        <v>6.7415730337078594E-2</v>
      </c>
      <c r="D273" s="31">
        <f>INDEX(Region!M:M,MATCH($A273&amp;$A$266,Region!$J:$J,0))</f>
        <v>6.4039408866995107E-2</v>
      </c>
      <c r="E273" s="31">
        <f>INDEX(Region!N:N,MATCH($A273&amp;$A$266,Region!$J:$J,0))</f>
        <v>9.1743119266055106E-2</v>
      </c>
    </row>
    <row r="274" spans="1:5" x14ac:dyDescent="0.3">
      <c r="A274" s="98" t="s">
        <v>402</v>
      </c>
      <c r="B274" s="31">
        <f>INDEX(Region!K:K,MATCH($A274&amp;$A$266,Region!$J:$J,0))</f>
        <v>1.6853932584269701E-2</v>
      </c>
      <c r="C274" s="31">
        <f>INDEX(Region!L:L,MATCH($A274&amp;$A$266,Region!$J:$J,0))</f>
        <v>1.1235955056179799E-2</v>
      </c>
      <c r="D274" s="31">
        <f>INDEX(Region!M:M,MATCH($A274&amp;$A$266,Region!$J:$J,0))</f>
        <v>2.4630541871921201E-2</v>
      </c>
      <c r="E274" s="31">
        <f>INDEX(Region!N:N,MATCH($A274&amp;$A$266,Region!$J:$J,0))</f>
        <v>0</v>
      </c>
    </row>
    <row r="275" spans="1:5" x14ac:dyDescent="0.3">
      <c r="A275" s="98" t="s">
        <v>392</v>
      </c>
      <c r="B275" s="31">
        <f>INDEX(Region!K:K,MATCH($A275&amp;$A$266,Region!$J:$J,0))</f>
        <v>1.1235955056179799E-2</v>
      </c>
      <c r="C275" s="31">
        <f>INDEX(Region!L:L,MATCH($A275&amp;$A$266,Region!$J:$J,0))</f>
        <v>0</v>
      </c>
      <c r="D275" s="31">
        <f>INDEX(Region!M:M,MATCH($A275&amp;$A$266,Region!$J:$J,0))</f>
        <v>0</v>
      </c>
      <c r="E275" s="31">
        <f>INDEX(Region!N:N,MATCH($A275&amp;$A$266,Region!$J:$J,0))</f>
        <v>0</v>
      </c>
    </row>
    <row r="276" spans="1:5" x14ac:dyDescent="0.3">
      <c r="A276" s="98" t="s">
        <v>393</v>
      </c>
      <c r="B276" s="31">
        <f>INDEX(Region!K:K,MATCH($A276&amp;$A$266,Region!$J:$J,0))</f>
        <v>5.6179775280898901E-3</v>
      </c>
      <c r="C276" s="31">
        <f>INDEX(Region!L:L,MATCH($A276&amp;$A$266,Region!$J:$J,0))</f>
        <v>0</v>
      </c>
      <c r="D276" s="31">
        <f>INDEX(Region!M:M,MATCH($A276&amp;$A$266,Region!$J:$J,0))</f>
        <v>0</v>
      </c>
      <c r="E276" s="31">
        <f>INDEX(Region!N:N,MATCH($A276&amp;$A$266,Region!$J:$J,0))</f>
        <v>0</v>
      </c>
    </row>
    <row r="277" spans="1:5" x14ac:dyDescent="0.3">
      <c r="A277" s="98" t="s">
        <v>395</v>
      </c>
      <c r="B277" s="31">
        <f>INDEX(Region!K:K,MATCH($A277&amp;$A$266,Region!$J:$J,0))</f>
        <v>0</v>
      </c>
      <c r="C277" s="31">
        <f>INDEX(Region!L:L,MATCH($A277&amp;$A$266,Region!$J:$J,0))</f>
        <v>5.6179775280898901E-3</v>
      </c>
      <c r="D277" s="31">
        <f>INDEX(Region!M:M,MATCH($A277&amp;$A$266,Region!$J:$J,0))</f>
        <v>4.92610837438424E-3</v>
      </c>
      <c r="E277" s="31">
        <f>INDEX(Region!N:N,MATCH($A277&amp;$A$266,Region!$J:$J,0))</f>
        <v>0</v>
      </c>
    </row>
    <row r="278" spans="1:5" x14ac:dyDescent="0.3">
      <c r="A278" s="98" t="s">
        <v>396</v>
      </c>
      <c r="B278" s="31">
        <f>INDEX(Region!K:K,MATCH($A278&amp;$A$266,Region!$J:$J,0))</f>
        <v>5.6179775280898901E-3</v>
      </c>
      <c r="C278" s="31">
        <f>INDEX(Region!L:L,MATCH($A278&amp;$A$266,Region!$J:$J,0))</f>
        <v>0</v>
      </c>
      <c r="D278" s="31">
        <f>INDEX(Region!M:M,MATCH($A278&amp;$A$266,Region!$J:$J,0))</f>
        <v>0</v>
      </c>
      <c r="E278" s="31">
        <f>INDEX(Region!N:N,MATCH($A278&amp;$A$266,Region!$J:$J,0))</f>
        <v>0</v>
      </c>
    </row>
    <row r="279" spans="1:5" x14ac:dyDescent="0.3">
      <c r="A279" s="98" t="s">
        <v>399</v>
      </c>
      <c r="B279" s="31">
        <f>INDEX(Region!K:K,MATCH($A279&amp;$A$266,Region!$J:$J,0))</f>
        <v>0</v>
      </c>
      <c r="C279" s="31">
        <f>INDEX(Region!L:L,MATCH($A279&amp;$A$266,Region!$J:$J,0))</f>
        <v>0</v>
      </c>
      <c r="D279" s="31">
        <f>INDEX(Region!M:M,MATCH($A279&amp;$A$266,Region!$J:$J,0))</f>
        <v>0</v>
      </c>
      <c r="E279" s="31">
        <f>INDEX(Region!N:N,MATCH($A279&amp;$A$266,Region!$J:$J,0))</f>
        <v>0</v>
      </c>
    </row>
    <row r="280" spans="1:5" x14ac:dyDescent="0.3">
      <c r="A280" s="98" t="s">
        <v>403</v>
      </c>
      <c r="B280" s="31">
        <f>INDEX(Region!K:K,MATCH($A280&amp;$A$266,Region!$J:$J,0))</f>
        <v>1.1235955056179799E-2</v>
      </c>
      <c r="C280" s="31">
        <f>INDEX(Region!L:L,MATCH($A280&amp;$A$266,Region!$J:$J,0))</f>
        <v>4.49438202247191E-2</v>
      </c>
      <c r="D280" s="31">
        <f>INDEX(Region!M:M,MATCH($A280&amp;$A$266,Region!$J:$J,0))</f>
        <v>4.92610837438424E-3</v>
      </c>
      <c r="E280" s="31">
        <f>INDEX(Region!N:N,MATCH($A280&amp;$A$266,Region!$J:$J,0))</f>
        <v>2.7522935779816501E-2</v>
      </c>
    </row>
    <row r="281" spans="1:5" x14ac:dyDescent="0.3">
      <c r="A281" s="98" t="s">
        <v>404</v>
      </c>
      <c r="B281" s="31">
        <f>INDEX(Region!K:K,MATCH($A281&amp;$A$266,Region!$J:$J,0))</f>
        <v>6.1797752808988797E-2</v>
      </c>
      <c r="C281" s="31">
        <f>INDEX(Region!L:L,MATCH($A281&amp;$A$266,Region!$J:$J,0))</f>
        <v>8.4269662921348298E-2</v>
      </c>
      <c r="D281" s="31">
        <f>INDEX(Region!M:M,MATCH($A281&amp;$A$266,Region!$J:$J,0))</f>
        <v>8.3743842364532001E-2</v>
      </c>
      <c r="E281" s="31">
        <f>INDEX(Region!N:N,MATCH($A281&amp;$A$266,Region!$J:$J,0))</f>
        <v>1.8348623853211E-2</v>
      </c>
    </row>
    <row r="282" spans="1:5" x14ac:dyDescent="0.3">
      <c r="B282" s="51"/>
      <c r="C282" s="51"/>
      <c r="D282" s="51"/>
      <c r="E282" s="51"/>
    </row>
    <row r="283" spans="1:5" x14ac:dyDescent="0.3">
      <c r="B283" s="51"/>
      <c r="C283" s="51"/>
      <c r="D283" s="51"/>
      <c r="E283" s="51"/>
    </row>
    <row r="284" spans="1:5" x14ac:dyDescent="0.3">
      <c r="A284" s="102" t="s">
        <v>49</v>
      </c>
      <c r="B284" s="30"/>
      <c r="C284" s="30"/>
      <c r="D284" s="30"/>
      <c r="E284" s="30"/>
    </row>
    <row r="285" spans="1:5" ht="42" x14ac:dyDescent="0.3">
      <c r="B285" s="103" t="s">
        <v>327</v>
      </c>
      <c r="C285" s="103" t="s">
        <v>328</v>
      </c>
      <c r="D285" s="103" t="s">
        <v>331</v>
      </c>
      <c r="E285" s="103" t="s">
        <v>332</v>
      </c>
    </row>
    <row r="286" spans="1:5" x14ac:dyDescent="0.3">
      <c r="A286" s="98" t="s">
        <v>405</v>
      </c>
      <c r="B286" s="31">
        <f>INDEX(Region!K:K,MATCH($A286&amp;$A$284,Region!$J:$J,0))</f>
        <v>0.102739726027397</v>
      </c>
      <c r="C286" s="31">
        <f>INDEX(Region!L:L,MATCH($A286&amp;$A$284,Region!$J:$J,0))</f>
        <v>2.6881720430107499E-3</v>
      </c>
      <c r="D286" s="31">
        <f>INDEX(Region!M:M,MATCH($A286&amp;$A$284,Region!$J:$J,0))</f>
        <v>0</v>
      </c>
      <c r="E286" s="31">
        <f>INDEX(Region!N:N,MATCH($A286&amp;$A$284,Region!$J:$J,0))</f>
        <v>2.2222222222222199E-2</v>
      </c>
    </row>
    <row r="287" spans="1:5" x14ac:dyDescent="0.3">
      <c r="A287" s="98" t="s">
        <v>398</v>
      </c>
      <c r="B287" s="31">
        <f>INDEX(Region!K:K,MATCH($A287&amp;$A$284,Region!$J:$J,0))</f>
        <v>9.5890410958904104E-2</v>
      </c>
      <c r="C287" s="31">
        <f>INDEX(Region!L:L,MATCH($A287&amp;$A$284,Region!$J:$J,0))</f>
        <v>4.3010752688171998E-2</v>
      </c>
      <c r="D287" s="31">
        <f>INDEX(Region!M:M,MATCH($A287&amp;$A$284,Region!$J:$J,0))</f>
        <v>0.16666666666666699</v>
      </c>
      <c r="E287" s="31">
        <f>INDEX(Region!N:N,MATCH($A287&amp;$A$284,Region!$J:$J,0))</f>
        <v>2.2222222222222199E-2</v>
      </c>
    </row>
    <row r="288" spans="1:5" x14ac:dyDescent="0.3">
      <c r="A288" s="98" t="s">
        <v>401</v>
      </c>
      <c r="B288" s="31">
        <f>INDEX(Region!K:K,MATCH($A288&amp;$A$284,Region!$J:$J,0))</f>
        <v>6.1643835616438401E-2</v>
      </c>
      <c r="C288" s="31">
        <f>INDEX(Region!L:L,MATCH($A288&amp;$A$284,Region!$J:$J,0))</f>
        <v>0.15591397849462399</v>
      </c>
      <c r="D288" s="31">
        <f>INDEX(Region!M:M,MATCH($A288&amp;$A$284,Region!$J:$J,0))</f>
        <v>0.33333333333333298</v>
      </c>
      <c r="E288" s="31">
        <f>INDEX(Region!N:N,MATCH($A288&amp;$A$284,Region!$J:$J,0))</f>
        <v>3.7037037037037E-2</v>
      </c>
    </row>
    <row r="289" spans="1:5" x14ac:dyDescent="0.3">
      <c r="A289" s="98" t="s">
        <v>394</v>
      </c>
      <c r="B289" s="31">
        <f>INDEX(Region!K:K,MATCH($A289&amp;$A$284,Region!$J:$J,0))</f>
        <v>0.30821917808219201</v>
      </c>
      <c r="C289" s="31">
        <f>INDEX(Region!L:L,MATCH($A289&amp;$A$284,Region!$J:$J,0))</f>
        <v>0.510752688172043</v>
      </c>
      <c r="D289" s="31">
        <f>INDEX(Region!M:M,MATCH($A289&amp;$A$284,Region!$J:$J,0))</f>
        <v>0.3</v>
      </c>
      <c r="E289" s="31">
        <f>INDEX(Region!N:N,MATCH($A289&amp;$A$284,Region!$J:$J,0))</f>
        <v>0.562962962962963</v>
      </c>
    </row>
    <row r="290" spans="1:5" x14ac:dyDescent="0.3">
      <c r="A290" s="98" t="s">
        <v>397</v>
      </c>
      <c r="B290" s="31">
        <f>INDEX(Region!K:K,MATCH($A290&amp;$A$284,Region!$J:$J,0))</f>
        <v>0.24657534246575299</v>
      </c>
      <c r="C290" s="31">
        <f>INDEX(Region!L:L,MATCH($A290&amp;$A$284,Region!$J:$J,0))</f>
        <v>0.16129032258064499</v>
      </c>
      <c r="D290" s="31">
        <f>INDEX(Region!M:M,MATCH($A290&amp;$A$284,Region!$J:$J,0))</f>
        <v>0.1</v>
      </c>
      <c r="E290" s="31">
        <f>INDEX(Region!N:N,MATCH($A290&amp;$A$284,Region!$J:$J,0))</f>
        <v>0.19259259259259301</v>
      </c>
    </row>
    <row r="291" spans="1:5" x14ac:dyDescent="0.3">
      <c r="A291" s="98" t="s">
        <v>400</v>
      </c>
      <c r="B291" s="31">
        <f>INDEX(Region!K:K,MATCH($A291&amp;$A$284,Region!$J:$J,0))</f>
        <v>4.7945205479452101E-2</v>
      </c>
      <c r="C291" s="31">
        <f>INDEX(Region!L:L,MATCH($A291&amp;$A$284,Region!$J:$J,0))</f>
        <v>3.2258064516128997E-2</v>
      </c>
      <c r="D291" s="31">
        <f>INDEX(Region!M:M,MATCH($A291&amp;$A$284,Region!$J:$J,0))</f>
        <v>1.6666666666666701E-2</v>
      </c>
      <c r="E291" s="31">
        <f>INDEX(Region!N:N,MATCH($A291&amp;$A$284,Region!$J:$J,0))</f>
        <v>2.2222222222222199E-2</v>
      </c>
    </row>
    <row r="292" spans="1:5" x14ac:dyDescent="0.3">
      <c r="A292" s="98" t="s">
        <v>402</v>
      </c>
      <c r="B292" s="31">
        <f>INDEX(Region!K:K,MATCH($A292&amp;$A$284,Region!$J:$J,0))</f>
        <v>0</v>
      </c>
      <c r="C292" s="31">
        <f>INDEX(Region!L:L,MATCH($A292&amp;$A$284,Region!$J:$J,0))</f>
        <v>5.3763440860214997E-3</v>
      </c>
      <c r="D292" s="31">
        <f>INDEX(Region!M:M,MATCH($A292&amp;$A$284,Region!$J:$J,0))</f>
        <v>0</v>
      </c>
      <c r="E292" s="31">
        <f>INDEX(Region!N:N,MATCH($A292&amp;$A$284,Region!$J:$J,0))</f>
        <v>7.4074074074074103E-3</v>
      </c>
    </row>
    <row r="293" spans="1:5" x14ac:dyDescent="0.3">
      <c r="A293" s="98" t="s">
        <v>392</v>
      </c>
      <c r="B293" s="31">
        <f>INDEX(Region!K:K,MATCH($A293&amp;$A$284,Region!$J:$J,0))</f>
        <v>0</v>
      </c>
      <c r="C293" s="31">
        <f>INDEX(Region!L:L,MATCH($A293&amp;$A$284,Region!$J:$J,0))</f>
        <v>5.3763440860214997E-3</v>
      </c>
      <c r="D293" s="31">
        <f>INDEX(Region!M:M,MATCH($A293&amp;$A$284,Region!$J:$J,0))</f>
        <v>0</v>
      </c>
      <c r="E293" s="31">
        <f>INDEX(Region!N:N,MATCH($A293&amp;$A$284,Region!$J:$J,0))</f>
        <v>0</v>
      </c>
    </row>
    <row r="294" spans="1:5" x14ac:dyDescent="0.3">
      <c r="A294" s="98" t="s">
        <v>393</v>
      </c>
      <c r="B294" s="31">
        <f>INDEX(Region!K:K,MATCH($A294&amp;$A$284,Region!$J:$J,0))</f>
        <v>0</v>
      </c>
      <c r="C294" s="31">
        <f>INDEX(Region!L:L,MATCH($A294&amp;$A$284,Region!$J:$J,0))</f>
        <v>0</v>
      </c>
      <c r="D294" s="31">
        <f>INDEX(Region!M:M,MATCH($A294&amp;$A$284,Region!$J:$J,0))</f>
        <v>0</v>
      </c>
      <c r="E294" s="31">
        <f>INDEX(Region!N:N,MATCH($A294&amp;$A$284,Region!$J:$J,0))</f>
        <v>0</v>
      </c>
    </row>
    <row r="295" spans="1:5" x14ac:dyDescent="0.3">
      <c r="A295" s="98" t="s">
        <v>395</v>
      </c>
      <c r="B295" s="31">
        <f>INDEX(Region!K:K,MATCH($A295&amp;$A$284,Region!$J:$J,0))</f>
        <v>0</v>
      </c>
      <c r="C295" s="31">
        <f>INDEX(Region!L:L,MATCH($A295&amp;$A$284,Region!$J:$J,0))</f>
        <v>0</v>
      </c>
      <c r="D295" s="31">
        <f>INDEX(Region!M:M,MATCH($A295&amp;$A$284,Region!$J:$J,0))</f>
        <v>0</v>
      </c>
      <c r="E295" s="31">
        <f>INDEX(Region!N:N,MATCH($A295&amp;$A$284,Region!$J:$J,0))</f>
        <v>0</v>
      </c>
    </row>
    <row r="296" spans="1:5" x14ac:dyDescent="0.3">
      <c r="A296" s="98" t="s">
        <v>396</v>
      </c>
      <c r="B296" s="31">
        <f>INDEX(Region!K:K,MATCH($A296&amp;$A$284,Region!$J:$J,0))</f>
        <v>0</v>
      </c>
      <c r="C296" s="31">
        <f>INDEX(Region!L:L,MATCH($A296&amp;$A$284,Region!$J:$J,0))</f>
        <v>0</v>
      </c>
      <c r="D296" s="31">
        <f>INDEX(Region!M:M,MATCH($A296&amp;$A$284,Region!$J:$J,0))</f>
        <v>0</v>
      </c>
      <c r="E296" s="31">
        <f>INDEX(Region!N:N,MATCH($A296&amp;$A$284,Region!$J:$J,0))</f>
        <v>0</v>
      </c>
    </row>
    <row r="297" spans="1:5" x14ac:dyDescent="0.3">
      <c r="A297" s="98" t="s">
        <v>399</v>
      </c>
      <c r="B297" s="31">
        <f>INDEX(Region!K:K,MATCH($A297&amp;$A$284,Region!$J:$J,0))</f>
        <v>0</v>
      </c>
      <c r="C297" s="31">
        <f>INDEX(Region!L:L,MATCH($A297&amp;$A$284,Region!$J:$J,0))</f>
        <v>0</v>
      </c>
      <c r="D297" s="31">
        <f>INDEX(Region!M:M,MATCH($A297&amp;$A$284,Region!$J:$J,0))</f>
        <v>0</v>
      </c>
      <c r="E297" s="31">
        <f>INDEX(Region!N:N,MATCH($A297&amp;$A$284,Region!$J:$J,0))</f>
        <v>0</v>
      </c>
    </row>
    <row r="298" spans="1:5" x14ac:dyDescent="0.3">
      <c r="A298" s="98" t="s">
        <v>403</v>
      </c>
      <c r="B298" s="31">
        <f>INDEX(Region!K:K,MATCH($A298&amp;$A$284,Region!$J:$J,0))</f>
        <v>2.0547945205479499E-2</v>
      </c>
      <c r="C298" s="31">
        <f>INDEX(Region!L:L,MATCH($A298&amp;$A$284,Region!$J:$J,0))</f>
        <v>5.1075268817204297E-2</v>
      </c>
      <c r="D298" s="31">
        <f>INDEX(Region!M:M,MATCH($A298&amp;$A$284,Region!$J:$J,0))</f>
        <v>3.3333333333333298E-2</v>
      </c>
      <c r="E298" s="31">
        <f>INDEX(Region!N:N,MATCH($A298&amp;$A$284,Region!$J:$J,0))</f>
        <v>2.96296296296296E-2</v>
      </c>
    </row>
    <row r="299" spans="1:5" x14ac:dyDescent="0.3">
      <c r="A299" s="98" t="s">
        <v>404</v>
      </c>
      <c r="B299" s="31">
        <f>INDEX(Region!K:K,MATCH($A299&amp;$A$284,Region!$J:$J,0))</f>
        <v>0.116438356164384</v>
      </c>
      <c r="C299" s="31">
        <f>INDEX(Region!L:L,MATCH($A299&amp;$A$284,Region!$J:$J,0))</f>
        <v>3.2258064516128997E-2</v>
      </c>
      <c r="D299" s="31">
        <f>INDEX(Region!M:M,MATCH($A299&amp;$A$284,Region!$J:$J,0))</f>
        <v>0.05</v>
      </c>
      <c r="E299" s="31">
        <f>INDEX(Region!N:N,MATCH($A299&amp;$A$284,Region!$J:$J,0))</f>
        <v>0.10370370370370401</v>
      </c>
    </row>
    <row r="300" spans="1:5" x14ac:dyDescent="0.3">
      <c r="B300" s="51"/>
      <c r="C300" s="51"/>
      <c r="D300" s="51"/>
      <c r="E300" s="51"/>
    </row>
    <row r="301" spans="1:5" x14ac:dyDescent="0.3">
      <c r="B301" s="51"/>
      <c r="C301" s="51"/>
      <c r="D301" s="51"/>
      <c r="E301" s="51"/>
    </row>
    <row r="302" spans="1:5" x14ac:dyDescent="0.3">
      <c r="B302" s="51"/>
      <c r="C302" s="51"/>
      <c r="D302" s="51"/>
      <c r="E302" s="51"/>
    </row>
    <row r="303" spans="1:5" x14ac:dyDescent="0.3">
      <c r="A303" s="100" t="s">
        <v>151</v>
      </c>
      <c r="B303" s="85"/>
      <c r="C303" s="101"/>
      <c r="D303" s="101"/>
      <c r="E303" s="101"/>
    </row>
    <row r="304" spans="1:5" x14ac:dyDescent="0.3">
      <c r="A304" s="30"/>
    </row>
    <row r="306" spans="1:5" x14ac:dyDescent="0.3">
      <c r="A306" s="102" t="s">
        <v>12</v>
      </c>
    </row>
    <row r="307" spans="1:5" ht="42" x14ac:dyDescent="0.3">
      <c r="B307" s="103" t="s">
        <v>327</v>
      </c>
      <c r="C307" s="103" t="s">
        <v>328</v>
      </c>
      <c r="D307" s="103" t="s">
        <v>331</v>
      </c>
      <c r="E307" s="103" t="s">
        <v>332</v>
      </c>
    </row>
    <row r="308" spans="1:5" x14ac:dyDescent="0.3">
      <c r="A308" s="37" t="s">
        <v>153</v>
      </c>
      <c r="B308" s="31">
        <f>INDEX(Region!K:K,MATCH($A308&amp;$A$306,Region!$J:$J,0))</f>
        <v>2.8549101396872299E-2</v>
      </c>
      <c r="C308" s="31">
        <f>INDEX(Region!L:L,MATCH($A308&amp;$A$306,Region!$J:$J,0))</f>
        <v>4.9205967395928099E-2</v>
      </c>
      <c r="D308" s="31">
        <f>INDEX(Region!M:M,MATCH($A308&amp;$A$306,Region!$J:$J,0))</f>
        <v>0.109308768508789</v>
      </c>
      <c r="E308" s="31">
        <f>INDEX(Region!N:N,MATCH($A308&amp;$A$306,Region!$J:$J,0))</f>
        <v>2.96329159654867E-2</v>
      </c>
    </row>
    <row r="309" spans="1:5" x14ac:dyDescent="0.3">
      <c r="A309" s="37" t="s">
        <v>154</v>
      </c>
      <c r="B309" s="31">
        <f>INDEX(Region!K:K,MATCH($A309&amp;$A$306,Region!$J:$J,0))</f>
        <v>5.06455090677373E-2</v>
      </c>
      <c r="C309" s="31">
        <f>INDEX(Region!L:L,MATCH($A309&amp;$A$306,Region!$J:$J,0))</f>
        <v>8.3647588200144299E-2</v>
      </c>
      <c r="D309" s="31">
        <f>INDEX(Region!M:M,MATCH($A309&amp;$A$306,Region!$J:$J,0))</f>
        <v>9.0076355749766898E-2</v>
      </c>
      <c r="E309" s="31">
        <f>INDEX(Region!N:N,MATCH($A309&amp;$A$306,Region!$J:$J,0))</f>
        <v>5.9828999794911103E-2</v>
      </c>
    </row>
    <row r="310" spans="1:5" x14ac:dyDescent="0.3">
      <c r="A310" s="37" t="s">
        <v>155</v>
      </c>
      <c r="B310" s="31">
        <f>INDEX(Region!K:K,MATCH($A310&amp;$A$306,Region!$J:$J,0))</f>
        <v>0</v>
      </c>
      <c r="C310" s="31">
        <f>INDEX(Region!L:L,MATCH($A310&amp;$A$306,Region!$J:$J,0))</f>
        <v>1.50256155724424E-3</v>
      </c>
      <c r="D310" s="31">
        <f>INDEX(Region!M:M,MATCH($A310&amp;$A$306,Region!$J:$J,0))</f>
        <v>1.2947146609770101E-3</v>
      </c>
      <c r="E310" s="31">
        <f>INDEX(Region!N:N,MATCH($A310&amp;$A$306,Region!$J:$J,0))</f>
        <v>0</v>
      </c>
    </row>
    <row r="311" spans="1:5" x14ac:dyDescent="0.3">
      <c r="A311" s="37" t="s">
        <v>156</v>
      </c>
      <c r="B311" s="31">
        <f>INDEX(Region!K:K,MATCH($A311&amp;$A$306,Region!$J:$J,0))</f>
        <v>1.22049982966475E-2</v>
      </c>
      <c r="C311" s="31">
        <f>INDEX(Region!L:L,MATCH($A311&amp;$A$306,Region!$J:$J,0))</f>
        <v>7.8849358787919707E-3</v>
      </c>
      <c r="D311" s="31">
        <f>INDEX(Region!M:M,MATCH($A311&amp;$A$306,Region!$J:$J,0))</f>
        <v>6.1915704973672502E-3</v>
      </c>
      <c r="E311" s="31">
        <f>INDEX(Region!N:N,MATCH($A311&amp;$A$306,Region!$J:$J,0))</f>
        <v>9.2929550066304901E-4</v>
      </c>
    </row>
    <row r="312" spans="1:5" x14ac:dyDescent="0.3">
      <c r="A312" s="37" t="s">
        <v>157</v>
      </c>
      <c r="B312" s="31">
        <f>INDEX(Region!K:K,MATCH($A312&amp;$A$306,Region!$J:$J,0))</f>
        <v>0.52852666993867303</v>
      </c>
      <c r="C312" s="31">
        <f>INDEX(Region!L:L,MATCH($A312&amp;$A$306,Region!$J:$J,0))</f>
        <v>0.43612679318274999</v>
      </c>
      <c r="D312" s="31">
        <f>INDEX(Region!M:M,MATCH($A312&amp;$A$306,Region!$J:$J,0))</f>
        <v>0.49618044905769698</v>
      </c>
      <c r="E312" s="31">
        <f>INDEX(Region!N:N,MATCH($A312&amp;$A$306,Region!$J:$J,0))</f>
        <v>0.61850361722241598</v>
      </c>
    </row>
    <row r="313" spans="1:5" x14ac:dyDescent="0.3">
      <c r="A313" s="37" t="s">
        <v>158</v>
      </c>
      <c r="B313" s="31">
        <f>INDEX(Region!K:K,MATCH($A313&amp;$A$306,Region!$J:$J,0))</f>
        <v>0.38007372130007</v>
      </c>
      <c r="C313" s="31">
        <f>INDEX(Region!L:L,MATCH($A313&amp;$A$306,Region!$J:$J,0))</f>
        <v>0.42163215378514102</v>
      </c>
      <c r="D313" s="31">
        <f>INDEX(Region!M:M,MATCH($A313&amp;$A$306,Region!$J:$J,0))</f>
        <v>0.296948141525402</v>
      </c>
      <c r="E313" s="31">
        <f>INDEX(Region!N:N,MATCH($A313&amp;$A$306,Region!$J:$J,0))</f>
        <v>0.29110517151652399</v>
      </c>
    </row>
    <row r="314" spans="1:5" x14ac:dyDescent="0.3">
      <c r="A314" s="37"/>
      <c r="B314" s="40"/>
    </row>
    <row r="315" spans="1:5" x14ac:dyDescent="0.3">
      <c r="A315" s="41"/>
      <c r="B315" s="51"/>
    </row>
    <row r="316" spans="1:5" x14ac:dyDescent="0.3">
      <c r="A316" s="102" t="s">
        <v>13</v>
      </c>
    </row>
    <row r="317" spans="1:5" ht="42" x14ac:dyDescent="0.3">
      <c r="B317" s="103" t="s">
        <v>327</v>
      </c>
      <c r="C317" s="103" t="s">
        <v>328</v>
      </c>
      <c r="D317" s="103" t="s">
        <v>331</v>
      </c>
      <c r="E317" s="103" t="s">
        <v>332</v>
      </c>
    </row>
    <row r="318" spans="1:5" x14ac:dyDescent="0.3">
      <c r="A318" s="37" t="s">
        <v>153</v>
      </c>
      <c r="B318" s="31">
        <f>INDEX(Region!K:K,MATCH($A318&amp;$A$316,Region!$J:$J,0))</f>
        <v>1.1235955056179799E-2</v>
      </c>
      <c r="C318" s="31">
        <f>INDEX(Region!L:L,MATCH($A318&amp;$A$316,Region!$J:$J,0))</f>
        <v>2.2471910112359501E-2</v>
      </c>
      <c r="D318" s="31">
        <f>INDEX(Region!M:M,MATCH($A318&amp;$A$316,Region!$J:$J,0))</f>
        <v>0.108374384236453</v>
      </c>
      <c r="E318" s="31">
        <f>INDEX(Region!N:N,MATCH($A318&amp;$A$316,Region!$J:$J,0))</f>
        <v>1.8348623853211E-2</v>
      </c>
    </row>
    <row r="319" spans="1:5" x14ac:dyDescent="0.3">
      <c r="A319" s="37" t="s">
        <v>154</v>
      </c>
      <c r="B319" s="31">
        <f>INDEX(Region!K:K,MATCH($A319&amp;$A$316,Region!$J:$J,0))</f>
        <v>3.9325842696629199E-2</v>
      </c>
      <c r="C319" s="31">
        <f>INDEX(Region!L:L,MATCH($A319&amp;$A$316,Region!$J:$J,0))</f>
        <v>6.7415730337078594E-2</v>
      </c>
      <c r="D319" s="31">
        <f>INDEX(Region!M:M,MATCH($A319&amp;$A$316,Region!$J:$J,0))</f>
        <v>0.197044334975369</v>
      </c>
      <c r="E319" s="31">
        <f>INDEX(Region!N:N,MATCH($A319&amp;$A$316,Region!$J:$J,0))</f>
        <v>1.8348623853211E-2</v>
      </c>
    </row>
    <row r="320" spans="1:5" x14ac:dyDescent="0.3">
      <c r="A320" s="37" t="s">
        <v>155</v>
      </c>
      <c r="B320" s="31">
        <f>INDEX(Region!K:K,MATCH($A320&amp;$A$316,Region!$J:$J,0))</f>
        <v>0</v>
      </c>
      <c r="C320" s="31">
        <f>INDEX(Region!L:L,MATCH($A320&amp;$A$316,Region!$J:$J,0))</f>
        <v>1.1235955056179799E-2</v>
      </c>
      <c r="D320" s="31">
        <f>INDEX(Region!M:M,MATCH($A320&amp;$A$316,Region!$J:$J,0))</f>
        <v>0</v>
      </c>
      <c r="E320" s="31">
        <f>INDEX(Region!N:N,MATCH($A320&amp;$A$316,Region!$J:$J,0))</f>
        <v>0</v>
      </c>
    </row>
    <row r="321" spans="1:5" x14ac:dyDescent="0.3">
      <c r="A321" s="37" t="s">
        <v>156</v>
      </c>
      <c r="B321" s="31">
        <f>INDEX(Region!K:K,MATCH($A321&amp;$A$316,Region!$J:$J,0))</f>
        <v>2.2471910112359501E-2</v>
      </c>
      <c r="C321" s="31">
        <f>INDEX(Region!L:L,MATCH($A321&amp;$A$316,Region!$J:$J,0))</f>
        <v>5.6179775280898901E-3</v>
      </c>
      <c r="D321" s="31">
        <f>INDEX(Region!M:M,MATCH($A321&amp;$A$316,Region!$J:$J,0))</f>
        <v>1.47783251231527E-2</v>
      </c>
      <c r="E321" s="31">
        <f>INDEX(Region!N:N,MATCH($A321&amp;$A$316,Region!$J:$J,0))</f>
        <v>9.1743119266055103E-3</v>
      </c>
    </row>
    <row r="322" spans="1:5" x14ac:dyDescent="0.3">
      <c r="A322" s="37" t="s">
        <v>157</v>
      </c>
      <c r="B322" s="31">
        <f>INDEX(Region!K:K,MATCH($A322&amp;$A$316,Region!$J:$J,0))</f>
        <v>0.51123595505618002</v>
      </c>
      <c r="C322" s="31">
        <f>INDEX(Region!L:L,MATCH($A322&amp;$A$316,Region!$J:$J,0))</f>
        <v>0.56741573033707904</v>
      </c>
      <c r="D322" s="31">
        <f>INDEX(Region!M:M,MATCH($A322&amp;$A$316,Region!$J:$J,0))</f>
        <v>0.43842364532019701</v>
      </c>
      <c r="E322" s="31">
        <f>INDEX(Region!N:N,MATCH($A322&amp;$A$316,Region!$J:$J,0))</f>
        <v>0.63302752293578002</v>
      </c>
    </row>
    <row r="323" spans="1:5" x14ac:dyDescent="0.3">
      <c r="A323" s="37" t="s">
        <v>158</v>
      </c>
      <c r="B323" s="31">
        <f>INDEX(Region!K:K,MATCH($A323&amp;$A$316,Region!$J:$J,0))</f>
        <v>0.41573033707865198</v>
      </c>
      <c r="C323" s="31">
        <f>INDEX(Region!L:L,MATCH($A323&amp;$A$316,Region!$J:$J,0))</f>
        <v>0.325842696629214</v>
      </c>
      <c r="D323" s="31">
        <f>INDEX(Region!M:M,MATCH($A323&amp;$A$316,Region!$J:$J,0))</f>
        <v>0.24137931034482801</v>
      </c>
      <c r="E323" s="31">
        <f>INDEX(Region!N:N,MATCH($A323&amp;$A$316,Region!$J:$J,0))</f>
        <v>0.32110091743119301</v>
      </c>
    </row>
    <row r="324" spans="1:5" x14ac:dyDescent="0.3">
      <c r="A324" s="30"/>
      <c r="B324" s="30"/>
    </row>
    <row r="325" spans="1:5" x14ac:dyDescent="0.3">
      <c r="A325" s="102" t="s">
        <v>49</v>
      </c>
    </row>
    <row r="327" spans="1:5" ht="42" x14ac:dyDescent="0.3">
      <c r="B327" s="103" t="s">
        <v>327</v>
      </c>
      <c r="C327" s="103" t="s">
        <v>328</v>
      </c>
      <c r="D327" s="103" t="s">
        <v>331</v>
      </c>
      <c r="E327" s="103" t="s">
        <v>332</v>
      </c>
    </row>
    <row r="328" spans="1:5" x14ac:dyDescent="0.3">
      <c r="A328" s="37" t="s">
        <v>153</v>
      </c>
      <c r="B328" s="31">
        <f>INDEX(Region!K:K,MATCH($A328&amp;$A$325,Region!$J:$J,0))</f>
        <v>2.0547945205479499E-2</v>
      </c>
      <c r="C328" s="31">
        <f>INDEX(Region!L:L,MATCH($A328&amp;$A$325,Region!$J:$J,0))</f>
        <v>5.3763440860214999E-2</v>
      </c>
      <c r="D328" s="31">
        <f>INDEX(Region!M:M,MATCH($A328&amp;$A$325,Region!$J:$J,0))</f>
        <v>0.1</v>
      </c>
      <c r="E328" s="31">
        <f>INDEX(Region!N:N,MATCH($A328&amp;$A$325,Region!$J:$J,0))</f>
        <v>7.4074074074074103E-3</v>
      </c>
    </row>
    <row r="329" spans="1:5" x14ac:dyDescent="0.3">
      <c r="A329" s="37" t="s">
        <v>154</v>
      </c>
      <c r="B329" s="31">
        <f>INDEX(Region!K:K,MATCH($A329&amp;$A$325,Region!$J:$J,0))</f>
        <v>2.0547945205479499E-2</v>
      </c>
      <c r="C329" s="31">
        <f>INDEX(Region!L:L,MATCH($A329&amp;$A$325,Region!$J:$J,0))</f>
        <v>0.14247311827956999</v>
      </c>
      <c r="D329" s="31">
        <f>INDEX(Region!M:M,MATCH($A329&amp;$A$325,Region!$J:$J,0))</f>
        <v>8.3333333333333301E-2</v>
      </c>
      <c r="E329" s="31">
        <f>INDEX(Region!N:N,MATCH($A329&amp;$A$325,Region!$J:$J,0))</f>
        <v>2.96296296296296E-2</v>
      </c>
    </row>
    <row r="330" spans="1:5" x14ac:dyDescent="0.3">
      <c r="A330" s="37" t="s">
        <v>155</v>
      </c>
      <c r="B330" s="31">
        <f>INDEX(Region!K:K,MATCH($A330&amp;$A$325,Region!$J:$J,0))</f>
        <v>0</v>
      </c>
      <c r="C330" s="31">
        <f>INDEX(Region!L:L,MATCH($A330&amp;$A$325,Region!$J:$J,0))</f>
        <v>0</v>
      </c>
      <c r="D330" s="31">
        <f>INDEX(Region!M:M,MATCH($A330&amp;$A$325,Region!$J:$J,0))</f>
        <v>0</v>
      </c>
      <c r="E330" s="31">
        <f>INDEX(Region!N:N,MATCH($A330&amp;$A$325,Region!$J:$J,0))</f>
        <v>0</v>
      </c>
    </row>
    <row r="331" spans="1:5" x14ac:dyDescent="0.3">
      <c r="A331" s="37" t="s">
        <v>156</v>
      </c>
      <c r="B331" s="31">
        <f>INDEX(Region!K:K,MATCH($A331&amp;$A$325,Region!$J:$J,0))</f>
        <v>1.3698630136986301E-2</v>
      </c>
      <c r="C331" s="31">
        <f>INDEX(Region!L:L,MATCH($A331&amp;$A$325,Region!$J:$J,0))</f>
        <v>8.0645161290322596E-3</v>
      </c>
      <c r="D331" s="31">
        <f>INDEX(Region!M:M,MATCH($A331&amp;$A$325,Region!$J:$J,0))</f>
        <v>0</v>
      </c>
      <c r="E331" s="31">
        <f>INDEX(Region!N:N,MATCH($A331&amp;$A$325,Region!$J:$J,0))</f>
        <v>7.4074074074074103E-3</v>
      </c>
    </row>
    <row r="332" spans="1:5" x14ac:dyDescent="0.3">
      <c r="A332" s="37" t="s">
        <v>157</v>
      </c>
      <c r="B332" s="31">
        <f>INDEX(Region!K:K,MATCH($A332&amp;$A$325,Region!$J:$J,0))</f>
        <v>0.28082191780821902</v>
      </c>
      <c r="C332" s="31">
        <f>INDEX(Region!L:L,MATCH($A332&amp;$A$325,Region!$J:$J,0))</f>
        <v>0.56451612903225801</v>
      </c>
      <c r="D332" s="31">
        <f>INDEX(Region!M:M,MATCH($A332&amp;$A$325,Region!$J:$J,0))</f>
        <v>0.65</v>
      </c>
      <c r="E332" s="31">
        <f>INDEX(Region!N:N,MATCH($A332&amp;$A$325,Region!$J:$J,0))</f>
        <v>0.37037037037037002</v>
      </c>
    </row>
    <row r="333" spans="1:5" x14ac:dyDescent="0.3">
      <c r="A333" s="37" t="s">
        <v>158</v>
      </c>
      <c r="B333" s="31">
        <f>INDEX(Region!K:K,MATCH($A333&amp;$A$325,Region!$J:$J,0))</f>
        <v>0.66438356164383605</v>
      </c>
      <c r="C333" s="31">
        <f>INDEX(Region!L:L,MATCH($A333&amp;$A$325,Region!$J:$J,0))</f>
        <v>0.231182795698925</v>
      </c>
      <c r="D333" s="31">
        <f>INDEX(Region!M:M,MATCH($A333&amp;$A$325,Region!$J:$J,0))</f>
        <v>0.16666666666666699</v>
      </c>
      <c r="E333" s="31">
        <f>INDEX(Region!N:N,MATCH($A333&amp;$A$325,Region!$J:$J,0))</f>
        <v>0.58518518518518503</v>
      </c>
    </row>
    <row r="334" spans="1:5" x14ac:dyDescent="0.3">
      <c r="A334" s="30"/>
      <c r="B334" s="30"/>
    </row>
    <row r="335" spans="1:5" x14ac:dyDescent="0.3">
      <c r="A335" s="87"/>
      <c r="B335" s="30"/>
    </row>
    <row r="336" spans="1:5" ht="15.5" customHeight="1" x14ac:dyDescent="0.3">
      <c r="A336" s="108" t="s">
        <v>160</v>
      </c>
      <c r="B336" s="108"/>
      <c r="C336" s="108"/>
      <c r="D336" s="108"/>
      <c r="E336" s="108"/>
    </row>
    <row r="337" spans="1:5" x14ac:dyDescent="0.3">
      <c r="A337" s="114"/>
      <c r="B337" s="87"/>
    </row>
    <row r="338" spans="1:5" x14ac:dyDescent="0.3">
      <c r="A338" s="102" t="s">
        <v>12</v>
      </c>
    </row>
    <row r="340" spans="1:5" ht="42" x14ac:dyDescent="0.3">
      <c r="B340" s="103" t="s">
        <v>327</v>
      </c>
      <c r="C340" s="103" t="s">
        <v>328</v>
      </c>
      <c r="D340" s="103" t="s">
        <v>331</v>
      </c>
      <c r="E340" s="103" t="s">
        <v>332</v>
      </c>
    </row>
    <row r="341" spans="1:5" x14ac:dyDescent="0.3">
      <c r="A341" s="38" t="s">
        <v>361</v>
      </c>
      <c r="B341" s="31">
        <f>INDEX(Region!K:K,MATCH($A341&amp;$A$306,Region!$J:$J,0))</f>
        <v>1.5701488074872899E-2</v>
      </c>
      <c r="C341" s="31">
        <f>INDEX(Region!L:L,MATCH($A341&amp;$A$306,Region!$J:$J,0))</f>
        <v>1.66458469625274E-2</v>
      </c>
      <c r="D341" s="31">
        <f>INDEX(Region!M:M,MATCH($A341&amp;$A$306,Region!$J:$J,0))</f>
        <v>8.2708340636036895E-2</v>
      </c>
      <c r="E341" s="31">
        <f>INDEX(Region!N:N,MATCH($A341&amp;$A$306,Region!$J:$J,0))</f>
        <v>3.6140912954162899E-2</v>
      </c>
    </row>
    <row r="342" spans="1:5" x14ac:dyDescent="0.3">
      <c r="A342" s="38" t="s">
        <v>362</v>
      </c>
      <c r="B342" s="31">
        <f>INDEX(Region!K:K,MATCH($A342&amp;$A$306,Region!$J:$J,0))</f>
        <v>5.77573114494149E-2</v>
      </c>
      <c r="C342" s="31">
        <f>INDEX(Region!L:L,MATCH($A342&amp;$A$306,Region!$J:$J,0))</f>
        <v>0.12993348467867299</v>
      </c>
      <c r="D342" s="31">
        <f>INDEX(Region!M:M,MATCH($A342&amp;$A$306,Region!$J:$J,0))</f>
        <v>0.14880613747545701</v>
      </c>
      <c r="E342" s="31">
        <f>INDEX(Region!N:N,MATCH($A342&amp;$A$306,Region!$J:$J,0))</f>
        <v>7.4987242866884907E-2</v>
      </c>
    </row>
    <row r="343" spans="1:5" x14ac:dyDescent="0.3">
      <c r="A343" s="38" t="s">
        <v>363</v>
      </c>
      <c r="B343" s="31">
        <f>INDEX(Region!K:K,MATCH($A343&amp;$A$306,Region!$J:$J,0))</f>
        <v>0</v>
      </c>
      <c r="C343" s="31">
        <f>INDEX(Region!L:L,MATCH($A343&amp;$A$306,Region!$J:$J,0))</f>
        <v>0</v>
      </c>
      <c r="D343" s="31">
        <f>INDEX(Region!M:M,MATCH($A343&amp;$A$306,Region!$J:$J,0))</f>
        <v>8.9529839968980306E-3</v>
      </c>
      <c r="E343" s="31">
        <f>INDEX(Region!N:N,MATCH($A343&amp;$A$306,Region!$J:$J,0))</f>
        <v>4.3800209246201002E-3</v>
      </c>
    </row>
    <row r="344" spans="1:5" x14ac:dyDescent="0.3">
      <c r="A344" s="38" t="s">
        <v>364</v>
      </c>
      <c r="B344" s="31">
        <f>INDEX(Region!K:K,MATCH($A344&amp;$A$306,Region!$J:$J,0))</f>
        <v>3.5065556114636E-3</v>
      </c>
      <c r="C344" s="31">
        <f>INDEX(Region!L:L,MATCH($A344&amp;$A$306,Region!$J:$J,0))</f>
        <v>2.4643555388568698E-3</v>
      </c>
      <c r="D344" s="31">
        <f>INDEX(Region!M:M,MATCH($A344&amp;$A$306,Region!$J:$J,0))</f>
        <v>0</v>
      </c>
      <c r="E344" s="31">
        <f>INDEX(Region!N:N,MATCH($A344&amp;$A$306,Region!$J:$J,0))</f>
        <v>0</v>
      </c>
    </row>
    <row r="345" spans="1:5" x14ac:dyDescent="0.3">
      <c r="A345" s="38" t="s">
        <v>365</v>
      </c>
      <c r="B345" s="31">
        <f>INDEX(Region!K:K,MATCH($A345&amp;$A$306,Region!$J:$J,0))</f>
        <v>0.68967853960900705</v>
      </c>
      <c r="C345" s="31">
        <f>INDEX(Region!L:L,MATCH($A345&amp;$A$306,Region!$J:$J,0))</f>
        <v>0.56957522877641198</v>
      </c>
      <c r="D345" s="31">
        <f>INDEX(Region!M:M,MATCH($A345&amp;$A$306,Region!$J:$J,0))</f>
        <v>0.50355929929765098</v>
      </c>
      <c r="E345" s="31">
        <f>INDEX(Region!N:N,MATCH($A345&amp;$A$306,Region!$J:$J,0))</f>
        <v>0.68938251959105101</v>
      </c>
    </row>
    <row r="346" spans="1:5" x14ac:dyDescent="0.3">
      <c r="A346" s="38" t="s">
        <v>366</v>
      </c>
      <c r="B346" s="31">
        <f>INDEX(Region!K:K,MATCH($A346&amp;$A$306,Region!$J:$J,0))</f>
        <v>0.233356105255242</v>
      </c>
      <c r="C346" s="31">
        <f>INDEX(Region!L:L,MATCH($A346&amp;$A$306,Region!$J:$J,0))</f>
        <v>0.28138108404353002</v>
      </c>
      <c r="D346" s="31">
        <f>INDEX(Region!M:M,MATCH($A346&amp;$A$306,Region!$J:$J,0))</f>
        <v>0.25597323859395699</v>
      </c>
      <c r="E346" s="31">
        <f>INDEX(Region!N:N,MATCH($A346&amp;$A$306,Region!$J:$J,0))</f>
        <v>0.195109303663281</v>
      </c>
    </row>
    <row r="347" spans="1:5" x14ac:dyDescent="0.3">
      <c r="A347" s="30"/>
      <c r="B347" s="40"/>
    </row>
    <row r="348" spans="1:5" x14ac:dyDescent="0.3">
      <c r="A348" s="102" t="s">
        <v>13</v>
      </c>
      <c r="B348" s="51"/>
    </row>
    <row r="350" spans="1:5" ht="42" x14ac:dyDescent="0.3">
      <c r="B350" s="103" t="s">
        <v>327</v>
      </c>
      <c r="C350" s="103" t="s">
        <v>328</v>
      </c>
      <c r="D350" s="103" t="s">
        <v>331</v>
      </c>
      <c r="E350" s="103" t="s">
        <v>332</v>
      </c>
    </row>
    <row r="351" spans="1:5" x14ac:dyDescent="0.3">
      <c r="A351" s="38" t="s">
        <v>361</v>
      </c>
      <c r="B351" s="31">
        <f>INDEX(Region!K:K,MATCH($A351&amp;$A$316,Region!$J:$J,0))</f>
        <v>2.1739130434782601E-2</v>
      </c>
      <c r="C351" s="31">
        <f>INDEX(Region!L:L,MATCH($A351&amp;$A$316,Region!$J:$J,0))</f>
        <v>4.2553191489361701E-2</v>
      </c>
      <c r="D351" s="31">
        <f>INDEX(Region!M:M,MATCH($A351&amp;$A$316,Region!$J:$J,0))</f>
        <v>0.05</v>
      </c>
      <c r="E351" s="31">
        <f>INDEX(Region!N:N,MATCH($A351&amp;$A$316,Region!$J:$J,0))</f>
        <v>3.5087719298245598E-2</v>
      </c>
    </row>
    <row r="352" spans="1:5" x14ac:dyDescent="0.3">
      <c r="A352" s="38" t="s">
        <v>362</v>
      </c>
      <c r="B352" s="31">
        <f>INDEX(Region!K:K,MATCH($A352&amp;$A$316,Region!$J:$J,0))</f>
        <v>4.3478260869565202E-2</v>
      </c>
      <c r="C352" s="31">
        <f>INDEX(Region!L:L,MATCH($A352&amp;$A$316,Region!$J:$J,0))</f>
        <v>0.117021276595745</v>
      </c>
      <c r="D352" s="31">
        <f>INDEX(Region!M:M,MATCH($A352&amp;$A$316,Region!$J:$J,0))</f>
        <v>0.15</v>
      </c>
      <c r="E352" s="31">
        <f>INDEX(Region!N:N,MATCH($A352&amp;$A$316,Region!$J:$J,0))</f>
        <v>7.0175438596491196E-2</v>
      </c>
    </row>
    <row r="353" spans="1:5" x14ac:dyDescent="0.3">
      <c r="A353" s="38" t="s">
        <v>363</v>
      </c>
      <c r="B353" s="31">
        <f>INDEX(Region!K:K,MATCH($A353&amp;$A$316,Region!$J:$J,0))</f>
        <v>0</v>
      </c>
      <c r="C353" s="31">
        <f>INDEX(Region!L:L,MATCH($A353&amp;$A$316,Region!$J:$J,0))</f>
        <v>0</v>
      </c>
      <c r="D353" s="31">
        <f>INDEX(Region!M:M,MATCH($A353&amp;$A$316,Region!$J:$J,0))</f>
        <v>8.3333333333333297E-3</v>
      </c>
      <c r="E353" s="31">
        <f>INDEX(Region!N:N,MATCH($A353&amp;$A$316,Region!$J:$J,0))</f>
        <v>0</v>
      </c>
    </row>
    <row r="354" spans="1:5" x14ac:dyDescent="0.3">
      <c r="A354" s="38" t="s">
        <v>364</v>
      </c>
      <c r="B354" s="31">
        <f>INDEX(Region!K:K,MATCH($A354&amp;$A$316,Region!$J:$J,0))</f>
        <v>0</v>
      </c>
      <c r="C354" s="31">
        <f>INDEX(Region!L:L,MATCH($A354&amp;$A$316,Region!$J:$J,0))</f>
        <v>1.0638297872340399E-2</v>
      </c>
      <c r="D354" s="31">
        <f>INDEX(Region!M:M,MATCH($A354&amp;$A$316,Region!$J:$J,0))</f>
        <v>0</v>
      </c>
      <c r="E354" s="31">
        <f>INDEX(Region!N:N,MATCH($A354&amp;$A$316,Region!$J:$J,0))</f>
        <v>0</v>
      </c>
    </row>
    <row r="355" spans="1:5" x14ac:dyDescent="0.3">
      <c r="A355" s="38" t="s">
        <v>365</v>
      </c>
      <c r="B355" s="31">
        <f>INDEX(Region!K:K,MATCH($A355&amp;$A$316,Region!$J:$J,0))</f>
        <v>0.57608695652173902</v>
      </c>
      <c r="C355" s="31">
        <f>INDEX(Region!L:L,MATCH($A355&amp;$A$316,Region!$J:$J,0))</f>
        <v>0.54255319148936199</v>
      </c>
      <c r="D355" s="31">
        <f>INDEX(Region!M:M,MATCH($A355&amp;$A$316,Region!$J:$J,0))</f>
        <v>0.4</v>
      </c>
      <c r="E355" s="31">
        <f>INDEX(Region!N:N,MATCH($A355&amp;$A$316,Region!$J:$J,0))</f>
        <v>0.56140350877193002</v>
      </c>
    </row>
    <row r="356" spans="1:5" x14ac:dyDescent="0.3">
      <c r="A356" s="38" t="s">
        <v>366</v>
      </c>
      <c r="B356" s="31">
        <f>INDEX(Region!K:K,MATCH($A356&amp;$A$316,Region!$J:$J,0))</f>
        <v>0.35869565217391303</v>
      </c>
      <c r="C356" s="31">
        <f>INDEX(Region!L:L,MATCH($A356&amp;$A$316,Region!$J:$J,0))</f>
        <v>0.28723404255319102</v>
      </c>
      <c r="D356" s="31">
        <f>INDEX(Region!M:M,MATCH($A356&amp;$A$316,Region!$J:$J,0))</f>
        <v>0.391666666666667</v>
      </c>
      <c r="E356" s="31">
        <f>INDEX(Region!N:N,MATCH($A356&amp;$A$316,Region!$J:$J,0))</f>
        <v>0.33333333333333298</v>
      </c>
    </row>
    <row r="357" spans="1:5" x14ac:dyDescent="0.3">
      <c r="A357" s="30"/>
      <c r="B357" s="30"/>
    </row>
    <row r="358" spans="1:5" x14ac:dyDescent="0.3">
      <c r="A358" s="102" t="s">
        <v>49</v>
      </c>
    </row>
    <row r="360" spans="1:5" ht="42" x14ac:dyDescent="0.3">
      <c r="B360" s="103" t="s">
        <v>327</v>
      </c>
      <c r="C360" s="103" t="s">
        <v>328</v>
      </c>
      <c r="D360" s="103" t="s">
        <v>331</v>
      </c>
      <c r="E360" s="103" t="s">
        <v>332</v>
      </c>
    </row>
    <row r="361" spans="1:5" x14ac:dyDescent="0.3">
      <c r="A361" s="38" t="s">
        <v>361</v>
      </c>
      <c r="B361" s="31">
        <f>INDEX(Region!K:K,MATCH($A361&amp;$A$325,Region!$J:$J,0))</f>
        <v>3.5714285714285698E-2</v>
      </c>
      <c r="C361" s="31">
        <f>INDEX(Region!L:L,MATCH($A361&amp;$A$325,Region!$J:$J,0))</f>
        <v>2.3809523809523801E-2</v>
      </c>
      <c r="D361" s="31">
        <f>INDEX(Region!M:M,MATCH($A361&amp;$A$325,Region!$J:$J,0))</f>
        <v>0</v>
      </c>
      <c r="E361" s="31">
        <f>INDEX(Region!N:N,MATCH($A361&amp;$A$325,Region!$J:$J,0))</f>
        <v>4.1666666666666699E-2</v>
      </c>
    </row>
    <row r="362" spans="1:5" x14ac:dyDescent="0.3">
      <c r="A362" s="38" t="s">
        <v>362</v>
      </c>
      <c r="B362" s="31">
        <f>INDEX(Region!K:K,MATCH($A362&amp;$A$325,Region!$J:$J,0))</f>
        <v>3.5714285714285698E-2</v>
      </c>
      <c r="C362" s="31">
        <f>INDEX(Region!L:L,MATCH($A362&amp;$A$325,Region!$J:$J,0))</f>
        <v>0.14285714285714299</v>
      </c>
      <c r="D362" s="31">
        <f>INDEX(Region!M:M,MATCH($A362&amp;$A$325,Region!$J:$J,0))</f>
        <v>0.16666666666666699</v>
      </c>
      <c r="E362" s="31">
        <f>INDEX(Region!N:N,MATCH($A362&amp;$A$325,Region!$J:$J,0))</f>
        <v>4.1666666666666699E-2</v>
      </c>
    </row>
    <row r="363" spans="1:5" x14ac:dyDescent="0.3">
      <c r="A363" s="38" t="s">
        <v>363</v>
      </c>
      <c r="B363" s="31">
        <f>INDEX(Region!K:K,MATCH($A363&amp;$A$325,Region!$J:$J,0))</f>
        <v>0</v>
      </c>
      <c r="C363" s="31">
        <f>INDEX(Region!L:L,MATCH($A363&amp;$A$325,Region!$J:$J,0))</f>
        <v>0</v>
      </c>
      <c r="D363" s="31">
        <f>INDEX(Region!M:M,MATCH($A363&amp;$A$325,Region!$J:$J,0))</f>
        <v>0</v>
      </c>
      <c r="E363" s="31">
        <f>INDEX(Region!N:N,MATCH($A363&amp;$A$325,Region!$J:$J,0))</f>
        <v>0</v>
      </c>
    </row>
    <row r="364" spans="1:5" x14ac:dyDescent="0.3">
      <c r="A364" s="38" t="s">
        <v>364</v>
      </c>
      <c r="B364" s="31">
        <f>INDEX(Region!K:K,MATCH($A364&amp;$A$325,Region!$J:$J,0))</f>
        <v>0</v>
      </c>
      <c r="C364" s="31">
        <f>INDEX(Region!L:L,MATCH($A364&amp;$A$325,Region!$J:$J,0))</f>
        <v>0</v>
      </c>
      <c r="D364" s="31">
        <f>INDEX(Region!M:M,MATCH($A364&amp;$A$325,Region!$J:$J,0))</f>
        <v>0</v>
      </c>
      <c r="E364" s="31">
        <f>INDEX(Region!N:N,MATCH($A364&amp;$A$325,Region!$J:$J,0))</f>
        <v>4.1666666666666699E-2</v>
      </c>
    </row>
    <row r="365" spans="1:5" x14ac:dyDescent="0.3">
      <c r="A365" s="38" t="s">
        <v>365</v>
      </c>
      <c r="B365" s="31">
        <f>INDEX(Region!K:K,MATCH($A365&amp;$A$325,Region!$J:$J,0))</f>
        <v>0.25</v>
      </c>
      <c r="C365" s="31">
        <f>INDEX(Region!L:L,MATCH($A365&amp;$A$325,Region!$J:$J,0))</f>
        <v>0.547619047619048</v>
      </c>
      <c r="D365" s="31">
        <f>INDEX(Region!M:M,MATCH($A365&amp;$A$325,Region!$J:$J,0))</f>
        <v>0.33333333333333298</v>
      </c>
      <c r="E365" s="31">
        <f>INDEX(Region!N:N,MATCH($A365&amp;$A$325,Region!$J:$J,0))</f>
        <v>0.54166666666666696</v>
      </c>
    </row>
    <row r="366" spans="1:5" x14ac:dyDescent="0.3">
      <c r="A366" s="38" t="s">
        <v>366</v>
      </c>
      <c r="B366" s="31">
        <f>INDEX(Region!K:K,MATCH($A366&amp;$A$325,Region!$J:$J,0))</f>
        <v>0.67857142857142805</v>
      </c>
      <c r="C366" s="31">
        <f>INDEX(Region!L:L,MATCH($A366&amp;$A$325,Region!$J:$J,0))</f>
        <v>0.28571428571428598</v>
      </c>
      <c r="D366" s="31">
        <f>INDEX(Region!M:M,MATCH($A366&amp;$A$325,Region!$J:$J,0))</f>
        <v>0.5</v>
      </c>
      <c r="E366" s="31">
        <f>INDEX(Region!N:N,MATCH($A366&amp;$A$325,Region!$J:$J,0))</f>
        <v>0.33333333333333298</v>
      </c>
    </row>
    <row r="367" spans="1:5" x14ac:dyDescent="0.3">
      <c r="A367" s="53"/>
      <c r="B367" s="51"/>
    </row>
    <row r="368" spans="1:5" x14ac:dyDescent="0.3">
      <c r="A368" s="30"/>
      <c r="B368" s="30"/>
    </row>
    <row r="369" spans="1:5" ht="14.5" customHeight="1" x14ac:dyDescent="0.3">
      <c r="A369" s="108" t="s">
        <v>181</v>
      </c>
      <c r="B369" s="108"/>
      <c r="C369" s="108"/>
      <c r="D369" s="108"/>
      <c r="E369" s="108"/>
    </row>
    <row r="370" spans="1:5" x14ac:dyDescent="0.3">
      <c r="A370" s="114"/>
      <c r="B370" s="87"/>
    </row>
    <row r="371" spans="1:5" x14ac:dyDescent="0.3">
      <c r="A371" s="102" t="s">
        <v>12</v>
      </c>
    </row>
    <row r="373" spans="1:5" ht="42" x14ac:dyDescent="0.3">
      <c r="B373" s="103" t="s">
        <v>327</v>
      </c>
      <c r="C373" s="103" t="s">
        <v>328</v>
      </c>
      <c r="D373" s="103" t="s">
        <v>331</v>
      </c>
      <c r="E373" s="103" t="s">
        <v>332</v>
      </c>
    </row>
    <row r="374" spans="1:5" x14ac:dyDescent="0.3">
      <c r="A374" s="38" t="s">
        <v>168</v>
      </c>
      <c r="B374" s="31">
        <f>INDEX(Region!K:K,MATCH($A374&amp;$A$306,Region!$J:$J,0))</f>
        <v>9.5017701712431193E-2</v>
      </c>
      <c r="C374" s="31">
        <f>INDEX(Region!L:L,MATCH($A374&amp;$A$306,Region!$J:$J,0))</f>
        <v>0.133850677022155</v>
      </c>
      <c r="D374" s="31">
        <f>INDEX(Region!M:M,MATCH($A374&amp;$A$306,Region!$J:$J,0))</f>
        <v>0.12567559375085999</v>
      </c>
      <c r="E374" s="31">
        <f>INDEX(Region!N:N,MATCH($A374&amp;$A$306,Region!$J:$J,0))</f>
        <v>0.12816663043360299</v>
      </c>
    </row>
    <row r="375" spans="1:5" x14ac:dyDescent="0.3">
      <c r="A375" s="38" t="s">
        <v>172</v>
      </c>
      <c r="B375" s="31">
        <f>INDEX(Region!K:K,MATCH($A375&amp;$A$306,Region!$J:$J,0))</f>
        <v>0.54886709047234705</v>
      </c>
      <c r="C375" s="31">
        <f>INDEX(Region!L:L,MATCH($A375&amp;$A$306,Region!$J:$J,0))</f>
        <v>0.33002264251562702</v>
      </c>
      <c r="D375" s="31">
        <f>INDEX(Region!M:M,MATCH($A375&amp;$A$306,Region!$J:$J,0))</f>
        <v>0.37528797602413699</v>
      </c>
      <c r="E375" s="31">
        <f>INDEX(Region!N:N,MATCH($A375&amp;$A$306,Region!$J:$J,0))</f>
        <v>0.43454302226764502</v>
      </c>
    </row>
    <row r="376" spans="1:5" x14ac:dyDescent="0.3">
      <c r="A376" s="38" t="s">
        <v>169</v>
      </c>
      <c r="B376" s="31">
        <f>INDEX(Region!K:K,MATCH($A376&amp;$A$306,Region!$J:$J,0))</f>
        <v>0.222679340772233</v>
      </c>
      <c r="C376" s="31">
        <f>INDEX(Region!L:L,MATCH($A376&amp;$A$306,Region!$J:$J,0))</f>
        <v>0.37011605037844603</v>
      </c>
      <c r="D376" s="31">
        <f>INDEX(Region!M:M,MATCH($A376&amp;$A$306,Region!$J:$J,0))</f>
        <v>0.37219985632529101</v>
      </c>
      <c r="E376" s="31">
        <f>INDEX(Region!N:N,MATCH($A376&amp;$A$306,Region!$J:$J,0))</f>
        <v>0.33373781010861803</v>
      </c>
    </row>
    <row r="377" spans="1:5" x14ac:dyDescent="0.3">
      <c r="A377" s="38" t="s">
        <v>173</v>
      </c>
      <c r="B377" s="31">
        <f>INDEX(Region!K:K,MATCH($A377&amp;$A$306,Region!$J:$J,0))</f>
        <v>0.131802386935851</v>
      </c>
      <c r="C377" s="31">
        <f>INDEX(Region!L:L,MATCH($A377&amp;$A$306,Region!$J:$J,0))</f>
        <v>0.16566047289244301</v>
      </c>
      <c r="D377" s="31">
        <f>INDEX(Region!M:M,MATCH($A377&amp;$A$306,Region!$J:$J,0))</f>
        <v>0.12588016529957799</v>
      </c>
      <c r="E377" s="31">
        <f>INDEX(Region!N:N,MATCH($A377&amp;$A$306,Region!$J:$J,0))</f>
        <v>9.8437716722962296E-2</v>
      </c>
    </row>
    <row r="378" spans="1:5" x14ac:dyDescent="0.3">
      <c r="A378" s="38" t="s">
        <v>170</v>
      </c>
      <c r="B378" s="31">
        <f>INDEX(Region!K:K,MATCH($A378&amp;$A$306,Region!$J:$J,0))</f>
        <v>0</v>
      </c>
      <c r="C378" s="31">
        <f>INDEX(Region!L:L,MATCH($A378&amp;$A$306,Region!$J:$J,0))</f>
        <v>0</v>
      </c>
      <c r="D378" s="31">
        <f>INDEX(Region!M:M,MATCH($A378&amp;$A$306,Region!$J:$J,0))</f>
        <v>5.2440755585858405E-4</v>
      </c>
      <c r="E378" s="31">
        <f>INDEX(Region!N:N,MATCH($A378&amp;$A$306,Region!$J:$J,0))</f>
        <v>0</v>
      </c>
    </row>
    <row r="379" spans="1:5" x14ac:dyDescent="0.3">
      <c r="A379" s="38" t="s">
        <v>171</v>
      </c>
      <c r="B379" s="31">
        <f>INDEX(Region!K:K,MATCH($A379&amp;$A$306,Region!$J:$J,0))</f>
        <v>1.6334801071377701E-3</v>
      </c>
      <c r="C379" s="31">
        <f>INDEX(Region!L:L,MATCH($A379&amp;$A$306,Region!$J:$J,0))</f>
        <v>3.5015719132950002E-4</v>
      </c>
      <c r="D379" s="31">
        <f>INDEX(Region!M:M,MATCH($A379&amp;$A$306,Region!$J:$J,0))</f>
        <v>4.3200104427534701E-4</v>
      </c>
      <c r="E379" s="31">
        <f>INDEX(Region!N:N,MATCH($A379&amp;$A$306,Region!$J:$J,0))</f>
        <v>5.1148204671711802E-3</v>
      </c>
    </row>
    <row r="380" spans="1:5" x14ac:dyDescent="0.3">
      <c r="A380" s="30"/>
      <c r="B380" s="40"/>
    </row>
    <row r="381" spans="1:5" x14ac:dyDescent="0.3">
      <c r="A381" s="102" t="s">
        <v>13</v>
      </c>
      <c r="B381" s="51"/>
    </row>
    <row r="383" spans="1:5" ht="42" x14ac:dyDescent="0.3">
      <c r="B383" s="103" t="s">
        <v>327</v>
      </c>
      <c r="C383" s="103" t="s">
        <v>328</v>
      </c>
      <c r="D383" s="103" t="s">
        <v>331</v>
      </c>
      <c r="E383" s="103" t="s">
        <v>332</v>
      </c>
    </row>
    <row r="384" spans="1:5" x14ac:dyDescent="0.3">
      <c r="A384" s="38" t="s">
        <v>168</v>
      </c>
      <c r="B384" s="31">
        <f>INDEX(Region!K:K,MATCH($A384&amp;$A$316,Region!$J:$J,0))</f>
        <v>0.117977528089888</v>
      </c>
      <c r="C384" s="31">
        <f>INDEX(Region!L:L,MATCH($A384&amp;$A$316,Region!$J:$J,0))</f>
        <v>0.14044943820224701</v>
      </c>
      <c r="D384" s="31">
        <f>INDEX(Region!M:M,MATCH($A384&amp;$A$316,Region!$J:$J,0))</f>
        <v>0.123152709359606</v>
      </c>
      <c r="E384" s="31">
        <f>INDEX(Region!N:N,MATCH($A384&amp;$A$316,Region!$J:$J,0))</f>
        <v>0.13761467889908299</v>
      </c>
    </row>
    <row r="385" spans="1:5" x14ac:dyDescent="0.3">
      <c r="A385" s="38" t="s">
        <v>172</v>
      </c>
      <c r="B385" s="31">
        <f>INDEX(Region!K:K,MATCH($A385&amp;$A$316,Region!$J:$J,0))</f>
        <v>0.601123595505618</v>
      </c>
      <c r="C385" s="31">
        <f>INDEX(Region!L:L,MATCH($A385&amp;$A$316,Region!$J:$J,0))</f>
        <v>0.45505617977528101</v>
      </c>
      <c r="D385" s="31">
        <f>INDEX(Region!M:M,MATCH($A385&amp;$A$316,Region!$J:$J,0))</f>
        <v>0.27093596059113301</v>
      </c>
      <c r="E385" s="31">
        <f>INDEX(Region!N:N,MATCH($A385&amp;$A$316,Region!$J:$J,0))</f>
        <v>0.47706422018348599</v>
      </c>
    </row>
    <row r="386" spans="1:5" x14ac:dyDescent="0.3">
      <c r="A386" s="38" t="s">
        <v>169</v>
      </c>
      <c r="B386" s="31">
        <f>INDEX(Region!K:K,MATCH($A386&amp;$A$316,Region!$J:$J,0))</f>
        <v>0.16853932584269701</v>
      </c>
      <c r="C386" s="31">
        <f>INDEX(Region!L:L,MATCH($A386&amp;$A$316,Region!$J:$J,0))</f>
        <v>0.213483146067416</v>
      </c>
      <c r="D386" s="31">
        <f>INDEX(Region!M:M,MATCH($A386&amp;$A$316,Region!$J:$J,0))</f>
        <v>0.532019704433498</v>
      </c>
      <c r="E386" s="31">
        <f>INDEX(Region!N:N,MATCH($A386&amp;$A$316,Region!$J:$J,0))</f>
        <v>0.25688073394495398</v>
      </c>
    </row>
    <row r="387" spans="1:5" x14ac:dyDescent="0.3">
      <c r="A387" s="38" t="s">
        <v>173</v>
      </c>
      <c r="B387" s="31">
        <f>INDEX(Region!K:K,MATCH($A387&amp;$A$316,Region!$J:$J,0))</f>
        <v>0.112359550561798</v>
      </c>
      <c r="C387" s="31">
        <f>INDEX(Region!L:L,MATCH($A387&amp;$A$316,Region!$J:$J,0))</f>
        <v>0.185393258426966</v>
      </c>
      <c r="D387" s="31">
        <f>INDEX(Region!M:M,MATCH($A387&amp;$A$316,Region!$J:$J,0))</f>
        <v>7.3891625615763595E-2</v>
      </c>
      <c r="E387" s="31">
        <f>INDEX(Region!N:N,MATCH($A387&amp;$A$316,Region!$J:$J,0))</f>
        <v>0.12844036697247699</v>
      </c>
    </row>
    <row r="388" spans="1:5" x14ac:dyDescent="0.3">
      <c r="A388" s="38" t="s">
        <v>170</v>
      </c>
      <c r="B388" s="31">
        <f>INDEX(Region!K:K,MATCH($A388&amp;$A$316,Region!$J:$J,0))</f>
        <v>0</v>
      </c>
      <c r="C388" s="31">
        <f>INDEX(Region!L:L,MATCH($A388&amp;$A$316,Region!$J:$J,0))</f>
        <v>5.6179775280898901E-3</v>
      </c>
      <c r="D388" s="31">
        <f>INDEX(Region!M:M,MATCH($A388&amp;$A$316,Region!$J:$J,0))</f>
        <v>0</v>
      </c>
      <c r="E388" s="31">
        <f>INDEX(Region!N:N,MATCH($A388&amp;$A$316,Region!$J:$J,0))</f>
        <v>0</v>
      </c>
    </row>
    <row r="389" spans="1:5" x14ac:dyDescent="0.3">
      <c r="A389" s="38" t="s">
        <v>171</v>
      </c>
      <c r="B389" s="31">
        <f>INDEX(Region!K:K,MATCH($A389&amp;$A$316,Region!$J:$J,0))</f>
        <v>0</v>
      </c>
      <c r="C389" s="31">
        <f>INDEX(Region!L:L,MATCH($A389&amp;$A$316,Region!$J:$J,0))</f>
        <v>0</v>
      </c>
      <c r="D389" s="31">
        <f>INDEX(Region!M:M,MATCH($A389&amp;$A$316,Region!$J:$J,0))</f>
        <v>0</v>
      </c>
      <c r="E389" s="31">
        <f>INDEX(Region!N:N,MATCH($A389&amp;$A$316,Region!$J:$J,0))</f>
        <v>0</v>
      </c>
    </row>
    <row r="390" spans="1:5" x14ac:dyDescent="0.3">
      <c r="A390" s="30"/>
      <c r="B390" s="30"/>
    </row>
    <row r="391" spans="1:5" x14ac:dyDescent="0.3">
      <c r="A391" s="102" t="s">
        <v>49</v>
      </c>
    </row>
    <row r="393" spans="1:5" ht="42" x14ac:dyDescent="0.3">
      <c r="B393" s="103" t="s">
        <v>327</v>
      </c>
      <c r="C393" s="103" t="s">
        <v>328</v>
      </c>
      <c r="D393" s="103" t="s">
        <v>331</v>
      </c>
      <c r="E393" s="103" t="s">
        <v>332</v>
      </c>
    </row>
    <row r="394" spans="1:5" x14ac:dyDescent="0.3">
      <c r="A394" s="38" t="s">
        <v>168</v>
      </c>
      <c r="B394" s="31">
        <f>INDEX(Region!K:K,MATCH($A394&amp;$A$325,Region!$J:$J,0))</f>
        <v>4.1095890410958902E-2</v>
      </c>
      <c r="C394" s="31">
        <f>INDEX(Region!L:L,MATCH($A394&amp;$A$325,Region!$J:$J,0))</f>
        <v>9.9462365591397803E-2</v>
      </c>
      <c r="D394" s="31">
        <f>INDEX(Region!M:M,MATCH($A394&amp;$A$325,Region!$J:$J,0))</f>
        <v>0.05</v>
      </c>
      <c r="E394" s="31">
        <f>INDEX(Region!N:N,MATCH($A394&amp;$A$325,Region!$J:$J,0))</f>
        <v>4.4444444444444398E-2</v>
      </c>
    </row>
    <row r="395" spans="1:5" x14ac:dyDescent="0.3">
      <c r="A395" s="38" t="s">
        <v>172</v>
      </c>
      <c r="B395" s="31">
        <f>INDEX(Region!K:K,MATCH($A395&amp;$A$325,Region!$J:$J,0))</f>
        <v>0.25342465753424698</v>
      </c>
      <c r="C395" s="31">
        <f>INDEX(Region!L:L,MATCH($A395&amp;$A$325,Region!$J:$J,0))</f>
        <v>0.50806451612903203</v>
      </c>
      <c r="D395" s="31">
        <f>INDEX(Region!M:M,MATCH($A395&amp;$A$325,Region!$J:$J,0))</f>
        <v>0.36666666666666697</v>
      </c>
      <c r="E395" s="31">
        <f>INDEX(Region!N:N,MATCH($A395&amp;$A$325,Region!$J:$J,0))</f>
        <v>0.32592592592592601</v>
      </c>
    </row>
    <row r="396" spans="1:5" x14ac:dyDescent="0.3">
      <c r="A396" s="38" t="s">
        <v>169</v>
      </c>
      <c r="B396" s="31">
        <f>INDEX(Region!K:K,MATCH($A396&amp;$A$325,Region!$J:$J,0))</f>
        <v>4.1095890410958902E-2</v>
      </c>
      <c r="C396" s="31">
        <f>INDEX(Region!L:L,MATCH($A396&amp;$A$325,Region!$J:$J,0))</f>
        <v>0.18279569892473099</v>
      </c>
      <c r="D396" s="31">
        <f>INDEX(Region!M:M,MATCH($A396&amp;$A$325,Region!$J:$J,0))</f>
        <v>0.266666666666667</v>
      </c>
      <c r="E396" s="31">
        <f>INDEX(Region!N:N,MATCH($A396&amp;$A$325,Region!$J:$J,0))</f>
        <v>0.23703703703703699</v>
      </c>
    </row>
    <row r="397" spans="1:5" x14ac:dyDescent="0.3">
      <c r="A397" s="38" t="s">
        <v>173</v>
      </c>
      <c r="B397" s="31">
        <f>INDEX(Region!K:K,MATCH($A397&amp;$A$325,Region!$J:$J,0))</f>
        <v>0.65753424657534298</v>
      </c>
      <c r="C397" s="31">
        <f>INDEX(Region!L:L,MATCH($A397&amp;$A$325,Region!$J:$J,0))</f>
        <v>0.206989247311828</v>
      </c>
      <c r="D397" s="31">
        <f>INDEX(Region!M:M,MATCH($A397&amp;$A$325,Region!$J:$J,0))</f>
        <v>0.31666666666666698</v>
      </c>
      <c r="E397" s="31">
        <f>INDEX(Region!N:N,MATCH($A397&amp;$A$325,Region!$J:$J,0))</f>
        <v>0.37777777777777799</v>
      </c>
    </row>
    <row r="398" spans="1:5" x14ac:dyDescent="0.3">
      <c r="A398" s="38" t="s">
        <v>170</v>
      </c>
      <c r="B398" s="31">
        <f>INDEX(Region!K:K,MATCH($A398&amp;$A$325,Region!$J:$J,0))</f>
        <v>0</v>
      </c>
      <c r="C398" s="31">
        <f>INDEX(Region!L:L,MATCH($A398&amp;$A$325,Region!$J:$J,0))</f>
        <v>0</v>
      </c>
      <c r="D398" s="31">
        <f>INDEX(Region!M:M,MATCH($A398&amp;$A$325,Region!$J:$J,0))</f>
        <v>0</v>
      </c>
      <c r="E398" s="31">
        <f>INDEX(Region!N:N,MATCH($A398&amp;$A$325,Region!$J:$J,0))</f>
        <v>0</v>
      </c>
    </row>
    <row r="399" spans="1:5" x14ac:dyDescent="0.3">
      <c r="A399" s="38" t="s">
        <v>171</v>
      </c>
      <c r="B399" s="31">
        <f>INDEX(Region!K:K,MATCH($A399&amp;$A$325,Region!$J:$J,0))</f>
        <v>6.8493150684931503E-3</v>
      </c>
      <c r="C399" s="31">
        <f>INDEX(Region!L:L,MATCH($A399&amp;$A$325,Region!$J:$J,0))</f>
        <v>2.6881720430107499E-3</v>
      </c>
      <c r="D399" s="31">
        <f>INDEX(Region!M:M,MATCH($A399&amp;$A$325,Region!$J:$J,0))</f>
        <v>0</v>
      </c>
      <c r="E399" s="31">
        <f>INDEX(Region!N:N,MATCH($A399&amp;$A$325,Region!$J:$J,0))</f>
        <v>1.48148148148148E-2</v>
      </c>
    </row>
    <row r="401" spans="1:5" x14ac:dyDescent="0.3">
      <c r="A401" s="30"/>
      <c r="B401" s="30"/>
    </row>
    <row r="402" spans="1:5" x14ac:dyDescent="0.3">
      <c r="A402" s="30"/>
      <c r="B402" s="30"/>
    </row>
    <row r="403" spans="1:5" ht="14.5" customHeight="1" x14ac:dyDescent="0.3">
      <c r="A403" s="115" t="s">
        <v>182</v>
      </c>
      <c r="B403" s="115"/>
      <c r="C403" s="115"/>
      <c r="D403" s="115"/>
      <c r="E403" s="115"/>
    </row>
    <row r="404" spans="1:5" x14ac:dyDescent="0.3">
      <c r="A404" s="109"/>
      <c r="B404" s="110"/>
    </row>
    <row r="405" spans="1:5" x14ac:dyDescent="0.3">
      <c r="A405" s="102" t="s">
        <v>12</v>
      </c>
    </row>
    <row r="407" spans="1:5" ht="42" x14ac:dyDescent="0.3">
      <c r="B407" s="103" t="s">
        <v>327</v>
      </c>
      <c r="C407" s="103" t="s">
        <v>328</v>
      </c>
      <c r="D407" s="103" t="s">
        <v>331</v>
      </c>
      <c r="E407" s="103" t="s">
        <v>332</v>
      </c>
    </row>
    <row r="408" spans="1:5" x14ac:dyDescent="0.3">
      <c r="A408" s="37" t="s">
        <v>175</v>
      </c>
      <c r="B408" s="31">
        <f>INDEX(Region!K:K,MATCH($A408&amp;$A$405,Region!$J:$J,0))</f>
        <v>1.0276405940308099E-2</v>
      </c>
      <c r="C408" s="31">
        <f>INDEX(Region!L:L,MATCH($A408&amp;$A$405,Region!$J:$J,0))</f>
        <v>1.51281549819828E-2</v>
      </c>
      <c r="D408" s="31">
        <f>INDEX(Region!M:M,MATCH($A408&amp;$A$405,Region!$J:$J,0))</f>
        <v>2.2995817435713502E-2</v>
      </c>
      <c r="E408" s="31">
        <f>INDEX(Region!N:N,MATCH($A408&amp;$A$405,Region!$J:$J,0))</f>
        <v>1.10256073523777E-2</v>
      </c>
    </row>
    <row r="409" spans="1:5" x14ac:dyDescent="0.3">
      <c r="A409" s="37" t="s">
        <v>179</v>
      </c>
      <c r="B409" s="31">
        <f>INDEX(Region!K:K,MATCH($A409&amp;$A$405,Region!$J:$J,0))</f>
        <v>0.45200093117203699</v>
      </c>
      <c r="C409" s="31">
        <f>INDEX(Region!L:L,MATCH($A409&amp;$A$405,Region!$J:$J,0))</f>
        <v>0.34152325927710098</v>
      </c>
      <c r="D409" s="31">
        <f>INDEX(Region!M:M,MATCH($A409&amp;$A$405,Region!$J:$J,0))</f>
        <v>0.33283565558642603</v>
      </c>
      <c r="E409" s="31">
        <f>INDEX(Region!N:N,MATCH($A409&amp;$A$405,Region!$J:$J,0))</f>
        <v>0.29140030087372198</v>
      </c>
    </row>
    <row r="410" spans="1:5" x14ac:dyDescent="0.3">
      <c r="A410" s="37" t="s">
        <v>176</v>
      </c>
      <c r="B410" s="31">
        <f>INDEX(Region!K:K,MATCH($A410&amp;$A$405,Region!$J:$J,0))</f>
        <v>3.9505162427152303E-2</v>
      </c>
      <c r="C410" s="31">
        <f>INDEX(Region!L:L,MATCH($A410&amp;$A$405,Region!$J:$J,0))</f>
        <v>7.4298641175823493E-2</v>
      </c>
      <c r="D410" s="31">
        <f>INDEX(Region!M:M,MATCH($A410&amp;$A$405,Region!$J:$J,0))</f>
        <v>7.8105762549389696E-2</v>
      </c>
      <c r="E410" s="31">
        <f>INDEX(Region!N:N,MATCH($A410&amp;$A$405,Region!$J:$J,0))</f>
        <v>2.94557087497988E-2</v>
      </c>
    </row>
    <row r="411" spans="1:5" x14ac:dyDescent="0.3">
      <c r="A411" s="37" t="s">
        <v>177</v>
      </c>
      <c r="B411" s="31">
        <f>INDEX(Region!K:K,MATCH($A411&amp;$A$405,Region!$J:$J,0))</f>
        <v>2.6278136720092799E-4</v>
      </c>
      <c r="C411" s="31">
        <f>INDEX(Region!L:L,MATCH($A411&amp;$A$405,Region!$J:$J,0))</f>
        <v>0</v>
      </c>
      <c r="D411" s="31">
        <f>INDEX(Region!M:M,MATCH($A411&amp;$A$405,Region!$J:$J,0))</f>
        <v>1.2947146609770101E-3</v>
      </c>
      <c r="E411" s="31">
        <f>INDEX(Region!N:N,MATCH($A411&amp;$A$405,Region!$J:$J,0))</f>
        <v>0</v>
      </c>
    </row>
    <row r="412" spans="1:5" x14ac:dyDescent="0.3">
      <c r="A412" s="37" t="s">
        <v>178</v>
      </c>
      <c r="B412" s="31">
        <f>INDEX(Region!K:K,MATCH($A412&amp;$A$405,Region!$J:$J,0))</f>
        <v>4.67018470284827E-3</v>
      </c>
      <c r="C412" s="31">
        <f>INDEX(Region!L:L,MATCH($A412&amp;$A$405,Region!$J:$J,0))</f>
        <v>4.5556556022532902E-3</v>
      </c>
      <c r="D412" s="31">
        <f>INDEX(Region!M:M,MATCH($A412&amp;$A$405,Region!$J:$J,0))</f>
        <v>7.2416136012633603E-3</v>
      </c>
      <c r="E412" s="31">
        <f>INDEX(Region!N:N,MATCH($A412&amp;$A$405,Region!$J:$J,0))</f>
        <v>1.20374646721989E-2</v>
      </c>
    </row>
    <row r="413" spans="1:5" x14ac:dyDescent="0.3">
      <c r="A413" s="37" t="s">
        <v>180</v>
      </c>
      <c r="B413" s="31">
        <f>INDEX(Region!K:K,MATCH($A413&amp;$A$405,Region!$J:$J,0))</f>
        <v>0.493284534390454</v>
      </c>
      <c r="C413" s="31">
        <f>INDEX(Region!L:L,MATCH($A413&amp;$A$405,Region!$J:$J,0))</f>
        <v>0.56449428896283904</v>
      </c>
      <c r="D413" s="31">
        <f>INDEX(Region!M:M,MATCH($A413&amp;$A$405,Region!$J:$J,0))</f>
        <v>0.55752643616622999</v>
      </c>
      <c r="E413" s="31">
        <f>INDEX(Region!N:N,MATCH($A413&amp;$A$405,Region!$J:$J,0))</f>
        <v>0.65608091835190296</v>
      </c>
    </row>
    <row r="414" spans="1:5" x14ac:dyDescent="0.3">
      <c r="A414" s="30"/>
      <c r="B414" s="40"/>
    </row>
    <row r="415" spans="1:5" x14ac:dyDescent="0.3">
      <c r="A415" s="30"/>
      <c r="B415" s="51"/>
    </row>
    <row r="416" spans="1:5" x14ac:dyDescent="0.3">
      <c r="A416" s="102" t="s">
        <v>13</v>
      </c>
    </row>
    <row r="418" spans="1:5" ht="42" x14ac:dyDescent="0.3">
      <c r="B418" s="103" t="s">
        <v>327</v>
      </c>
      <c r="C418" s="103" t="s">
        <v>328</v>
      </c>
      <c r="D418" s="103" t="s">
        <v>331</v>
      </c>
      <c r="E418" s="103" t="s">
        <v>332</v>
      </c>
    </row>
    <row r="419" spans="1:5" x14ac:dyDescent="0.3">
      <c r="A419" s="37" t="s">
        <v>175</v>
      </c>
      <c r="B419" s="31">
        <f>INDEX(Region!K:K,MATCH($A419&amp;$A$416,Region!$J:$J,0))</f>
        <v>0</v>
      </c>
      <c r="C419" s="31">
        <f>INDEX(Region!L:L,MATCH($A419&amp;$A$416,Region!$J:$J,0))</f>
        <v>1.1235955056179799E-2</v>
      </c>
      <c r="D419" s="31">
        <f>INDEX(Region!M:M,MATCH($A419&amp;$A$416,Region!$J:$J,0))</f>
        <v>1.9704433497536901E-2</v>
      </c>
      <c r="E419" s="31">
        <f>INDEX(Region!N:N,MATCH($A419&amp;$A$416,Region!$J:$J,0))</f>
        <v>0</v>
      </c>
    </row>
    <row r="420" spans="1:5" x14ac:dyDescent="0.3">
      <c r="A420" s="37" t="s">
        <v>179</v>
      </c>
      <c r="B420" s="31">
        <f>INDEX(Region!K:K,MATCH($A420&amp;$A$416,Region!$J:$J,0))</f>
        <v>0.47752808988764001</v>
      </c>
      <c r="C420" s="31">
        <f>INDEX(Region!L:L,MATCH($A420&amp;$A$416,Region!$J:$J,0))</f>
        <v>0.41011235955056202</v>
      </c>
      <c r="D420" s="31">
        <f>INDEX(Region!M:M,MATCH($A420&amp;$A$416,Region!$J:$J,0))</f>
        <v>0.28078817733990102</v>
      </c>
      <c r="E420" s="31">
        <f>INDEX(Region!N:N,MATCH($A420&amp;$A$416,Region!$J:$J,0))</f>
        <v>0.54128440366972497</v>
      </c>
    </row>
    <row r="421" spans="1:5" x14ac:dyDescent="0.3">
      <c r="A421" s="37" t="s">
        <v>176</v>
      </c>
      <c r="B421" s="31">
        <f>INDEX(Region!K:K,MATCH($A421&amp;$A$416,Region!$J:$J,0))</f>
        <v>2.2471910112359501E-2</v>
      </c>
      <c r="C421" s="31">
        <f>INDEX(Region!L:L,MATCH($A421&amp;$A$416,Region!$J:$J,0))</f>
        <v>7.3033707865168496E-2</v>
      </c>
      <c r="D421" s="31">
        <f>INDEX(Region!M:M,MATCH($A421&amp;$A$416,Region!$J:$J,0))</f>
        <v>0.16256157635467999</v>
      </c>
      <c r="E421" s="31">
        <f>INDEX(Region!N:N,MATCH($A421&amp;$A$416,Region!$J:$J,0))</f>
        <v>9.1743119266055103E-3</v>
      </c>
    </row>
    <row r="422" spans="1:5" x14ac:dyDescent="0.3">
      <c r="A422" s="37" t="s">
        <v>177</v>
      </c>
      <c r="B422" s="31">
        <f>INDEX(Region!K:K,MATCH($A422&amp;$A$416,Region!$J:$J,0))</f>
        <v>0</v>
      </c>
      <c r="C422" s="31">
        <f>INDEX(Region!L:L,MATCH($A422&amp;$A$416,Region!$J:$J,0))</f>
        <v>0</v>
      </c>
      <c r="D422" s="31">
        <f>INDEX(Region!M:M,MATCH($A422&amp;$A$416,Region!$J:$J,0))</f>
        <v>0</v>
      </c>
      <c r="E422" s="31">
        <f>INDEX(Region!N:N,MATCH($A422&amp;$A$416,Region!$J:$J,0))</f>
        <v>0</v>
      </c>
    </row>
    <row r="423" spans="1:5" x14ac:dyDescent="0.3">
      <c r="A423" s="37" t="s">
        <v>178</v>
      </c>
      <c r="B423" s="31">
        <f>INDEX(Region!K:K,MATCH($A423&amp;$A$416,Region!$J:$J,0))</f>
        <v>1.1235955056179799E-2</v>
      </c>
      <c r="C423" s="31">
        <f>INDEX(Region!L:L,MATCH($A423&amp;$A$416,Region!$J:$J,0))</f>
        <v>5.6179775280898901E-3</v>
      </c>
      <c r="D423" s="31">
        <f>INDEX(Region!M:M,MATCH($A423&amp;$A$416,Region!$J:$J,0))</f>
        <v>0</v>
      </c>
      <c r="E423" s="31">
        <f>INDEX(Region!N:N,MATCH($A423&amp;$A$416,Region!$J:$J,0))</f>
        <v>0</v>
      </c>
    </row>
    <row r="424" spans="1:5" x14ac:dyDescent="0.3">
      <c r="A424" s="37" t="s">
        <v>180</v>
      </c>
      <c r="B424" s="31">
        <f>INDEX(Region!K:K,MATCH($A424&amp;$A$416,Region!$J:$J,0))</f>
        <v>0.48876404494381998</v>
      </c>
      <c r="C424" s="31">
        <f>INDEX(Region!L:L,MATCH($A424&amp;$A$416,Region!$J:$J,0))</f>
        <v>0.5</v>
      </c>
      <c r="D424" s="31">
        <f>INDEX(Region!M:M,MATCH($A424&amp;$A$416,Region!$J:$J,0))</f>
        <v>0.53694581280788201</v>
      </c>
      <c r="E424" s="31">
        <f>INDEX(Region!N:N,MATCH($A424&amp;$A$416,Region!$J:$J,0))</f>
        <v>0.44954128440367003</v>
      </c>
    </row>
    <row r="425" spans="1:5" x14ac:dyDescent="0.3">
      <c r="A425" s="30"/>
    </row>
    <row r="426" spans="1:5" x14ac:dyDescent="0.3">
      <c r="A426" s="102" t="s">
        <v>49</v>
      </c>
    </row>
    <row r="428" spans="1:5" ht="42" x14ac:dyDescent="0.3">
      <c r="B428" s="103" t="s">
        <v>327</v>
      </c>
      <c r="C428" s="103" t="s">
        <v>328</v>
      </c>
      <c r="D428" s="103" t="s">
        <v>331</v>
      </c>
      <c r="E428" s="103" t="s">
        <v>332</v>
      </c>
    </row>
    <row r="429" spans="1:5" x14ac:dyDescent="0.3">
      <c r="A429" s="37" t="s">
        <v>175</v>
      </c>
      <c r="B429" s="31">
        <f>INDEX(Region!K:K,MATCH($A429&amp;$A$426,Region!$J:$J,0))</f>
        <v>0</v>
      </c>
      <c r="C429" s="31">
        <f>INDEX(Region!L:L,MATCH($A429&amp;$A$426,Region!$J:$J,0))</f>
        <v>1.8817204301075301E-2</v>
      </c>
      <c r="D429" s="31">
        <f>INDEX(Region!M:M,MATCH($A429&amp;$A$426,Region!$J:$J,0))</f>
        <v>1.6666666666666701E-2</v>
      </c>
      <c r="E429" s="31">
        <f>INDEX(Region!N:N,MATCH($A429&amp;$A$426,Region!$J:$J,0))</f>
        <v>7.4074074074074103E-3</v>
      </c>
    </row>
    <row r="430" spans="1:5" x14ac:dyDescent="0.3">
      <c r="A430" s="37" t="s">
        <v>179</v>
      </c>
      <c r="B430" s="31">
        <f>INDEX(Region!K:K,MATCH($A430&amp;$A$426,Region!$J:$J,0))</f>
        <v>0.232876712328767</v>
      </c>
      <c r="C430" s="31">
        <f>INDEX(Region!L:L,MATCH($A430&amp;$A$426,Region!$J:$J,0))</f>
        <v>0.38440860215053801</v>
      </c>
      <c r="D430" s="31">
        <f>INDEX(Region!M:M,MATCH($A430&amp;$A$426,Region!$J:$J,0))</f>
        <v>0.28333333333333299</v>
      </c>
      <c r="E430" s="31">
        <f>INDEX(Region!N:N,MATCH($A430&amp;$A$426,Region!$J:$J,0))</f>
        <v>0.60740740740740695</v>
      </c>
    </row>
    <row r="431" spans="1:5" x14ac:dyDescent="0.3">
      <c r="A431" s="37" t="s">
        <v>176</v>
      </c>
      <c r="B431" s="31">
        <f>INDEX(Region!K:K,MATCH($A431&amp;$A$426,Region!$J:$J,0))</f>
        <v>0</v>
      </c>
      <c r="C431" s="31">
        <f>INDEX(Region!L:L,MATCH($A431&amp;$A$426,Region!$J:$J,0))</f>
        <v>0.115591397849462</v>
      </c>
      <c r="D431" s="31">
        <f>INDEX(Region!M:M,MATCH($A431&amp;$A$426,Region!$J:$J,0))</f>
        <v>6.6666666666666693E-2</v>
      </c>
      <c r="E431" s="31">
        <f>INDEX(Region!N:N,MATCH($A431&amp;$A$426,Region!$J:$J,0))</f>
        <v>1.48148148148148E-2</v>
      </c>
    </row>
    <row r="432" spans="1:5" x14ac:dyDescent="0.3">
      <c r="A432" s="37" t="s">
        <v>177</v>
      </c>
      <c r="B432" s="31">
        <f>INDEX(Region!K:K,MATCH($A432&amp;$A$426,Region!$J:$J,0))</f>
        <v>0</v>
      </c>
      <c r="C432" s="31">
        <f>INDEX(Region!L:L,MATCH($A432&amp;$A$426,Region!$J:$J,0))</f>
        <v>2.6881720430107499E-3</v>
      </c>
      <c r="D432" s="31">
        <f>INDEX(Region!M:M,MATCH($A432&amp;$A$426,Region!$J:$J,0))</f>
        <v>0</v>
      </c>
      <c r="E432" s="31">
        <f>INDEX(Region!N:N,MATCH($A432&amp;$A$426,Region!$J:$J,0))</f>
        <v>1.48148148148148E-2</v>
      </c>
    </row>
    <row r="433" spans="1:5" x14ac:dyDescent="0.3">
      <c r="A433" s="37" t="s">
        <v>178</v>
      </c>
      <c r="B433" s="31">
        <f>INDEX(Region!K:K,MATCH($A433&amp;$A$426,Region!$J:$J,0))</f>
        <v>6.8493150684931503E-3</v>
      </c>
      <c r="C433" s="31">
        <f>INDEX(Region!L:L,MATCH($A433&amp;$A$426,Region!$J:$J,0))</f>
        <v>0</v>
      </c>
      <c r="D433" s="31">
        <f>INDEX(Region!M:M,MATCH($A433&amp;$A$426,Region!$J:$J,0))</f>
        <v>0</v>
      </c>
      <c r="E433" s="31">
        <f>INDEX(Region!N:N,MATCH($A433&amp;$A$426,Region!$J:$J,0))</f>
        <v>0.35555555555555601</v>
      </c>
    </row>
    <row r="434" spans="1:5" x14ac:dyDescent="0.3">
      <c r="A434" s="37" t="s">
        <v>180</v>
      </c>
      <c r="B434" s="31">
        <f>INDEX(Region!K:K,MATCH($A434&amp;$A$426,Region!$J:$J,0))</f>
        <v>0.76027397260273999</v>
      </c>
      <c r="C434" s="31">
        <f>INDEX(Region!L:L,MATCH($A434&amp;$A$426,Region!$J:$J,0))</f>
        <v>0.478494623655914</v>
      </c>
      <c r="D434" s="31">
        <f>INDEX(Region!M:M,MATCH($A434&amp;$A$426,Region!$J:$J,0))</f>
        <v>0.63333333333333297</v>
      </c>
      <c r="E434" s="31">
        <f>INDEX(Region!N:N,MATCH($A434&amp;$A$426,Region!$J:$J,0))</f>
        <v>0</v>
      </c>
    </row>
    <row r="435" spans="1:5" x14ac:dyDescent="0.3">
      <c r="A435" s="30"/>
      <c r="B435" s="31"/>
      <c r="C435" s="116"/>
      <c r="D435" s="116"/>
      <c r="E435" s="116"/>
    </row>
    <row r="436" spans="1:5" x14ac:dyDescent="0.3">
      <c r="A436" s="30"/>
      <c r="B436" s="30"/>
    </row>
    <row r="437" spans="1:5" ht="14.5" customHeight="1" x14ac:dyDescent="0.3">
      <c r="A437" s="115" t="s">
        <v>197</v>
      </c>
      <c r="B437" s="115"/>
      <c r="C437" s="115"/>
      <c r="D437" s="115"/>
      <c r="E437" s="115"/>
    </row>
    <row r="438" spans="1:5" x14ac:dyDescent="0.3">
      <c r="A438" s="114"/>
      <c r="B438" s="87"/>
    </row>
    <row r="439" spans="1:5" x14ac:dyDescent="0.3">
      <c r="A439" s="102" t="s">
        <v>12</v>
      </c>
    </row>
    <row r="441" spans="1:5" ht="42" x14ac:dyDescent="0.3">
      <c r="B441" s="103" t="s">
        <v>327</v>
      </c>
      <c r="C441" s="103" t="s">
        <v>328</v>
      </c>
      <c r="D441" s="103" t="s">
        <v>331</v>
      </c>
      <c r="E441" s="103" t="s">
        <v>332</v>
      </c>
    </row>
    <row r="442" spans="1:5" x14ac:dyDescent="0.3">
      <c r="A442" s="38" t="s">
        <v>191</v>
      </c>
      <c r="B442" s="31">
        <f>INDEX(Region!K:K,MATCH($A442&amp;$A$439,Region!$J:$J,0))</f>
        <v>6.7652042244613297E-2</v>
      </c>
      <c r="C442" s="31">
        <f>INDEX(Region!L:L,MATCH($A442&amp;$A$439,Region!$J:$J,0))</f>
        <v>6.9052768701093004E-2</v>
      </c>
      <c r="D442" s="31">
        <f>INDEX(Region!M:M,MATCH($A442&amp;$A$439,Region!$J:$J,0))</f>
        <v>0.13901571429380399</v>
      </c>
      <c r="E442" s="31">
        <f>INDEX(Region!N:N,MATCH($A442&amp;$A$439,Region!$J:$J,0))</f>
        <v>6.4575588526377195E-2</v>
      </c>
    </row>
    <row r="443" spans="1:5" x14ac:dyDescent="0.3">
      <c r="A443" s="38" t="s">
        <v>195</v>
      </c>
      <c r="B443" s="31">
        <f>INDEX(Region!K:K,MATCH($A443&amp;$A$439,Region!$J:$J,0))</f>
        <v>0.410018956531503</v>
      </c>
      <c r="C443" s="31">
        <f>INDEX(Region!L:L,MATCH($A443&amp;$A$439,Region!$J:$J,0))</f>
        <v>0.41252054517306103</v>
      </c>
      <c r="D443" s="31">
        <f>INDEX(Region!M:M,MATCH($A443&amp;$A$439,Region!$J:$J,0))</f>
        <v>0.25132932765820998</v>
      </c>
      <c r="E443" s="31">
        <f>INDEX(Region!N:N,MATCH($A443&amp;$A$439,Region!$J:$J,0))</f>
        <v>0.36929100039282198</v>
      </c>
    </row>
    <row r="444" spans="1:5" x14ac:dyDescent="0.3">
      <c r="A444" s="38" t="s">
        <v>192</v>
      </c>
      <c r="B444" s="31">
        <f>INDEX(Region!K:K,MATCH($A444&amp;$A$439,Region!$J:$J,0))</f>
        <v>9.23500280174996E-2</v>
      </c>
      <c r="C444" s="31">
        <f>INDEX(Region!L:L,MATCH($A444&amp;$A$439,Region!$J:$J,0))</f>
        <v>0.19464386870098399</v>
      </c>
      <c r="D444" s="31">
        <f>INDEX(Region!M:M,MATCH($A444&amp;$A$439,Region!$J:$J,0))</f>
        <v>0.127684675014579</v>
      </c>
      <c r="E444" s="31">
        <f>INDEX(Region!N:N,MATCH($A444&amp;$A$439,Region!$J:$J,0))</f>
        <v>0.121883863754702</v>
      </c>
    </row>
    <row r="445" spans="1:5" x14ac:dyDescent="0.3">
      <c r="A445" s="38" t="s">
        <v>193</v>
      </c>
      <c r="B445" s="31">
        <f>INDEX(Region!K:K,MATCH($A445&amp;$A$439,Region!$J:$J,0))</f>
        <v>1.6334801071377701E-3</v>
      </c>
      <c r="C445" s="31">
        <f>INDEX(Region!L:L,MATCH($A445&amp;$A$439,Region!$J:$J,0))</f>
        <v>3.00512311448849E-3</v>
      </c>
      <c r="D445" s="31">
        <f>INDEX(Region!M:M,MATCH($A445&amp;$A$439,Region!$J:$J,0))</f>
        <v>2.88279923878352E-3</v>
      </c>
      <c r="E445" s="31">
        <f>INDEX(Region!N:N,MATCH($A445&amp;$A$439,Region!$J:$J,0))</f>
        <v>0</v>
      </c>
    </row>
    <row r="446" spans="1:5" x14ac:dyDescent="0.3">
      <c r="A446" s="38" t="s">
        <v>194</v>
      </c>
      <c r="B446" s="31">
        <f>INDEX(Region!K:K,MATCH($A446&amp;$A$439,Region!$J:$J,0))</f>
        <v>3.0367045957104999E-3</v>
      </c>
      <c r="C446" s="31">
        <f>INDEX(Region!L:L,MATCH($A446&amp;$A$439,Region!$J:$J,0))</f>
        <v>5.4532992044573599E-3</v>
      </c>
      <c r="D446" s="31">
        <f>INDEX(Region!M:M,MATCH($A446&amp;$A$439,Region!$J:$J,0))</f>
        <v>5.1671244828444002E-3</v>
      </c>
      <c r="E446" s="31">
        <f>INDEX(Region!N:N,MATCH($A446&amp;$A$439,Region!$J:$J,0))</f>
        <v>1.01841759522686E-3</v>
      </c>
    </row>
    <row r="447" spans="1:5" x14ac:dyDescent="0.3">
      <c r="A447" s="38" t="s">
        <v>196</v>
      </c>
      <c r="B447" s="31">
        <f>INDEX(Region!K:K,MATCH($A447&amp;$A$439,Region!$J:$J,0))</f>
        <v>0.42530878850353598</v>
      </c>
      <c r="C447" s="31">
        <f>INDEX(Region!L:L,MATCH($A447&amp;$A$439,Region!$J:$J,0))</f>
        <v>0.31532439510591598</v>
      </c>
      <c r="D447" s="31">
        <f>INDEX(Region!M:M,MATCH($A447&amp;$A$439,Region!$J:$J,0))</f>
        <v>0.47392035931178</v>
      </c>
      <c r="E447" s="31">
        <f>INDEX(Region!N:N,MATCH($A447&amp;$A$439,Region!$J:$J,0))</f>
        <v>0.44323112973087198</v>
      </c>
    </row>
    <row r="448" spans="1:5" x14ac:dyDescent="0.3">
      <c r="A448" s="30"/>
      <c r="B448" s="51"/>
    </row>
    <row r="449" spans="1:5" x14ac:dyDescent="0.3">
      <c r="A449" s="102" t="s">
        <v>13</v>
      </c>
      <c r="B449" s="51"/>
    </row>
    <row r="451" spans="1:5" ht="42" x14ac:dyDescent="0.3">
      <c r="B451" s="103" t="s">
        <v>327</v>
      </c>
      <c r="C451" s="103" t="s">
        <v>328</v>
      </c>
      <c r="D451" s="103" t="s">
        <v>331</v>
      </c>
      <c r="E451" s="103" t="s">
        <v>332</v>
      </c>
    </row>
    <row r="452" spans="1:5" x14ac:dyDescent="0.3">
      <c r="A452" s="38" t="s">
        <v>191</v>
      </c>
      <c r="B452" s="31">
        <f>INDEX(Region!K:K,MATCH($A452&amp;$A$449,Region!$J:$J,0))</f>
        <v>2.8089887640449399E-2</v>
      </c>
      <c r="C452" s="31">
        <f>INDEX(Region!L:L,MATCH($A452&amp;$A$416,Region!$J:$J,0))</f>
        <v>7.8651685393258397E-2</v>
      </c>
      <c r="D452" s="31">
        <f>INDEX(Region!M:M,MATCH($A452&amp;$A$416,Region!$J:$J,0))</f>
        <v>9.8522167487684706E-2</v>
      </c>
      <c r="E452" s="31">
        <f>INDEX(Region!N:N,MATCH($A452&amp;$A$416,Region!$J:$J,0))</f>
        <v>6.4220183486238494E-2</v>
      </c>
    </row>
    <row r="453" spans="1:5" x14ac:dyDescent="0.3">
      <c r="A453" s="38" t="s">
        <v>195</v>
      </c>
      <c r="B453" s="31">
        <f>INDEX(Region!K:K,MATCH($A453&amp;$A$449,Region!$J:$J,0))</f>
        <v>0.426966292134831</v>
      </c>
      <c r="C453" s="31">
        <f>INDEX(Region!L:L,MATCH($A453&amp;$A$416,Region!$J:$J,0))</f>
        <v>0.50561797752809001</v>
      </c>
      <c r="D453" s="31">
        <f>INDEX(Region!M:M,MATCH($A453&amp;$A$416,Region!$J:$J,0))</f>
        <v>0.35467980295566498</v>
      </c>
      <c r="E453" s="31">
        <f>INDEX(Region!N:N,MATCH($A453&amp;$A$416,Region!$J:$J,0))</f>
        <v>0.52293577981651396</v>
      </c>
    </row>
    <row r="454" spans="1:5" x14ac:dyDescent="0.3">
      <c r="A454" s="38" t="s">
        <v>192</v>
      </c>
      <c r="B454" s="31">
        <f>INDEX(Region!K:K,MATCH($A454&amp;$A$449,Region!$J:$J,0))</f>
        <v>5.0561797752809001E-2</v>
      </c>
      <c r="C454" s="31">
        <f>INDEX(Region!L:L,MATCH($A454&amp;$A$416,Region!$J:$J,0))</f>
        <v>0.20786516853932599</v>
      </c>
      <c r="D454" s="31">
        <f>INDEX(Region!M:M,MATCH($A454&amp;$A$416,Region!$J:$J,0))</f>
        <v>0.24630541871921199</v>
      </c>
      <c r="E454" s="31">
        <f>INDEX(Region!N:N,MATCH($A454&amp;$A$416,Region!$J:$J,0))</f>
        <v>6.4220183486238494E-2</v>
      </c>
    </row>
    <row r="455" spans="1:5" x14ac:dyDescent="0.3">
      <c r="A455" s="38" t="s">
        <v>193</v>
      </c>
      <c r="B455" s="31">
        <f>INDEX(Region!K:K,MATCH($A455&amp;$A$449,Region!$J:$J,0))</f>
        <v>0</v>
      </c>
      <c r="C455" s="31">
        <f>INDEX(Region!L:L,MATCH($A455&amp;$A$416,Region!$J:$J,0))</f>
        <v>0</v>
      </c>
      <c r="D455" s="31">
        <f>INDEX(Region!M:M,MATCH($A455&amp;$A$416,Region!$J:$J,0))</f>
        <v>0</v>
      </c>
      <c r="E455" s="31">
        <f>INDEX(Region!N:N,MATCH($A455&amp;$A$416,Region!$J:$J,0))</f>
        <v>9.1743119266055103E-3</v>
      </c>
    </row>
    <row r="456" spans="1:5" x14ac:dyDescent="0.3">
      <c r="A456" s="38" t="s">
        <v>194</v>
      </c>
      <c r="B456" s="31">
        <f>INDEX(Region!K:K,MATCH($A456&amp;$A$449,Region!$J:$J,0))</f>
        <v>0</v>
      </c>
      <c r="C456" s="31">
        <f>INDEX(Region!L:L,MATCH($A456&amp;$A$416,Region!$J:$J,0))</f>
        <v>0</v>
      </c>
      <c r="D456" s="31">
        <f>INDEX(Region!M:M,MATCH($A456&amp;$A$416,Region!$J:$J,0))</f>
        <v>4.92610837438424E-3</v>
      </c>
      <c r="E456" s="31">
        <f>INDEX(Region!N:N,MATCH($A456&amp;$A$416,Region!$J:$J,0))</f>
        <v>9.1743119266055103E-3</v>
      </c>
    </row>
    <row r="457" spans="1:5" x14ac:dyDescent="0.3">
      <c r="A457" s="38" t="s">
        <v>196</v>
      </c>
      <c r="B457" s="31">
        <f>INDEX(Region!K:K,MATCH($A457&amp;$A$449,Region!$J:$J,0))</f>
        <v>0.49438202247190999</v>
      </c>
      <c r="C457" s="31">
        <f>INDEX(Region!L:L,MATCH($A457&amp;$A$416,Region!$J:$J,0))</f>
        <v>0.20786516853932599</v>
      </c>
      <c r="D457" s="31">
        <f>INDEX(Region!M:M,MATCH($A457&amp;$A$416,Region!$J:$J,0))</f>
        <v>0.29556650246305399</v>
      </c>
      <c r="E457" s="31">
        <f>INDEX(Region!N:N,MATCH($A457&amp;$A$416,Region!$J:$J,0))</f>
        <v>0.33027522935779802</v>
      </c>
    </row>
    <row r="458" spans="1:5" x14ac:dyDescent="0.3">
      <c r="A458" s="53"/>
    </row>
    <row r="459" spans="1:5" x14ac:dyDescent="0.3">
      <c r="A459" s="102" t="s">
        <v>49</v>
      </c>
    </row>
    <row r="461" spans="1:5" ht="42" x14ac:dyDescent="0.3">
      <c r="B461" s="103" t="s">
        <v>327</v>
      </c>
      <c r="C461" s="103" t="s">
        <v>328</v>
      </c>
      <c r="D461" s="103" t="s">
        <v>331</v>
      </c>
      <c r="E461" s="103" t="s">
        <v>332</v>
      </c>
    </row>
    <row r="462" spans="1:5" x14ac:dyDescent="0.3">
      <c r="A462" s="38" t="s">
        <v>191</v>
      </c>
      <c r="B462" s="31">
        <f>INDEX(Region!K:K,MATCH($A462&amp;$A$459,Region!$J:$J,0))</f>
        <v>2.7397260273972601E-2</v>
      </c>
      <c r="C462" s="31">
        <f>INDEX(Region!L:L,MATCH($A462&amp;$A$459,Region!$J:$J,0))</f>
        <v>3.4946236559139802E-2</v>
      </c>
      <c r="D462" s="31">
        <f>INDEX(Region!M:M,MATCH($A462&amp;$A$459,Region!$J:$J,0))</f>
        <v>0.15</v>
      </c>
      <c r="E462" s="31">
        <f>INDEX(Region!N:N,MATCH($A462&amp;$A$459,Region!$J:$J,0))</f>
        <v>0</v>
      </c>
    </row>
    <row r="463" spans="1:5" x14ac:dyDescent="0.3">
      <c r="A463" s="38" t="s">
        <v>195</v>
      </c>
      <c r="B463" s="31">
        <f>INDEX(Region!K:K,MATCH($A463&amp;$A$459,Region!$J:$J,0))</f>
        <v>0.19178082191780799</v>
      </c>
      <c r="C463" s="31">
        <f>INDEX(Region!L:L,MATCH($A463&amp;$A$459,Region!$J:$J,0))</f>
        <v>0.44086021505376299</v>
      </c>
      <c r="D463" s="31">
        <f>INDEX(Region!M:M,MATCH($A463&amp;$A$459,Region!$J:$J,0))</f>
        <v>0.56666666666666698</v>
      </c>
      <c r="E463" s="31">
        <f>INDEX(Region!N:N,MATCH($A463&amp;$A$459,Region!$J:$J,0))</f>
        <v>0.37037037037037002</v>
      </c>
    </row>
    <row r="464" spans="1:5" x14ac:dyDescent="0.3">
      <c r="A464" s="38" t="s">
        <v>192</v>
      </c>
      <c r="B464" s="31">
        <f>INDEX(Region!K:K,MATCH($A464&amp;$A$459,Region!$J:$J,0))</f>
        <v>6.8493150684931503E-3</v>
      </c>
      <c r="C464" s="31">
        <f>INDEX(Region!L:L,MATCH($A464&amp;$A$459,Region!$J:$J,0))</f>
        <v>0.21505376344086</v>
      </c>
      <c r="D464" s="31">
        <f>INDEX(Region!M:M,MATCH($A464&amp;$A$459,Region!$J:$J,0))</f>
        <v>6.6666666666666693E-2</v>
      </c>
      <c r="E464" s="31">
        <f>INDEX(Region!N:N,MATCH($A464&amp;$A$459,Region!$J:$J,0))</f>
        <v>8.8888888888888906E-2</v>
      </c>
    </row>
    <row r="465" spans="1:5" x14ac:dyDescent="0.3">
      <c r="A465" s="38" t="s">
        <v>193</v>
      </c>
      <c r="B465" s="31">
        <f>INDEX(Region!K:K,MATCH($A465&amp;$A$459,Region!$J:$J,0))</f>
        <v>0</v>
      </c>
      <c r="C465" s="31">
        <f>INDEX(Region!L:L,MATCH($A465&amp;$A$459,Region!$J:$J,0))</f>
        <v>0</v>
      </c>
      <c r="D465" s="31">
        <f>INDEX(Region!M:M,MATCH($A465&amp;$A$459,Region!$J:$J,0))</f>
        <v>0</v>
      </c>
      <c r="E465" s="31">
        <f>INDEX(Region!N:N,MATCH($A465&amp;$A$459,Region!$J:$J,0))</f>
        <v>0</v>
      </c>
    </row>
    <row r="466" spans="1:5" x14ac:dyDescent="0.3">
      <c r="A466" s="38" t="s">
        <v>194</v>
      </c>
      <c r="B466" s="31">
        <f>INDEX(Region!K:K,MATCH($A466&amp;$A$459,Region!$J:$J,0))</f>
        <v>6.8493150684931503E-3</v>
      </c>
      <c r="C466" s="31">
        <f>INDEX(Region!L:L,MATCH($A466&amp;$A$459,Region!$J:$J,0))</f>
        <v>5.3763440860214997E-3</v>
      </c>
      <c r="D466" s="31">
        <f>INDEX(Region!M:M,MATCH($A466&amp;$A$459,Region!$J:$J,0))</f>
        <v>0</v>
      </c>
      <c r="E466" s="31">
        <f>INDEX(Region!N:N,MATCH($A466&amp;$A$459,Region!$J:$J,0))</f>
        <v>7.4074074074074103E-3</v>
      </c>
    </row>
    <row r="467" spans="1:5" x14ac:dyDescent="0.3">
      <c r="A467" s="38" t="s">
        <v>196</v>
      </c>
      <c r="B467" s="31">
        <f>INDEX(Region!K:K,MATCH($A467&amp;$A$459,Region!$J:$J,0))</f>
        <v>0.76712328767123295</v>
      </c>
      <c r="C467" s="31">
        <f>INDEX(Region!L:L,MATCH($A467&amp;$A$459,Region!$J:$J,0))</f>
        <v>0.30376344086021501</v>
      </c>
      <c r="D467" s="31">
        <f>INDEX(Region!M:M,MATCH($A467&amp;$A$459,Region!$J:$J,0))</f>
        <v>0.21666666666666701</v>
      </c>
      <c r="E467" s="31">
        <f>INDEX(Region!N:N,MATCH($A467&amp;$A$459,Region!$J:$J,0))</f>
        <v>0.53333333333333299</v>
      </c>
    </row>
    <row r="468" spans="1:5" x14ac:dyDescent="0.3">
      <c r="A468" s="53"/>
    </row>
    <row r="469" spans="1:5" x14ac:dyDescent="0.3">
      <c r="A469" s="53"/>
      <c r="B469" s="30"/>
    </row>
    <row r="470" spans="1:5" ht="14.5" customHeight="1" x14ac:dyDescent="0.3">
      <c r="A470" s="115" t="s">
        <v>198</v>
      </c>
      <c r="B470" s="115"/>
      <c r="C470" s="115"/>
      <c r="D470" s="115"/>
      <c r="E470" s="115"/>
    </row>
    <row r="471" spans="1:5" x14ac:dyDescent="0.3">
      <c r="A471" s="114"/>
      <c r="B471" s="117" t="s">
        <v>3</v>
      </c>
    </row>
    <row r="472" spans="1:5" x14ac:dyDescent="0.3">
      <c r="A472" s="102" t="s">
        <v>12</v>
      </c>
    </row>
    <row r="474" spans="1:5" ht="42" x14ac:dyDescent="0.3">
      <c r="B474" s="103" t="s">
        <v>327</v>
      </c>
      <c r="C474" s="103" t="s">
        <v>328</v>
      </c>
      <c r="D474" s="103" t="s">
        <v>331</v>
      </c>
      <c r="E474" s="103" t="s">
        <v>332</v>
      </c>
    </row>
    <row r="475" spans="1:5" x14ac:dyDescent="0.3">
      <c r="A475" s="38" t="s">
        <v>184</v>
      </c>
      <c r="B475" s="31">
        <f>INDEX(Region!K:K,MATCH($A475&amp;$A$439,Region!$J:$J,0))</f>
        <v>3.64926887979184E-2</v>
      </c>
      <c r="C475" s="31">
        <f>INDEX(Region!L:L,MATCH($A475&amp;$A$439,Region!$J:$J,0))</f>
        <v>3.8355240898212697E-2</v>
      </c>
      <c r="D475" s="31">
        <f>INDEX(Region!M:M,MATCH($A475&amp;$A$439,Region!$J:$J,0))</f>
        <v>8.9825802290258994E-2</v>
      </c>
      <c r="E475" s="31">
        <f>INDEX(Region!N:N,MATCH($A475&amp;$A$439,Region!$J:$J,0))</f>
        <v>6.7661228522284803E-2</v>
      </c>
    </row>
    <row r="476" spans="1:5" x14ac:dyDescent="0.3">
      <c r="A476" s="38" t="s">
        <v>188</v>
      </c>
      <c r="B476" s="31">
        <f>INDEX(Region!K:K,MATCH($A476&amp;$A$439,Region!$J:$J,0))</f>
        <v>0.67118615682647798</v>
      </c>
      <c r="C476" s="31">
        <f>INDEX(Region!L:L,MATCH($A476&amp;$A$439,Region!$J:$J,0))</f>
        <v>0.55406658511465401</v>
      </c>
      <c r="D476" s="31">
        <f>INDEX(Region!M:M,MATCH($A476&amp;$A$439,Region!$J:$J,0))</f>
        <v>0.48748820834874201</v>
      </c>
      <c r="E476" s="31">
        <f>INDEX(Region!N:N,MATCH($A476&amp;$A$439,Region!$J:$J,0))</f>
        <v>0.62130000949557995</v>
      </c>
    </row>
    <row r="477" spans="1:5" x14ac:dyDescent="0.3">
      <c r="A477" s="38" t="s">
        <v>185</v>
      </c>
      <c r="B477" s="31">
        <f>INDEX(Region!K:K,MATCH($A477&amp;$A$439,Region!$J:$J,0))</f>
        <v>0.108817219189027</v>
      </c>
      <c r="C477" s="31">
        <f>INDEX(Region!L:L,MATCH($A477&amp;$A$439,Region!$J:$J,0))</f>
        <v>0.205625936988483</v>
      </c>
      <c r="D477" s="31">
        <f>INDEX(Region!M:M,MATCH($A477&amp;$A$439,Region!$J:$J,0))</f>
        <v>0.27091602172443902</v>
      </c>
      <c r="E477" s="31">
        <f>INDEX(Region!N:N,MATCH($A477&amp;$A$439,Region!$J:$J,0))</f>
        <v>0.15351724214532</v>
      </c>
    </row>
    <row r="478" spans="1:5" x14ac:dyDescent="0.3">
      <c r="A478" s="38" t="s">
        <v>186</v>
      </c>
      <c r="B478" s="31">
        <f>INDEX(Region!K:K,MATCH($A478&amp;$A$439,Region!$J:$J,0))</f>
        <v>1.6334801071377701E-3</v>
      </c>
      <c r="C478" s="31">
        <f>INDEX(Region!L:L,MATCH($A478&amp;$A$439,Region!$J:$J,0))</f>
        <v>0</v>
      </c>
      <c r="D478" s="31">
        <f>INDEX(Region!M:M,MATCH($A478&amp;$A$439,Region!$J:$J,0))</f>
        <v>1.5866520325102901E-3</v>
      </c>
      <c r="E478" s="31">
        <f>INDEX(Region!N:N,MATCH($A478&amp;$A$439,Region!$J:$J,0))</f>
        <v>0</v>
      </c>
    </row>
    <row r="479" spans="1:5" x14ac:dyDescent="0.3">
      <c r="A479" s="38" t="s">
        <v>187</v>
      </c>
      <c r="B479" s="31">
        <f>INDEX(Region!K:K,MATCH($A479&amp;$A$439,Region!$J:$J,0))</f>
        <v>3.2013993545410599E-4</v>
      </c>
      <c r="C479" s="31">
        <f>INDEX(Region!L:L,MATCH($A479&amp;$A$439,Region!$J:$J,0))</f>
        <v>4.5286746715504402E-3</v>
      </c>
      <c r="D479" s="31">
        <f>INDEX(Region!M:M,MATCH($A479&amp;$A$439,Region!$J:$J,0))</f>
        <v>1.5125855936462299E-3</v>
      </c>
      <c r="E479" s="31">
        <f>INDEX(Region!N:N,MATCH($A479&amp;$A$439,Region!$J:$J,0))</f>
        <v>3.02330887854018E-3</v>
      </c>
    </row>
    <row r="480" spans="1:5" x14ac:dyDescent="0.3">
      <c r="A480" s="38" t="s">
        <v>189</v>
      </c>
      <c r="B480" s="31">
        <f>INDEX(Region!K:K,MATCH($A480&amp;$A$439,Region!$J:$J,0))</f>
        <v>0.18155031514398501</v>
      </c>
      <c r="C480" s="31">
        <f>INDEX(Region!L:L,MATCH($A480&amp;$A$439,Region!$J:$J,0))</f>
        <v>0.19742356232710001</v>
      </c>
      <c r="D480" s="31">
        <f>INDEX(Region!M:M,MATCH($A480&amp;$A$439,Region!$J:$J,0))</f>
        <v>0.14867073001040401</v>
      </c>
      <c r="E480" s="31">
        <f>INDEX(Region!N:N,MATCH($A480&amp;$A$439,Region!$J:$J,0))</f>
        <v>0.15449821095827501</v>
      </c>
    </row>
    <row r="481" spans="1:5" x14ac:dyDescent="0.3">
      <c r="A481" s="30"/>
      <c r="B481" s="51"/>
    </row>
    <row r="482" spans="1:5" x14ac:dyDescent="0.3">
      <c r="A482" s="102" t="s">
        <v>13</v>
      </c>
      <c r="B482" s="51"/>
    </row>
    <row r="484" spans="1:5" ht="42" x14ac:dyDescent="0.3">
      <c r="B484" s="103" t="s">
        <v>327</v>
      </c>
      <c r="C484" s="103" t="s">
        <v>328</v>
      </c>
      <c r="D484" s="103" t="s">
        <v>331</v>
      </c>
      <c r="E484" s="103" t="s">
        <v>332</v>
      </c>
    </row>
    <row r="485" spans="1:5" x14ac:dyDescent="0.3">
      <c r="A485" s="38" t="s">
        <v>184</v>
      </c>
      <c r="B485" s="31">
        <f>INDEX(Region!K:K,MATCH($A485&amp;$A$449,Region!$J:$J,0))</f>
        <v>2.8089887640449399E-2</v>
      </c>
      <c r="C485" s="31">
        <f>INDEX(Region!L:L,MATCH($A485&amp;$A$416,Region!$J:$J,0))</f>
        <v>1.6853932584269701E-2</v>
      </c>
      <c r="D485" s="31">
        <f>INDEX(Region!M:M,MATCH($A485&amp;$A$416,Region!$J:$J,0))</f>
        <v>6.8965517241379296E-2</v>
      </c>
      <c r="E485" s="31">
        <f>INDEX(Region!N:N,MATCH($A485&amp;$A$416,Region!$J:$J,0))</f>
        <v>9.1743119266055106E-2</v>
      </c>
    </row>
    <row r="486" spans="1:5" x14ac:dyDescent="0.3">
      <c r="A486" s="38" t="s">
        <v>188</v>
      </c>
      <c r="B486" s="31">
        <f>INDEX(Region!K:K,MATCH($A486&amp;$A$449,Region!$J:$J,0))</f>
        <v>0.67977528089887596</v>
      </c>
      <c r="C486" s="31">
        <f>INDEX(Region!L:L,MATCH($A486&amp;$A$416,Region!$J:$J,0))</f>
        <v>0.64044943820224698</v>
      </c>
      <c r="D486" s="31">
        <f>INDEX(Region!M:M,MATCH($A486&amp;$A$416,Region!$J:$J,0))</f>
        <v>0.467980295566502</v>
      </c>
      <c r="E486" s="31">
        <f>INDEX(Region!N:N,MATCH($A486&amp;$A$416,Region!$J:$J,0))</f>
        <v>0.70642201834862395</v>
      </c>
    </row>
    <row r="487" spans="1:5" x14ac:dyDescent="0.3">
      <c r="A487" s="38" t="s">
        <v>185</v>
      </c>
      <c r="B487" s="31">
        <f>INDEX(Region!K:K,MATCH($A487&amp;$A$449,Region!$J:$J,0))</f>
        <v>7.3033707865168496E-2</v>
      </c>
      <c r="C487" s="31">
        <f>INDEX(Region!L:L,MATCH($A487&amp;$A$416,Region!$J:$J,0))</f>
        <v>0.17977528089887601</v>
      </c>
      <c r="D487" s="31">
        <f>INDEX(Region!M:M,MATCH($A487&amp;$A$416,Region!$J:$J,0))</f>
        <v>0.37438423645320201</v>
      </c>
      <c r="E487" s="31">
        <f>INDEX(Region!N:N,MATCH($A487&amp;$A$416,Region!$J:$J,0))</f>
        <v>2.7522935779816501E-2</v>
      </c>
    </row>
    <row r="488" spans="1:5" x14ac:dyDescent="0.3">
      <c r="A488" s="38" t="s">
        <v>186</v>
      </c>
      <c r="B488" s="31">
        <f>INDEX(Region!K:K,MATCH($A488&amp;$A$449,Region!$J:$J,0))</f>
        <v>0</v>
      </c>
      <c r="C488" s="31">
        <f>INDEX(Region!L:L,MATCH($A488&amp;$A$416,Region!$J:$J,0))</f>
        <v>0</v>
      </c>
      <c r="D488" s="31">
        <f>INDEX(Region!M:M,MATCH($A488&amp;$A$416,Region!$J:$J,0))</f>
        <v>0</v>
      </c>
      <c r="E488" s="31">
        <f>INDEX(Region!N:N,MATCH($A488&amp;$A$416,Region!$J:$J,0))</f>
        <v>0</v>
      </c>
    </row>
    <row r="489" spans="1:5" x14ac:dyDescent="0.3">
      <c r="A489" s="38" t="s">
        <v>187</v>
      </c>
      <c r="B489" s="31">
        <f>INDEX(Region!K:K,MATCH($A489&amp;$A$449,Region!$J:$J,0))</f>
        <v>0</v>
      </c>
      <c r="C489" s="31">
        <f>INDEX(Region!L:L,MATCH($A489&amp;$A$416,Region!$J:$J,0))</f>
        <v>0</v>
      </c>
      <c r="D489" s="31">
        <f>INDEX(Region!M:M,MATCH($A489&amp;$A$416,Region!$J:$J,0))</f>
        <v>4.92610837438424E-3</v>
      </c>
      <c r="E489" s="31">
        <f>INDEX(Region!N:N,MATCH($A489&amp;$A$416,Region!$J:$J,0))</f>
        <v>0</v>
      </c>
    </row>
    <row r="490" spans="1:5" x14ac:dyDescent="0.3">
      <c r="A490" s="38" t="s">
        <v>189</v>
      </c>
      <c r="B490" s="31">
        <f>INDEX(Region!K:K,MATCH($A490&amp;$A$449,Region!$J:$J,0))</f>
        <v>0.21910112359550599</v>
      </c>
      <c r="C490" s="31">
        <f>INDEX(Region!L:L,MATCH($A490&amp;$A$416,Region!$J:$J,0))</f>
        <v>0.162921348314607</v>
      </c>
      <c r="D490" s="31">
        <f>INDEX(Region!M:M,MATCH($A490&amp;$A$416,Region!$J:$J,0))</f>
        <v>8.3743842364532001E-2</v>
      </c>
      <c r="E490" s="31">
        <f>INDEX(Region!N:N,MATCH($A490&amp;$A$416,Region!$J:$J,0))</f>
        <v>0.17431192660550501</v>
      </c>
    </row>
    <row r="491" spans="1:5" x14ac:dyDescent="0.3">
      <c r="A491" s="53"/>
    </row>
    <row r="492" spans="1:5" x14ac:dyDescent="0.3">
      <c r="A492" s="102" t="s">
        <v>49</v>
      </c>
    </row>
    <row r="494" spans="1:5" ht="42" x14ac:dyDescent="0.3">
      <c r="B494" s="103" t="s">
        <v>327</v>
      </c>
      <c r="C494" s="103" t="s">
        <v>328</v>
      </c>
      <c r="D494" s="103" t="s">
        <v>331</v>
      </c>
      <c r="E494" s="103" t="s">
        <v>332</v>
      </c>
    </row>
    <row r="495" spans="1:5" x14ac:dyDescent="0.3">
      <c r="A495" s="38" t="s">
        <v>184</v>
      </c>
      <c r="B495" s="31">
        <f>INDEX(Region!K:K,MATCH($A495&amp;$A$459,Region!$J:$J,0))</f>
        <v>3.42465753424658E-2</v>
      </c>
      <c r="C495" s="31">
        <f>INDEX(Region!L:L,MATCH($A495&amp;$A$459,Region!$J:$J,0))</f>
        <v>1.0752688172042999E-2</v>
      </c>
      <c r="D495" s="31">
        <f>INDEX(Region!M:M,MATCH($A495&amp;$A$459,Region!$J:$J,0))</f>
        <v>0.133333333333333</v>
      </c>
      <c r="E495" s="31">
        <f>INDEX(Region!N:N,MATCH($A495&amp;$A$459,Region!$J:$J,0))</f>
        <v>2.96296296296296E-2</v>
      </c>
    </row>
    <row r="496" spans="1:5" x14ac:dyDescent="0.3">
      <c r="A496" s="38" t="s">
        <v>188</v>
      </c>
      <c r="B496" s="31">
        <f>INDEX(Region!K:K,MATCH($A496&amp;$A$459,Region!$J:$J,0))</f>
        <v>0.27397260273972601</v>
      </c>
      <c r="C496" s="31">
        <f>INDEX(Region!L:L,MATCH($A496&amp;$A$459,Region!$J:$J,0))</f>
        <v>0.56182795698924703</v>
      </c>
      <c r="D496" s="31">
        <f>INDEX(Region!M:M,MATCH($A496&amp;$A$459,Region!$J:$J,0))</f>
        <v>0.51666666666666705</v>
      </c>
      <c r="E496" s="31">
        <f>INDEX(Region!N:N,MATCH($A496&amp;$A$459,Region!$J:$J,0))</f>
        <v>0.51851851851851805</v>
      </c>
    </row>
    <row r="497" spans="1:5" x14ac:dyDescent="0.3">
      <c r="A497" s="38" t="s">
        <v>185</v>
      </c>
      <c r="B497" s="31">
        <f>INDEX(Region!K:K,MATCH($A497&amp;$A$459,Region!$J:$J,0))</f>
        <v>3.42465753424658E-2</v>
      </c>
      <c r="C497" s="31">
        <f>INDEX(Region!L:L,MATCH($A497&amp;$A$459,Region!$J:$J,0))</f>
        <v>0.19892473118279599</v>
      </c>
      <c r="D497" s="31">
        <f>INDEX(Region!M:M,MATCH($A497&amp;$A$459,Region!$J:$J,0))</f>
        <v>8.3333333333333301E-2</v>
      </c>
      <c r="E497" s="31">
        <f>INDEX(Region!N:N,MATCH($A497&amp;$A$459,Region!$J:$J,0))</f>
        <v>1.48148148148148E-2</v>
      </c>
    </row>
    <row r="498" spans="1:5" x14ac:dyDescent="0.3">
      <c r="A498" s="38" t="s">
        <v>186</v>
      </c>
      <c r="B498" s="31">
        <f>INDEX(Region!K:K,MATCH($A498&amp;$A$459,Region!$J:$J,0))</f>
        <v>0</v>
      </c>
      <c r="C498" s="31">
        <f>INDEX(Region!L:L,MATCH($A498&amp;$A$459,Region!$J:$J,0))</f>
        <v>0</v>
      </c>
      <c r="D498" s="31">
        <f>INDEX(Region!M:M,MATCH($A498&amp;$A$459,Region!$J:$J,0))</f>
        <v>0</v>
      </c>
      <c r="E498" s="31">
        <f>INDEX(Region!N:N,MATCH($A498&amp;$A$459,Region!$J:$J,0))</f>
        <v>0</v>
      </c>
    </row>
    <row r="499" spans="1:5" x14ac:dyDescent="0.3">
      <c r="A499" s="38" t="s">
        <v>187</v>
      </c>
      <c r="B499" s="31">
        <f>INDEX(Region!K:K,MATCH($A499&amp;$A$459,Region!$J:$J,0))</f>
        <v>6.8493150684931503E-3</v>
      </c>
      <c r="C499" s="31">
        <f>INDEX(Region!L:L,MATCH($A499&amp;$A$459,Region!$J:$J,0))</f>
        <v>5.3763440860214997E-3</v>
      </c>
      <c r="D499" s="31">
        <f>INDEX(Region!M:M,MATCH($A499&amp;$A$459,Region!$J:$J,0))</f>
        <v>0</v>
      </c>
      <c r="E499" s="31">
        <f>INDEX(Region!N:N,MATCH($A499&amp;$A$459,Region!$J:$J,0))</f>
        <v>1.48148148148148E-2</v>
      </c>
    </row>
    <row r="500" spans="1:5" x14ac:dyDescent="0.3">
      <c r="A500" s="38" t="s">
        <v>189</v>
      </c>
      <c r="B500" s="31">
        <f>INDEX(Region!K:K,MATCH($A500&amp;$A$459,Region!$J:$J,0))</f>
        <v>0.65068493150684903</v>
      </c>
      <c r="C500" s="31">
        <f>INDEX(Region!L:L,MATCH($A500&amp;$A$459,Region!$J:$J,0))</f>
        <v>0.223118279569892</v>
      </c>
      <c r="D500" s="31">
        <f>INDEX(Region!M:M,MATCH($A500&amp;$A$459,Region!$J:$J,0))</f>
        <v>0.266666666666667</v>
      </c>
      <c r="E500" s="31">
        <f>INDEX(Region!N:N,MATCH($A500&amp;$A$459,Region!$J:$J,0))</f>
        <v>0.422222222222222</v>
      </c>
    </row>
    <row r="501" spans="1:5" x14ac:dyDescent="0.3">
      <c r="A501" s="30"/>
      <c r="B501" s="30"/>
    </row>
    <row r="502" spans="1:5" x14ac:dyDescent="0.3">
      <c r="A502" s="30"/>
      <c r="B502" s="30"/>
    </row>
    <row r="503" spans="1:5" x14ac:dyDescent="0.3">
      <c r="A503" s="30"/>
      <c r="B503" s="30"/>
    </row>
    <row r="504" spans="1:5" ht="14.5" customHeight="1" x14ac:dyDescent="0.3">
      <c r="A504" s="115" t="s">
        <v>200</v>
      </c>
      <c r="B504" s="115"/>
      <c r="C504" s="115"/>
      <c r="D504" s="115"/>
      <c r="E504" s="115"/>
    </row>
    <row r="505" spans="1:5" x14ac:dyDescent="0.3">
      <c r="A505" s="114"/>
      <c r="B505" s="117" t="s">
        <v>3</v>
      </c>
    </row>
    <row r="506" spans="1:5" x14ac:dyDescent="0.3">
      <c r="A506" s="102" t="s">
        <v>12</v>
      </c>
    </row>
    <row r="508" spans="1:5" ht="42" x14ac:dyDescent="0.3">
      <c r="B508" s="103" t="s">
        <v>327</v>
      </c>
      <c r="C508" s="103" t="s">
        <v>328</v>
      </c>
      <c r="D508" s="103" t="s">
        <v>331</v>
      </c>
      <c r="E508" s="103" t="s">
        <v>332</v>
      </c>
    </row>
    <row r="509" spans="1:5" x14ac:dyDescent="0.3">
      <c r="A509" s="38" t="s">
        <v>201</v>
      </c>
      <c r="B509" s="31">
        <f>INDEX(Region!K:K,MATCH($A509&amp;$A$506,Region!$J:$J,0))</f>
        <v>6.8422326844389494E-2</v>
      </c>
      <c r="C509" s="31">
        <f>INDEX(Region!L:L,MATCH($A509&amp;$A$506,Region!$J:$J,0))</f>
        <v>6.1050051441447303E-2</v>
      </c>
      <c r="D509" s="31">
        <f>INDEX(Region!M:M,MATCH($A509&amp;$A$506,Region!$J:$J,0))</f>
        <v>0.16974130086195899</v>
      </c>
      <c r="E509" s="31">
        <f>INDEX(Region!N:N,MATCH($A509&amp;$A$506,Region!$J:$J,0))</f>
        <v>0.12954668933702901</v>
      </c>
    </row>
    <row r="510" spans="1:5" x14ac:dyDescent="0.3">
      <c r="A510" s="38" t="s">
        <v>204</v>
      </c>
      <c r="B510" s="31">
        <f>INDEX(Region!K:K,MATCH($A510&amp;$A$506,Region!$J:$J,0))</f>
        <v>0.59733576661844701</v>
      </c>
      <c r="C510" s="31">
        <f>INDEX(Region!L:L,MATCH($A510&amp;$A$506,Region!$J:$J,0))</f>
        <v>0.46456350502257598</v>
      </c>
      <c r="D510" s="31">
        <f>INDEX(Region!M:M,MATCH($A510&amp;$A$506,Region!$J:$J,0))</f>
        <v>0.35056704509365999</v>
      </c>
      <c r="E510" s="31">
        <f>INDEX(Region!N:N,MATCH($A510&amp;$A$506,Region!$J:$J,0))</f>
        <v>0.51035367969739798</v>
      </c>
    </row>
    <row r="511" spans="1:5" x14ac:dyDescent="0.3">
      <c r="A511" s="38" t="s">
        <v>202</v>
      </c>
      <c r="B511" s="31">
        <f>INDEX(Region!K:K,MATCH($A511&amp;$A$506,Region!$J:$J,0))</f>
        <v>0.15142852859914899</v>
      </c>
      <c r="C511" s="31">
        <f>INDEX(Region!L:L,MATCH($A511&amp;$A$506,Region!$J:$J,0))</f>
        <v>0.36659057429180703</v>
      </c>
      <c r="D511" s="31">
        <f>INDEX(Region!M:M,MATCH($A511&amp;$A$506,Region!$J:$J,0))</f>
        <v>0.36972370132808402</v>
      </c>
      <c r="E511" s="31">
        <f>INDEX(Region!N:N,MATCH($A511&amp;$A$506,Region!$J:$J,0))</f>
        <v>0.26292016217222802</v>
      </c>
    </row>
    <row r="512" spans="1:5" x14ac:dyDescent="0.3">
      <c r="A512" s="38" t="s">
        <v>206</v>
      </c>
      <c r="B512" s="31">
        <f>INDEX(Region!K:K,MATCH($A512&amp;$A$506,Region!$J:$J,0))</f>
        <v>1.6334801071377701E-3</v>
      </c>
      <c r="C512" s="31">
        <f>INDEX(Region!L:L,MATCH($A512&amp;$A$506,Region!$J:$J,0))</f>
        <v>0</v>
      </c>
      <c r="D512" s="31">
        <f>INDEX(Region!M:M,MATCH($A512&amp;$A$506,Region!$J:$J,0))</f>
        <v>5.2440755585858405E-4</v>
      </c>
      <c r="E512" s="31">
        <f>INDEX(Region!N:N,MATCH($A512&amp;$A$506,Region!$J:$J,0))</f>
        <v>0</v>
      </c>
    </row>
    <row r="513" spans="1:5" x14ac:dyDescent="0.3">
      <c r="A513" s="38" t="s">
        <v>203</v>
      </c>
      <c r="B513" s="31">
        <f>INDEX(Region!K:K,MATCH($A513&amp;$A$506,Region!$J:$J,0))</f>
        <v>4.3500447673941603E-3</v>
      </c>
      <c r="C513" s="31">
        <f>INDEX(Region!L:L,MATCH($A513&amp;$A$506,Region!$J:$J,0))</f>
        <v>2.2715217808873599E-3</v>
      </c>
      <c r="D513" s="31">
        <f>INDEX(Region!M:M,MATCH($A513&amp;$A$506,Region!$J:$J,0))</f>
        <v>2.6028586868885599E-3</v>
      </c>
      <c r="E513" s="31">
        <f>INDEX(Region!N:N,MATCH($A513&amp;$A$506,Region!$J:$J,0))</f>
        <v>2.9954234575592801E-3</v>
      </c>
    </row>
    <row r="514" spans="1:5" x14ac:dyDescent="0.3">
      <c r="A514" s="38" t="s">
        <v>205</v>
      </c>
      <c r="B514" s="31">
        <f>INDEX(Region!K:K,MATCH($A514&amp;$A$506,Region!$J:$J,0))</f>
        <v>0.17682985306348201</v>
      </c>
      <c r="C514" s="31">
        <f>INDEX(Region!L:L,MATCH($A514&amp;$A$506,Region!$J:$J,0))</f>
        <v>0.105524347463283</v>
      </c>
      <c r="D514" s="31">
        <f>INDEX(Region!M:M,MATCH($A514&amp;$A$506,Region!$J:$J,0))</f>
        <v>0.10684068647355</v>
      </c>
      <c r="E514" s="31">
        <f>INDEX(Region!N:N,MATCH($A514&amp;$A$506,Region!$J:$J,0))</f>
        <v>9.4184045335785505E-2</v>
      </c>
    </row>
    <row r="515" spans="1:5" x14ac:dyDescent="0.3">
      <c r="A515" s="30"/>
      <c r="B515" s="51"/>
    </row>
    <row r="516" spans="1:5" x14ac:dyDescent="0.3">
      <c r="A516" s="102" t="s">
        <v>13</v>
      </c>
      <c r="B516" s="51"/>
    </row>
    <row r="518" spans="1:5" ht="42" x14ac:dyDescent="0.3">
      <c r="B518" s="103" t="s">
        <v>327</v>
      </c>
      <c r="C518" s="103" t="s">
        <v>328</v>
      </c>
      <c r="D518" s="103" t="s">
        <v>331</v>
      </c>
      <c r="E518" s="103" t="s">
        <v>332</v>
      </c>
    </row>
    <row r="519" spans="1:5" x14ac:dyDescent="0.3">
      <c r="A519" s="38" t="s">
        <v>201</v>
      </c>
      <c r="B519" s="31">
        <f>INDEX(Region!K:K,MATCH($A519&amp;$A$516,Region!$J:$J,0))</f>
        <v>7.8651685393258397E-2</v>
      </c>
      <c r="C519" s="31">
        <f>INDEX(Region!L:L,MATCH($A519&amp;$A$516,Region!$J:$J,0))</f>
        <v>7.8651685393258397E-2</v>
      </c>
      <c r="D519" s="31">
        <f>INDEX(Region!M:M,MATCH($A519&amp;$A$516,Region!$J:$J,0))</f>
        <v>0.197044334975369</v>
      </c>
      <c r="E519" s="31">
        <f>INDEX(Region!N:N,MATCH($A519&amp;$A$516,Region!$J:$J,0))</f>
        <v>6.4220183486238494E-2</v>
      </c>
    </row>
    <row r="520" spans="1:5" x14ac:dyDescent="0.3">
      <c r="A520" s="38" t="s">
        <v>204</v>
      </c>
      <c r="B520" s="31">
        <f>INDEX(Region!K:K,MATCH($A520&amp;$A$516,Region!$J:$J,0))</f>
        <v>0.66292134831460703</v>
      </c>
      <c r="C520" s="31">
        <f>INDEX(Region!L:L,MATCH($A520&amp;$A$516,Region!$J:$J,0))</f>
        <v>0.57303370786516805</v>
      </c>
      <c r="D520" s="31">
        <f>INDEX(Region!M:M,MATCH($A520&amp;$A$516,Region!$J:$J,0))</f>
        <v>0.231527093596059</v>
      </c>
      <c r="E520" s="31">
        <f>INDEX(Region!N:N,MATCH($A520&amp;$A$516,Region!$J:$J,0))</f>
        <v>0.63302752293578002</v>
      </c>
    </row>
    <row r="521" spans="1:5" x14ac:dyDescent="0.3">
      <c r="A521" s="38" t="s">
        <v>202</v>
      </c>
      <c r="B521" s="31">
        <f>INDEX(Region!K:K,MATCH($A521&amp;$A$516,Region!$J:$J,0))</f>
        <v>8.98876404494382E-2</v>
      </c>
      <c r="C521" s="31">
        <f>INDEX(Region!L:L,MATCH($A521&amp;$A$516,Region!$J:$J,0))</f>
        <v>0.26404494382022498</v>
      </c>
      <c r="D521" s="31">
        <f>INDEX(Region!M:M,MATCH($A521&amp;$A$516,Region!$J:$J,0))</f>
        <v>0.54187192118226601</v>
      </c>
      <c r="E521" s="31">
        <f>INDEX(Region!N:N,MATCH($A521&amp;$A$516,Region!$J:$J,0))</f>
        <v>0.17431192660550501</v>
      </c>
    </row>
    <row r="522" spans="1:5" x14ac:dyDescent="0.3">
      <c r="A522" s="38" t="s">
        <v>206</v>
      </c>
      <c r="B522" s="31">
        <f>INDEX(Region!K:K,MATCH($A522&amp;$A$516,Region!$J:$J,0))</f>
        <v>0</v>
      </c>
      <c r="C522" s="31">
        <f>INDEX(Region!L:L,MATCH($A522&amp;$A$516,Region!$J:$J,0))</f>
        <v>0</v>
      </c>
      <c r="D522" s="31">
        <f>INDEX(Region!M:M,MATCH($A522&amp;$A$516,Region!$J:$J,0))</f>
        <v>0</v>
      </c>
      <c r="E522" s="31">
        <f>INDEX(Region!N:N,MATCH($A522&amp;$A$516,Region!$J:$J,0))</f>
        <v>0</v>
      </c>
    </row>
    <row r="523" spans="1:5" x14ac:dyDescent="0.3">
      <c r="A523" s="38" t="s">
        <v>203</v>
      </c>
      <c r="B523" s="31">
        <f>INDEX(Region!K:K,MATCH($A523&amp;$A$516,Region!$J:$J,0))</f>
        <v>0</v>
      </c>
      <c r="C523" s="31">
        <f>INDEX(Region!L:L,MATCH($A523&amp;$A$516,Region!$J:$J,0))</f>
        <v>5.6179775280898901E-3</v>
      </c>
      <c r="D523" s="31">
        <f>INDEX(Region!M:M,MATCH($A523&amp;$A$516,Region!$J:$J,0))</f>
        <v>0</v>
      </c>
      <c r="E523" s="31">
        <f>INDEX(Region!N:N,MATCH($A523&amp;$A$516,Region!$J:$J,0))</f>
        <v>0</v>
      </c>
    </row>
    <row r="524" spans="1:5" x14ac:dyDescent="0.3">
      <c r="A524" s="38" t="s">
        <v>205</v>
      </c>
      <c r="B524" s="31">
        <f>INDEX(Region!K:K,MATCH($A524&amp;$A$516,Region!$J:$J,0))</f>
        <v>0.16853932584269701</v>
      </c>
      <c r="C524" s="31">
        <f>INDEX(Region!L:L,MATCH($A524&amp;$A$516,Region!$J:$J,0))</f>
        <v>7.8651685393258397E-2</v>
      </c>
      <c r="D524" s="31">
        <f>INDEX(Region!M:M,MATCH($A524&amp;$A$516,Region!$J:$J,0))</f>
        <v>2.95566502463054E-2</v>
      </c>
      <c r="E524" s="31">
        <f>INDEX(Region!N:N,MATCH($A524&amp;$A$516,Region!$J:$J,0))</f>
        <v>0.12844036697247699</v>
      </c>
    </row>
    <row r="525" spans="1:5" x14ac:dyDescent="0.3">
      <c r="A525" s="53"/>
    </row>
    <row r="526" spans="1:5" x14ac:dyDescent="0.3">
      <c r="A526" s="102" t="s">
        <v>49</v>
      </c>
    </row>
    <row r="528" spans="1:5" ht="42" x14ac:dyDescent="0.3">
      <c r="B528" s="103" t="s">
        <v>327</v>
      </c>
      <c r="C528" s="103" t="s">
        <v>328</v>
      </c>
      <c r="D528" s="103" t="s">
        <v>331</v>
      </c>
      <c r="E528" s="103" t="s">
        <v>332</v>
      </c>
    </row>
    <row r="529" spans="1:5" x14ac:dyDescent="0.3">
      <c r="A529" s="38" t="s">
        <v>201</v>
      </c>
      <c r="B529" s="31">
        <f>INDEX(Region!K:K,MATCH($A529&amp;$A$526,Region!$J:$J,0))</f>
        <v>2.7397260273972601E-2</v>
      </c>
      <c r="C529" s="31">
        <f>INDEX(Region!L:L,MATCH($A529&amp;$A$526,Region!$J:$J,0))</f>
        <v>9.4086021505376302E-2</v>
      </c>
      <c r="D529" s="31">
        <f>INDEX(Region!M:M,MATCH($A529&amp;$A$526,Region!$J:$J,0))</f>
        <v>6.6666666666666693E-2</v>
      </c>
      <c r="E529" s="31">
        <f>INDEX(Region!N:N,MATCH($A529&amp;$A$526,Region!$J:$J,0))</f>
        <v>2.96296296296296E-2</v>
      </c>
    </row>
    <row r="530" spans="1:5" x14ac:dyDescent="0.3">
      <c r="A530" s="38" t="s">
        <v>204</v>
      </c>
      <c r="B530" s="31">
        <f>INDEX(Region!K:K,MATCH($A530&amp;$A$526,Region!$J:$J,0))</f>
        <v>0.23972602739726001</v>
      </c>
      <c r="C530" s="31">
        <f>INDEX(Region!L:L,MATCH($A530&amp;$A$526,Region!$J:$J,0))</f>
        <v>0.36559139784946199</v>
      </c>
      <c r="D530" s="31">
        <f>INDEX(Region!M:M,MATCH($A530&amp;$A$526,Region!$J:$J,0))</f>
        <v>0.4</v>
      </c>
      <c r="E530" s="31">
        <f>INDEX(Region!N:N,MATCH($A530&amp;$A$526,Region!$J:$J,0))</f>
        <v>0.35555555555555601</v>
      </c>
    </row>
    <row r="531" spans="1:5" x14ac:dyDescent="0.3">
      <c r="A531" s="38" t="s">
        <v>202</v>
      </c>
      <c r="B531" s="31">
        <f>INDEX(Region!K:K,MATCH($A531&amp;$A$526,Region!$J:$J,0))</f>
        <v>2.0547945205479499E-2</v>
      </c>
      <c r="C531" s="31">
        <f>INDEX(Region!L:L,MATCH($A531&amp;$A$526,Region!$J:$J,0))</f>
        <v>0.26344086021505397</v>
      </c>
      <c r="D531" s="31">
        <f>INDEX(Region!M:M,MATCH($A531&amp;$A$526,Region!$J:$J,0))</f>
        <v>0.31666666666666698</v>
      </c>
      <c r="E531" s="31">
        <f>INDEX(Region!N:N,MATCH($A531&amp;$A$526,Region!$J:$J,0))</f>
        <v>0.17037037037037001</v>
      </c>
    </row>
    <row r="532" spans="1:5" x14ac:dyDescent="0.3">
      <c r="A532" s="38" t="s">
        <v>206</v>
      </c>
      <c r="B532" s="31">
        <f>INDEX(Region!K:K,MATCH($A532&amp;$A$526,Region!$J:$J,0))</f>
        <v>0</v>
      </c>
      <c r="C532" s="31">
        <f>INDEX(Region!L:L,MATCH($A532&amp;$A$526,Region!$J:$J,0))</f>
        <v>0</v>
      </c>
      <c r="D532" s="31">
        <f>INDEX(Region!M:M,MATCH($A532&amp;$A$526,Region!$J:$J,0))</f>
        <v>0</v>
      </c>
      <c r="E532" s="31">
        <f>INDEX(Region!N:N,MATCH($A532&amp;$A$526,Region!$J:$J,0))</f>
        <v>0</v>
      </c>
    </row>
    <row r="533" spans="1:5" x14ac:dyDescent="0.3">
      <c r="A533" s="38" t="s">
        <v>203</v>
      </c>
      <c r="B533" s="31">
        <f>INDEX(Region!K:K,MATCH($A533&amp;$A$526,Region!$J:$J,0))</f>
        <v>6.8493150684931503E-3</v>
      </c>
      <c r="C533" s="31">
        <f>INDEX(Region!L:L,MATCH($A533&amp;$A$526,Region!$J:$J,0))</f>
        <v>2.6881720430107499E-3</v>
      </c>
      <c r="D533" s="31">
        <f>INDEX(Region!M:M,MATCH($A533&amp;$A$526,Region!$J:$J,0))</f>
        <v>0</v>
      </c>
      <c r="E533" s="31">
        <f>INDEX(Region!N:N,MATCH($A533&amp;$A$526,Region!$J:$J,0))</f>
        <v>7.4074074074074103E-3</v>
      </c>
    </row>
    <row r="534" spans="1:5" x14ac:dyDescent="0.3">
      <c r="A534" s="38" t="s">
        <v>205</v>
      </c>
      <c r="B534" s="31">
        <f>INDEX(Region!K:K,MATCH($A534&amp;$A$526,Region!$J:$J,0))</f>
        <v>0.70547945205479501</v>
      </c>
      <c r="C534" s="31">
        <f>INDEX(Region!L:L,MATCH($A534&amp;$A$526,Region!$J:$J,0))</f>
        <v>0.27419354838709697</v>
      </c>
      <c r="D534" s="31">
        <f>INDEX(Region!M:M,MATCH($A534&amp;$A$526,Region!$J:$J,0))</f>
        <v>0.21666666666666701</v>
      </c>
      <c r="E534" s="31">
        <f>INDEX(Region!N:N,MATCH($A534&amp;$A$526,Region!$J:$J,0))</f>
        <v>0.437037037037037</v>
      </c>
    </row>
    <row r="535" spans="1:5" x14ac:dyDescent="0.3">
      <c r="A535" s="30"/>
      <c r="B535" s="30"/>
    </row>
    <row r="536" spans="1:5" x14ac:dyDescent="0.3">
      <c r="A536" s="30"/>
      <c r="B536" s="30"/>
    </row>
    <row r="537" spans="1:5" x14ac:dyDescent="0.3">
      <c r="A537" s="30"/>
      <c r="B537" s="30"/>
    </row>
    <row r="538" spans="1:5" x14ac:dyDescent="0.3">
      <c r="A538" s="115" t="s">
        <v>208</v>
      </c>
      <c r="B538" s="115"/>
    </row>
    <row r="539" spans="1:5" x14ac:dyDescent="0.3">
      <c r="A539" s="114"/>
      <c r="B539" s="117" t="s">
        <v>3</v>
      </c>
    </row>
    <row r="540" spans="1:5" x14ac:dyDescent="0.3">
      <c r="A540" s="102" t="s">
        <v>12</v>
      </c>
    </row>
    <row r="542" spans="1:5" ht="42" x14ac:dyDescent="0.3">
      <c r="B542" s="103" t="s">
        <v>327</v>
      </c>
      <c r="C542" s="103" t="s">
        <v>328</v>
      </c>
      <c r="D542" s="103" t="s">
        <v>331</v>
      </c>
      <c r="E542" s="103" t="s">
        <v>332</v>
      </c>
    </row>
    <row r="543" spans="1:5" x14ac:dyDescent="0.3">
      <c r="A543" s="38" t="s">
        <v>212</v>
      </c>
      <c r="B543" s="31">
        <f>INDEX(Region!K:K,MATCH($A543&amp;$A$540,Region!$J:$J,0))</f>
        <v>0.90119253250785902</v>
      </c>
      <c r="C543" s="31">
        <f>INDEX(Region!L:L,MATCH($A543&amp;$A$540,Region!$J:$J,0))</f>
        <v>0.78233258115426796</v>
      </c>
      <c r="D543" s="31">
        <f>INDEX(Region!M:M,MATCH($A543&amp;$A$540,Region!$J:$J,0))</f>
        <v>0.726721149248025</v>
      </c>
      <c r="E543" s="31">
        <f>INDEX(Region!N:N,MATCH($A543&amp;$A$540,Region!$J:$J,0))</f>
        <v>0.58031922778264</v>
      </c>
    </row>
    <row r="544" spans="1:5" x14ac:dyDescent="0.3">
      <c r="A544" s="38" t="s">
        <v>211</v>
      </c>
      <c r="B544" s="31">
        <f>INDEX(Region!K:K,MATCH($A544&amp;$A$540,Region!$J:$J,0))</f>
        <v>8.5954808378656197E-2</v>
      </c>
      <c r="C544" s="31">
        <f>INDEX(Region!L:L,MATCH($A544&amp;$A$540,Region!$J:$J,0))</f>
        <v>0.196942573740058</v>
      </c>
      <c r="D544" s="31">
        <f>INDEX(Region!M:M,MATCH($A544&amp;$A$540,Region!$J:$J,0))</f>
        <v>0.25059480121358502</v>
      </c>
      <c r="E544" s="31">
        <f>INDEX(Region!N:N,MATCH($A544&amp;$A$540,Region!$J:$J,0))</f>
        <v>0.39746443387428798</v>
      </c>
    </row>
    <row r="545" spans="1:5" x14ac:dyDescent="0.3">
      <c r="A545" s="38" t="s">
        <v>209</v>
      </c>
      <c r="B545" s="31">
        <f>INDEX(Region!K:K,MATCH($A545&amp;$A$540,Region!$J:$J,0))</f>
        <v>6.4263295567423403E-3</v>
      </c>
      <c r="C545" s="31">
        <f>INDEX(Region!L:L,MATCH($A545&amp;$A$540,Region!$J:$J,0))</f>
        <v>2.6010040617533E-3</v>
      </c>
      <c r="D545" s="31">
        <f>INDEX(Region!M:M,MATCH($A545&amp;$A$540,Region!$J:$J,0))</f>
        <v>8.2988894623561207E-3</v>
      </c>
      <c r="E545" s="31">
        <f>INDEX(Region!N:N,MATCH($A545&amp;$A$540,Region!$J:$J,0))</f>
        <v>7.1834502133135397E-3</v>
      </c>
    </row>
    <row r="546" spans="1:5" x14ac:dyDescent="0.3">
      <c r="A546" s="38" t="s">
        <v>210</v>
      </c>
      <c r="B546" s="31">
        <f>INDEX(Region!K:K,MATCH($A546&amp;$A$540,Region!$J:$J,0))</f>
        <v>6.4263295567423403E-3</v>
      </c>
      <c r="C546" s="31">
        <f>INDEX(Region!L:L,MATCH($A546&amp;$A$540,Region!$J:$J,0))</f>
        <v>1.81238410439204E-2</v>
      </c>
      <c r="D546" s="31">
        <f>INDEX(Region!M:M,MATCH($A546&amp;$A$540,Region!$J:$J,0))</f>
        <v>1.43851600760344E-2</v>
      </c>
      <c r="E546" s="31">
        <f>INDEX(Region!N:N,MATCH($A546&amp;$A$540,Region!$J:$J,0))</f>
        <v>1.50328881297582E-2</v>
      </c>
    </row>
    <row r="547" spans="1:5" x14ac:dyDescent="0.3">
      <c r="A547" s="30"/>
      <c r="B547" s="30"/>
    </row>
    <row r="548" spans="1:5" x14ac:dyDescent="0.3">
      <c r="A548" s="102" t="s">
        <v>13</v>
      </c>
    </row>
    <row r="550" spans="1:5" ht="42" x14ac:dyDescent="0.3">
      <c r="B550" s="103" t="s">
        <v>327</v>
      </c>
      <c r="C550" s="103" t="s">
        <v>328</v>
      </c>
      <c r="D550" s="103" t="s">
        <v>331</v>
      </c>
      <c r="E550" s="103" t="s">
        <v>332</v>
      </c>
    </row>
    <row r="551" spans="1:5" x14ac:dyDescent="0.3">
      <c r="A551" s="38" t="s">
        <v>212</v>
      </c>
      <c r="B551" s="31">
        <f>INDEX(Region!K:K,MATCH($A551&amp;$A$548,Region!$J:$J,0))</f>
        <v>0.93820224719101097</v>
      </c>
      <c r="C551" s="31">
        <f>INDEX(Region!L:L,MATCH($A551&amp;$A$548,Region!$J:$J,0))</f>
        <v>0.76966292134831504</v>
      </c>
      <c r="D551" s="31">
        <f>INDEX(Region!M:M,MATCH($A551&amp;$A$548,Region!$J:$J,0))</f>
        <v>0.76847290640394095</v>
      </c>
      <c r="E551" s="31">
        <f>INDEX(Region!N:N,MATCH($A551&amp;$A$548,Region!$J:$J,0))</f>
        <v>0.62385321100917401</v>
      </c>
    </row>
    <row r="552" spans="1:5" x14ac:dyDescent="0.3">
      <c r="A552" s="38" t="s">
        <v>211</v>
      </c>
      <c r="B552" s="31">
        <f>INDEX(Region!K:K,MATCH($A552&amp;$A$548,Region!$J:$J,0))</f>
        <v>4.49438202247191E-2</v>
      </c>
      <c r="C552" s="31">
        <f>INDEX(Region!L:L,MATCH($A552&amp;$A$548,Region!$J:$J,0))</f>
        <v>0.20786516853932599</v>
      </c>
      <c r="D552" s="31">
        <f>INDEX(Region!M:M,MATCH($A552&amp;$A$548,Region!$J:$J,0))</f>
        <v>0.197044334975369</v>
      </c>
      <c r="E552" s="31">
        <f>INDEX(Region!N:N,MATCH($A552&amp;$A$548,Region!$J:$J,0))</f>
        <v>0.31192660550458701</v>
      </c>
    </row>
    <row r="553" spans="1:5" x14ac:dyDescent="0.3">
      <c r="A553" s="38" t="s">
        <v>209</v>
      </c>
      <c r="B553" s="31">
        <f>INDEX(Region!K:K,MATCH($A553&amp;$A$548,Region!$J:$J,0))</f>
        <v>0</v>
      </c>
      <c r="C553" s="31">
        <f>INDEX(Region!L:L,MATCH($A553&amp;$A$548,Region!$J:$J,0))</f>
        <v>1.1235955056179799E-2</v>
      </c>
      <c r="D553" s="31">
        <f>INDEX(Region!M:M,MATCH($A553&amp;$A$548,Region!$J:$J,0))</f>
        <v>0</v>
      </c>
      <c r="E553" s="31">
        <f>INDEX(Region!N:N,MATCH($A553&amp;$A$548,Region!$J:$J,0))</f>
        <v>1.8348623853211E-2</v>
      </c>
    </row>
    <row r="554" spans="1:5" x14ac:dyDescent="0.3">
      <c r="A554" s="38" t="s">
        <v>210</v>
      </c>
      <c r="B554" s="31">
        <f>INDEX(Region!K:K,MATCH($A554&amp;$A$548,Region!$J:$J,0))</f>
        <v>1.6853932584269701E-2</v>
      </c>
      <c r="C554" s="31">
        <f>INDEX(Region!L:L,MATCH($A554&amp;$A$548,Region!$J:$J,0))</f>
        <v>1.1235955056179799E-2</v>
      </c>
      <c r="D554" s="31">
        <f>INDEX(Region!M:M,MATCH($A554&amp;$A$548,Region!$J:$J,0))</f>
        <v>3.4482758620689703E-2</v>
      </c>
      <c r="E554" s="31">
        <f>INDEX(Region!N:N,MATCH($A554&amp;$A$548,Region!$J:$J,0))</f>
        <v>4.5871559633027498E-2</v>
      </c>
    </row>
    <row r="555" spans="1:5" x14ac:dyDescent="0.3">
      <c r="A555" s="30"/>
      <c r="B555" s="30"/>
    </row>
    <row r="556" spans="1:5" x14ac:dyDescent="0.3">
      <c r="A556" s="102" t="s">
        <v>49</v>
      </c>
    </row>
    <row r="558" spans="1:5" ht="42" x14ac:dyDescent="0.3">
      <c r="B558" s="103" t="s">
        <v>327</v>
      </c>
      <c r="C558" s="103" t="s">
        <v>328</v>
      </c>
      <c r="D558" s="103" t="s">
        <v>331</v>
      </c>
      <c r="E558" s="103" t="s">
        <v>332</v>
      </c>
    </row>
    <row r="559" spans="1:5" x14ac:dyDescent="0.3">
      <c r="A559" s="38" t="s">
        <v>212</v>
      </c>
      <c r="B559" s="31">
        <f>INDEX(Region!K:K,MATCH($A559&amp;$A$556,Region!$J:$J,0))</f>
        <v>0.568493150684932</v>
      </c>
      <c r="C559" s="31">
        <f>INDEX(Region!L:L,MATCH($A559&amp;$A$556,Region!$J:$J,0))</f>
        <v>0.79032258064516103</v>
      </c>
      <c r="D559" s="31">
        <f>INDEX(Region!M:M,MATCH($A559&amp;$A$556,Region!$J:$J,0))</f>
        <v>0.8</v>
      </c>
      <c r="E559" s="31">
        <f>INDEX(Region!N:N,MATCH($A559&amp;$A$556,Region!$J:$J,0))</f>
        <v>0.407407407407407</v>
      </c>
    </row>
    <row r="560" spans="1:5" x14ac:dyDescent="0.3">
      <c r="A560" s="38" t="s">
        <v>211</v>
      </c>
      <c r="B560" s="31">
        <f>INDEX(Region!K:K,MATCH($A560&amp;$A$556,Region!$J:$J,0))</f>
        <v>0.41095890410958902</v>
      </c>
      <c r="C560" s="31">
        <f>INDEX(Region!L:L,MATCH($A560&amp;$A$556,Region!$J:$J,0))</f>
        <v>0.204301075268817</v>
      </c>
      <c r="D560" s="31">
        <f>INDEX(Region!M:M,MATCH($A560&amp;$A$556,Region!$J:$J,0))</f>
        <v>0.15</v>
      </c>
      <c r="E560" s="31">
        <f>INDEX(Region!N:N,MATCH($A560&amp;$A$556,Region!$J:$J,0))</f>
        <v>0.55555555555555602</v>
      </c>
    </row>
    <row r="561" spans="1:5" x14ac:dyDescent="0.3">
      <c r="A561" s="38" t="s">
        <v>209</v>
      </c>
      <c r="B561" s="31">
        <f>INDEX(Region!K:K,MATCH($A561&amp;$A$556,Region!$J:$J,0))</f>
        <v>0</v>
      </c>
      <c r="C561" s="31">
        <f>INDEX(Region!L:L,MATCH($A561&amp;$A$556,Region!$J:$J,0))</f>
        <v>0</v>
      </c>
      <c r="D561" s="31">
        <f>INDEX(Region!M:M,MATCH($A561&amp;$A$556,Region!$J:$J,0))</f>
        <v>0</v>
      </c>
      <c r="E561" s="31">
        <f>INDEX(Region!N:N,MATCH($A561&amp;$A$556,Region!$J:$J,0))</f>
        <v>7.4074074074074103E-3</v>
      </c>
    </row>
    <row r="562" spans="1:5" x14ac:dyDescent="0.3">
      <c r="A562" s="38" t="s">
        <v>210</v>
      </c>
      <c r="B562" s="31">
        <f>INDEX(Region!K:K,MATCH($A562&amp;$A$556,Region!$J:$J,0))</f>
        <v>2.0547945205479499E-2</v>
      </c>
      <c r="C562" s="31">
        <f>INDEX(Region!L:L,MATCH($A562&amp;$A$556,Region!$J:$J,0))</f>
        <v>5.3763440860214997E-3</v>
      </c>
      <c r="D562" s="31">
        <f>INDEX(Region!M:M,MATCH($A562&amp;$A$556,Region!$J:$J,0))</f>
        <v>0.05</v>
      </c>
      <c r="E562" s="31">
        <f>INDEX(Region!N:N,MATCH($A562&amp;$A$556,Region!$J:$J,0))</f>
        <v>2.96296296296296E-2</v>
      </c>
    </row>
    <row r="563" spans="1:5" x14ac:dyDescent="0.3">
      <c r="A563" s="30"/>
      <c r="B563" s="30"/>
    </row>
    <row r="564" spans="1:5" x14ac:dyDescent="0.3">
      <c r="A564" s="30"/>
      <c r="B564" s="30"/>
    </row>
    <row r="565" spans="1:5" x14ac:dyDescent="0.3">
      <c r="A565" s="100" t="s">
        <v>218</v>
      </c>
      <c r="B565" s="104"/>
    </row>
    <row r="566" spans="1:5" x14ac:dyDescent="0.3">
      <c r="A566" s="118" t="s">
        <v>223</v>
      </c>
      <c r="B566" s="110"/>
    </row>
    <row r="567" spans="1:5" x14ac:dyDescent="0.3">
      <c r="A567" s="109"/>
      <c r="B567" s="110"/>
    </row>
    <row r="568" spans="1:5" x14ac:dyDescent="0.3">
      <c r="A568" s="102" t="s">
        <v>12</v>
      </c>
    </row>
    <row r="570" spans="1:5" ht="42" x14ac:dyDescent="0.3">
      <c r="B570" s="103" t="s">
        <v>327</v>
      </c>
      <c r="C570" s="103" t="s">
        <v>328</v>
      </c>
      <c r="D570" s="103" t="s">
        <v>331</v>
      </c>
      <c r="E570" s="103" t="s">
        <v>332</v>
      </c>
    </row>
    <row r="571" spans="1:5" x14ac:dyDescent="0.3">
      <c r="A571" s="30" t="s">
        <v>219</v>
      </c>
      <c r="B571" s="112">
        <f>INDEX(Region!K:K,MATCH($A571&amp;$A$568,Region!$J:$J,0))</f>
        <v>53.652694610778397</v>
      </c>
      <c r="C571" s="112">
        <f>INDEX(Region!L:L,MATCH($A571&amp;$A$568,Region!$J:$J,0))</f>
        <v>47.138686131386898</v>
      </c>
      <c r="D571" s="112">
        <f>INDEX(Region!M:M,MATCH($A571&amp;$A$568,Region!$J:$J,0))</f>
        <v>50.486044399208303</v>
      </c>
      <c r="E571" s="112">
        <f>INDEX(Region!N:N,MATCH($A571&amp;$A$568,Region!$J:$J,0))</f>
        <v>50.720588235294102</v>
      </c>
    </row>
    <row r="572" spans="1:5" x14ac:dyDescent="0.3">
      <c r="A572" s="39" t="s">
        <v>220</v>
      </c>
      <c r="B572" s="112">
        <f>INDEX(Region!K:K,MATCH($A572&amp;$A$568,Region!$J:$J,0))</f>
        <v>5.6227544910179601</v>
      </c>
      <c r="C572" s="112">
        <f>INDEX(Region!L:L,MATCH($A572&amp;$A$568,Region!$J:$J,0))</f>
        <v>7.6102941176470598</v>
      </c>
      <c r="D572" s="112">
        <f>INDEX(Region!M:M,MATCH($A572&amp;$A$568,Region!$J:$J,0))</f>
        <v>4.27052997116221</v>
      </c>
      <c r="E572" s="112">
        <f>INDEX(Region!N:N,MATCH($A572&amp;$A$568,Region!$J:$J,0))</f>
        <v>6.7794117647058796</v>
      </c>
    </row>
    <row r="573" spans="1:5" x14ac:dyDescent="0.3">
      <c r="A573" s="30" t="s">
        <v>221</v>
      </c>
      <c r="B573" s="112">
        <f>INDEX(Region!K:K,MATCH($A573&amp;$A$568,Region!$J:$J,0))</f>
        <v>17.874251497006</v>
      </c>
      <c r="C573" s="112">
        <f>INDEX(Region!L:L,MATCH($A573&amp;$A$568,Region!$J:$J,0))</f>
        <v>12.649635036496299</v>
      </c>
      <c r="D573" s="112">
        <f>INDEX(Region!M:M,MATCH($A573&amp;$A$568,Region!$J:$J,0))</f>
        <v>19.5227384835278</v>
      </c>
      <c r="E573" s="112">
        <f>INDEX(Region!N:N,MATCH($A573&amp;$A$568,Region!$J:$J,0))</f>
        <v>19.485294117647101</v>
      </c>
    </row>
    <row r="574" spans="1:5" x14ac:dyDescent="0.3">
      <c r="A574" s="30" t="s">
        <v>222</v>
      </c>
      <c r="B574" s="112">
        <f>INDEX(Region!K:K,MATCH($A574&amp;$A$568,Region!$J:$J,0))</f>
        <v>7.83233532934132</v>
      </c>
      <c r="C574" s="112">
        <f>INDEX(Region!L:L,MATCH($A574&amp;$A$568,Region!$J:$J,0))</f>
        <v>11.963503649634999</v>
      </c>
      <c r="D574" s="112">
        <f>INDEX(Region!M:M,MATCH($A574&amp;$A$568,Region!$J:$J,0))</f>
        <v>5.3071051252323098</v>
      </c>
      <c r="E574" s="112">
        <f>INDEX(Region!N:N,MATCH($A574&amp;$A$568,Region!$J:$J,0))</f>
        <v>9.8823529411764692</v>
      </c>
    </row>
    <row r="575" spans="1:5" x14ac:dyDescent="0.3">
      <c r="A575" s="30"/>
      <c r="B575" s="30"/>
    </row>
    <row r="576" spans="1:5" x14ac:dyDescent="0.3">
      <c r="A576" s="102" t="s">
        <v>13</v>
      </c>
    </row>
    <row r="578" spans="1:5" ht="42" x14ac:dyDescent="0.3">
      <c r="B578" s="103" t="s">
        <v>327</v>
      </c>
      <c r="C578" s="103" t="s">
        <v>328</v>
      </c>
      <c r="D578" s="103" t="s">
        <v>331</v>
      </c>
      <c r="E578" s="103" t="s">
        <v>332</v>
      </c>
    </row>
    <row r="579" spans="1:5" x14ac:dyDescent="0.3">
      <c r="A579" s="30" t="s">
        <v>219</v>
      </c>
      <c r="B579" s="112">
        <f>INDEX(Region!K:K,MATCH($A579&amp;$A$576,Region!$J:$J,0))</f>
        <v>56.566265060241001</v>
      </c>
      <c r="C579" s="112">
        <f>INDEX(Region!L:L,MATCH($A579&amp;$A$576,Region!$J:$J,0))</f>
        <v>58.142857142857103</v>
      </c>
      <c r="D579" s="112">
        <f>INDEX(Region!M:M,MATCH($A579&amp;$A$576,Region!$J:$J,0))</f>
        <v>56.1458333333333</v>
      </c>
      <c r="E579" s="112">
        <f>INDEX(Region!N:N,MATCH($A579&amp;$A$576,Region!$J:$J,0))</f>
        <v>53.904479546663197</v>
      </c>
    </row>
    <row r="580" spans="1:5" x14ac:dyDescent="0.3">
      <c r="A580" s="39" t="s">
        <v>220</v>
      </c>
      <c r="B580" s="112">
        <f>INDEX(Region!K:K,MATCH($A580&amp;$A$576,Region!$J:$J,0))</f>
        <v>6.4634146341463401</v>
      </c>
      <c r="C580" s="112">
        <f>INDEX(Region!L:L,MATCH($A580&amp;$A$576,Region!$J:$J,0))</f>
        <v>11.4948453608247</v>
      </c>
      <c r="D580" s="112">
        <f>INDEX(Region!M:M,MATCH($A580&amp;$A$576,Region!$J:$J,0))</f>
        <v>14.5744680851064</v>
      </c>
      <c r="E580" s="112">
        <f>INDEX(Region!N:N,MATCH($A580&amp;$A$576,Region!$J:$J,0))</f>
        <v>2.37059058638174</v>
      </c>
    </row>
    <row r="581" spans="1:5" x14ac:dyDescent="0.3">
      <c r="A581" s="30" t="s">
        <v>221</v>
      </c>
      <c r="B581" s="112">
        <f>INDEX(Region!K:K,MATCH($A581&amp;$A$576,Region!$J:$J,0))</f>
        <v>13.795180722891599</v>
      </c>
      <c r="C581" s="112">
        <f>INDEX(Region!L:L,MATCH($A581&amp;$A$576,Region!$J:$J,0))</f>
        <v>7.1258503401360596</v>
      </c>
      <c r="D581" s="112">
        <f>INDEX(Region!M:M,MATCH($A581&amp;$A$576,Region!$J:$J,0))</f>
        <v>8.6458333333333304</v>
      </c>
      <c r="E581" s="112">
        <f>INDEX(Region!N:N,MATCH($A581&amp;$A$576,Region!$J:$J,0))</f>
        <v>19.541705693035301</v>
      </c>
    </row>
    <row r="582" spans="1:5" x14ac:dyDescent="0.3">
      <c r="A582" s="30" t="s">
        <v>222</v>
      </c>
      <c r="B582" s="112">
        <f>INDEX(Region!K:K,MATCH($A582&amp;$A$576,Region!$J:$J,0))</f>
        <v>8.4337349397590398</v>
      </c>
      <c r="C582" s="112">
        <f>INDEX(Region!L:L,MATCH($A582&amp;$A$576,Region!$J:$J,0))</f>
        <v>7.4659863945578202</v>
      </c>
      <c r="D582" s="112">
        <f>INDEX(Region!M:M,MATCH($A582&amp;$A$576,Region!$J:$J,0))</f>
        <v>6.7708333333333304</v>
      </c>
      <c r="E582" s="112">
        <f>INDEX(Region!N:N,MATCH($A582&amp;$A$576,Region!$J:$J,0))</f>
        <v>6.88872411578512</v>
      </c>
    </row>
    <row r="583" spans="1:5" x14ac:dyDescent="0.3">
      <c r="A583" s="30"/>
      <c r="B583" s="30"/>
    </row>
    <row r="584" spans="1:5" x14ac:dyDescent="0.3">
      <c r="A584" s="102" t="s">
        <v>49</v>
      </c>
    </row>
    <row r="586" spans="1:5" ht="42" x14ac:dyDescent="0.3">
      <c r="B586" s="103" t="s">
        <v>327</v>
      </c>
      <c r="C586" s="103" t="s">
        <v>328</v>
      </c>
      <c r="D586" s="103" t="s">
        <v>331</v>
      </c>
      <c r="E586" s="103" t="s">
        <v>332</v>
      </c>
    </row>
    <row r="587" spans="1:5" x14ac:dyDescent="0.3">
      <c r="A587" s="30" t="s">
        <v>219</v>
      </c>
      <c r="B587" s="112">
        <f>INDEX(Region!K:K,MATCH($A587&amp;$A$584,Region!$J:$J,0))</f>
        <v>53.462905256090401</v>
      </c>
      <c r="C587" s="112">
        <f>INDEX(Region!L:L,MATCH($A587&amp;$A$584,Region!$J:$J,0))</f>
        <v>47.853468833561799</v>
      </c>
      <c r="D587" s="112">
        <f>INDEX(Region!M:M,MATCH($A587&amp;$A$584,Region!$J:$J,0))</f>
        <v>53.128205128205103</v>
      </c>
      <c r="E587" s="112">
        <f>INDEX(Region!N:N,MATCH($A587&amp;$A$584,Region!$J:$J,0))</f>
        <v>54.381818181818197</v>
      </c>
    </row>
    <row r="588" spans="1:5" x14ac:dyDescent="0.3">
      <c r="A588" s="39" t="s">
        <v>220</v>
      </c>
      <c r="B588" s="112">
        <f>INDEX(Region!K:K,MATCH($A588&amp;$A$584,Region!$J:$J,0))</f>
        <v>3.9272677800243501</v>
      </c>
      <c r="C588" s="112">
        <f>INDEX(Region!L:L,MATCH($A588&amp;$A$584,Region!$J:$J,0))</f>
        <v>5.4024651428377899</v>
      </c>
      <c r="D588" s="112">
        <f>INDEX(Region!M:M,MATCH($A588&amp;$A$584,Region!$J:$J,0))</f>
        <v>8.2467532467532507</v>
      </c>
      <c r="E588" s="112">
        <f>INDEX(Region!N:N,MATCH($A588&amp;$A$584,Region!$J:$J,0))</f>
        <v>6.8181818181818201</v>
      </c>
    </row>
    <row r="589" spans="1:5" x14ac:dyDescent="0.3">
      <c r="A589" s="30" t="s">
        <v>221</v>
      </c>
      <c r="B589" s="112">
        <f>INDEX(Region!K:K,MATCH($A589&amp;$A$584,Region!$J:$J,0))</f>
        <v>18.468465537186699</v>
      </c>
      <c r="C589" s="112">
        <f>INDEX(Region!L:L,MATCH($A589&amp;$A$584,Region!$J:$J,0))</f>
        <v>16.251124979871602</v>
      </c>
      <c r="D589" s="112">
        <f>INDEX(Region!M:M,MATCH($A589&amp;$A$584,Region!$J:$J,0))</f>
        <v>15.1602564102564</v>
      </c>
      <c r="E589" s="112">
        <f>INDEX(Region!N:N,MATCH($A589&amp;$A$584,Region!$J:$J,0))</f>
        <v>12.0181818181818</v>
      </c>
    </row>
    <row r="590" spans="1:5" x14ac:dyDescent="0.3">
      <c r="A590" s="30" t="s">
        <v>222</v>
      </c>
      <c r="B590" s="112">
        <f>INDEX(Region!K:K,MATCH($A590&amp;$A$584,Region!$J:$J,0))</f>
        <v>7.4981709055941401</v>
      </c>
      <c r="C590" s="112">
        <f>INDEX(Region!L:L,MATCH($A590&amp;$A$584,Region!$J:$J,0))</f>
        <v>7.95339651701733</v>
      </c>
      <c r="D590" s="112">
        <f>INDEX(Region!M:M,MATCH($A590&amp;$A$584,Region!$J:$J,0))</f>
        <v>5.9551282051282</v>
      </c>
      <c r="E590" s="112">
        <f>INDEX(Region!N:N,MATCH($A590&amp;$A$584,Region!$J:$J,0))</f>
        <v>8.6</v>
      </c>
    </row>
    <row r="591" spans="1:5" x14ac:dyDescent="0.3">
      <c r="A591" s="30"/>
      <c r="B591" s="30"/>
    </row>
    <row r="592" spans="1:5" x14ac:dyDescent="0.3">
      <c r="A592" s="30"/>
      <c r="B592" s="30"/>
    </row>
    <row r="593" spans="1:5" x14ac:dyDescent="0.3">
      <c r="A593" s="100" t="s">
        <v>251</v>
      </c>
      <c r="B593" s="104"/>
    </row>
    <row r="594" spans="1:5" x14ac:dyDescent="0.3">
      <c r="A594" s="109"/>
      <c r="B594" s="110"/>
    </row>
    <row r="595" spans="1:5" x14ac:dyDescent="0.3">
      <c r="A595" s="102" t="s">
        <v>12</v>
      </c>
    </row>
    <row r="596" spans="1:5" x14ac:dyDescent="0.3">
      <c r="C596" s="105"/>
      <c r="D596" s="105"/>
      <c r="E596" s="105"/>
    </row>
    <row r="597" spans="1:5" ht="42" x14ac:dyDescent="0.3">
      <c r="B597" s="103" t="s">
        <v>327</v>
      </c>
      <c r="C597" s="119" t="s">
        <v>328</v>
      </c>
      <c r="D597" s="119" t="s">
        <v>331</v>
      </c>
      <c r="E597" s="119" t="s">
        <v>332</v>
      </c>
    </row>
    <row r="598" spans="1:5" x14ac:dyDescent="0.3">
      <c r="A598" s="30" t="s">
        <v>250</v>
      </c>
      <c r="B598" s="31">
        <f>INDEX(Region!K:K,MATCH($A598&amp;$A$595,Region!$J:$J,0))</f>
        <v>1.8125761679272799E-3</v>
      </c>
      <c r="C598" s="31">
        <f>INDEX(Region!L:L,MATCH($A598&amp;$A$595,Region!$J:$J,0))</f>
        <v>2.86519956142907E-3</v>
      </c>
      <c r="D598" s="31">
        <f>INDEX(Region!M:M,MATCH($A598&amp;$A$595,Region!$J:$J,0))</f>
        <v>9.8684088078242801E-3</v>
      </c>
      <c r="E598" s="31">
        <f>INDEX(Region!N:N,MATCH($A598&amp;$A$540,Region!$J:$J,0))</f>
        <v>7.9852059611926099E-4</v>
      </c>
    </row>
    <row r="599" spans="1:5" x14ac:dyDescent="0.3">
      <c r="A599" s="30" t="s">
        <v>244</v>
      </c>
      <c r="B599" s="31">
        <f>INDEX(Region!K:K,MATCH($A599&amp;$A$595,Region!$J:$J,0))</f>
        <v>3.4233343317672103E-2</v>
      </c>
      <c r="C599" s="31">
        <f>INDEX(Region!L:L,MATCH($A599&amp;$A$595,Region!$J:$J,0))</f>
        <v>1.1909040782834E-2</v>
      </c>
      <c r="D599" s="31">
        <f>INDEX(Region!M:M,MATCH($A599&amp;$A$595,Region!$J:$J,0))</f>
        <v>2.9804233064422099E-2</v>
      </c>
      <c r="E599" s="31">
        <f>INDEX(Region!N:N,MATCH($A599&amp;$A$540,Region!$J:$J,0))</f>
        <v>2.1835667703203498E-2</v>
      </c>
    </row>
    <row r="600" spans="1:5" x14ac:dyDescent="0.3">
      <c r="A600" s="30" t="s">
        <v>246</v>
      </c>
      <c r="B600" s="31">
        <f>INDEX(Region!K:K,MATCH($A600&amp;$A$595,Region!$J:$J,0))</f>
        <v>7.3579981477365997E-2</v>
      </c>
      <c r="C600" s="31">
        <f>INDEX(Region!L:L,MATCH($A600&amp;$A$595,Region!$J:$J,0))</f>
        <v>6.6652973033712606E-2</v>
      </c>
      <c r="D600" s="31">
        <f>INDEX(Region!M:M,MATCH($A600&amp;$A$595,Region!$J:$J,0))</f>
        <v>9.9488076225111299E-2</v>
      </c>
      <c r="E600" s="31">
        <f>INDEX(Region!N:N,MATCH($A600&amp;$A$540,Region!$J:$J,0))</f>
        <v>4.2620140758699403E-2</v>
      </c>
    </row>
    <row r="601" spans="1:5" x14ac:dyDescent="0.3">
      <c r="A601" s="39" t="s">
        <v>241</v>
      </c>
      <c r="B601" s="31">
        <f>INDEX(Region!K:K,MATCH($A601&amp;$A$595,Region!$J:$J,0))</f>
        <v>0.34805347797525099</v>
      </c>
      <c r="C601" s="31">
        <f>INDEX(Region!L:L,MATCH($A601&amp;$A$595,Region!$J:$J,0))</f>
        <v>0.22627514565075901</v>
      </c>
      <c r="D601" s="31">
        <f>INDEX(Region!M:M,MATCH($A601&amp;$A$595,Region!$J:$J,0))</f>
        <v>0.33584646982090899</v>
      </c>
      <c r="E601" s="31">
        <f>INDEX(Region!N:N,MATCH($A601&amp;$A$540,Region!$J:$J,0))</f>
        <v>0.26491800911032798</v>
      </c>
    </row>
    <row r="602" spans="1:5" x14ac:dyDescent="0.3">
      <c r="A602" s="30" t="s">
        <v>243</v>
      </c>
      <c r="B602" s="31">
        <f>INDEX(Region!K:K,MATCH($A602&amp;$A$595,Region!$J:$J,0))</f>
        <v>0.32671135098626602</v>
      </c>
      <c r="C602" s="31">
        <f>INDEX(Region!L:L,MATCH($A602&amp;$A$595,Region!$J:$J,0))</f>
        <v>0.362970046180079</v>
      </c>
      <c r="D602" s="31">
        <f>INDEX(Region!M:M,MATCH($A602&amp;$A$595,Region!$J:$J,0))</f>
        <v>0.34312482859674998</v>
      </c>
      <c r="E602" s="31">
        <f>INDEX(Region!N:N,MATCH($A602&amp;$A$540,Region!$J:$J,0))</f>
        <v>0.34852900824299399</v>
      </c>
    </row>
    <row r="603" spans="1:5" x14ac:dyDescent="0.3">
      <c r="A603" s="30" t="s">
        <v>245</v>
      </c>
      <c r="B603" s="31">
        <f>INDEX(Region!K:K,MATCH($A603&amp;$A$595,Region!$J:$J,0))</f>
        <v>0.14299297775723299</v>
      </c>
      <c r="C603" s="31">
        <f>INDEX(Region!L:L,MATCH($A603&amp;$A$595,Region!$J:$J,0))</f>
        <v>0.185587762560535</v>
      </c>
      <c r="D603" s="31">
        <f>INDEX(Region!M:M,MATCH($A603&amp;$A$595,Region!$J:$J,0))</f>
        <v>9.1042581648266202E-2</v>
      </c>
      <c r="E603" s="31">
        <f>INDEX(Region!N:N,MATCH($A603&amp;$A$540,Region!$J:$J,0))</f>
        <v>0.228649542725684</v>
      </c>
    </row>
    <row r="604" spans="1:5" x14ac:dyDescent="0.3">
      <c r="A604" s="30" t="s">
        <v>247</v>
      </c>
      <c r="B604" s="31">
        <f>INDEX(Region!K:K,MATCH($A604&amp;$A$595,Region!$J:$J,0))</f>
        <v>2.8671740164866E-2</v>
      </c>
      <c r="C604" s="31">
        <f>INDEX(Region!L:L,MATCH($A604&amp;$A$595,Region!$J:$J,0))</f>
        <v>6.4859640283579198E-2</v>
      </c>
      <c r="D604" s="31">
        <f>INDEX(Region!M:M,MATCH($A604&amp;$A$595,Region!$J:$J,0))</f>
        <v>3.2294236496869501E-2</v>
      </c>
      <c r="E604" s="31">
        <f>INDEX(Region!N:N,MATCH($A604&amp;$A$540,Region!$J:$J,0))</f>
        <v>5.1409450553007698E-2</v>
      </c>
    </row>
    <row r="605" spans="1:5" x14ac:dyDescent="0.3">
      <c r="A605" s="30" t="s">
        <v>240</v>
      </c>
      <c r="B605" s="31">
        <f>INDEX(Region!K:K,MATCH($A605&amp;$A$595,Region!$J:$J,0))</f>
        <v>1.24318188514768E-2</v>
      </c>
      <c r="C605" s="31">
        <f>INDEX(Region!L:L,MATCH($A605&amp;$A$595,Region!$J:$J,0))</f>
        <v>1.7388677421842001E-2</v>
      </c>
      <c r="D605" s="31">
        <f>INDEX(Region!M:M,MATCH($A605&amp;$A$595,Region!$J:$J,0))</f>
        <v>5.5876543757744004E-3</v>
      </c>
      <c r="E605" s="31">
        <f>INDEX(Region!N:N,MATCH($A605&amp;$A$540,Region!$J:$J,0))</f>
        <v>9.5640591065557798E-4</v>
      </c>
    </row>
    <row r="606" spans="1:5" x14ac:dyDescent="0.3">
      <c r="A606" s="30" t="s">
        <v>242</v>
      </c>
      <c r="B606" s="31">
        <f>INDEX(Region!K:K,MATCH($A606&amp;$A$595,Region!$J:$J,0))</f>
        <v>5.3183412830407201E-3</v>
      </c>
      <c r="C606" s="31">
        <f>INDEX(Region!L:L,MATCH($A606&amp;$A$595,Region!$J:$J,0))</f>
        <v>1.5702121867295501E-3</v>
      </c>
      <c r="D606" s="31">
        <f>INDEX(Region!M:M,MATCH($A606&amp;$A$595,Region!$J:$J,0))</f>
        <v>2.0561470138487502E-3</v>
      </c>
      <c r="E606" s="31">
        <f>INDEX(Region!N:N,MATCH($A606&amp;$A$540,Region!$J:$J,0))</f>
        <v>0</v>
      </c>
    </row>
    <row r="607" spans="1:5" x14ac:dyDescent="0.3">
      <c r="A607" s="30" t="s">
        <v>367</v>
      </c>
      <c r="B607" s="31">
        <f>INDEX(Region!K:K,MATCH($A607&amp;$A$595,Region!$J:$J,0))</f>
        <v>0</v>
      </c>
      <c r="C607" s="31">
        <f>INDEX(Region!L:L,MATCH($A607&amp;$A$595,Region!$J:$J,0))</f>
        <v>2.9938283881152401E-3</v>
      </c>
      <c r="D607" s="31">
        <f>INDEX(Region!M:M,MATCH($A607&amp;$A$595,Region!$J:$J,0))</f>
        <v>1.44321534167876E-3</v>
      </c>
      <c r="E607" s="31">
        <f>INDEX(Region!N:N,MATCH($A607&amp;$A$540,Region!$J:$J,0))</f>
        <v>0</v>
      </c>
    </row>
    <row r="608" spans="1:5" x14ac:dyDescent="0.3">
      <c r="A608" s="30" t="s">
        <v>368</v>
      </c>
      <c r="B608" s="31">
        <f>INDEX(Region!K:K,MATCH($A608&amp;$A$595,Region!$J:$J,0))</f>
        <v>1.8125761679272799E-3</v>
      </c>
      <c r="C608" s="31">
        <f>INDEX(Region!L:L,MATCH($A608&amp;$A$595,Region!$J:$J,0))</f>
        <v>4.0816398511114198E-3</v>
      </c>
      <c r="D608" s="31">
        <f>INDEX(Region!M:M,MATCH($A608&amp;$A$595,Region!$J:$J,0))</f>
        <v>0</v>
      </c>
      <c r="E608" s="31">
        <f>INDEX(Region!N:N,MATCH($A608&amp;$A$540,Region!$J:$J,0))</f>
        <v>0</v>
      </c>
    </row>
    <row r="609" spans="1:5" x14ac:dyDescent="0.3">
      <c r="A609" s="30" t="s">
        <v>248</v>
      </c>
      <c r="B609" s="31">
        <f>INDEX(Region!K:K,MATCH($A609&amp;$A$595,Region!$J:$J,0))</f>
        <v>2.65917064152036E-3</v>
      </c>
      <c r="C609" s="31">
        <f>INDEX(Region!L:L,MATCH($A609&amp;$A$595,Region!$J:$J,0))</f>
        <v>9.6057353436993197E-3</v>
      </c>
      <c r="D609" s="31">
        <f>INDEX(Region!M:M,MATCH($A609&amp;$A$595,Region!$J:$J,0))</f>
        <v>1.65442845668914E-3</v>
      </c>
      <c r="E609" s="31">
        <f>INDEX(Region!N:N,MATCH($A609&amp;$A$540,Region!$J:$J,0))</f>
        <v>7.2167637315007204E-3</v>
      </c>
    </row>
    <row r="610" spans="1:5" x14ac:dyDescent="0.3">
      <c r="A610" s="30" t="s">
        <v>249</v>
      </c>
      <c r="B610" s="31">
        <f>INDEX(Region!K:K,MATCH($A610&amp;$A$595,Region!$J:$J,0))</f>
        <v>1.80974928735998E-2</v>
      </c>
      <c r="C610" s="31">
        <f>INDEX(Region!L:L,MATCH($A610&amp;$A$595,Region!$J:$J,0))</f>
        <v>3.69679776172624E-2</v>
      </c>
      <c r="D610" s="31">
        <f>INDEX(Region!M:M,MATCH($A610&amp;$A$595,Region!$J:$J,0))</f>
        <v>4.5787960455722601E-2</v>
      </c>
      <c r="E610" s="31">
        <f>INDEX(Region!N:N,MATCH($A610&amp;$A$540,Region!$J:$J,0))</f>
        <v>2.79048084174973E-2</v>
      </c>
    </row>
    <row r="611" spans="1:5" x14ac:dyDescent="0.3">
      <c r="A611" s="30"/>
      <c r="B611" s="30"/>
    </row>
    <row r="612" spans="1:5" x14ac:dyDescent="0.3">
      <c r="A612" s="102" t="s">
        <v>13</v>
      </c>
    </row>
    <row r="614" spans="1:5" ht="42" x14ac:dyDescent="0.3">
      <c r="B614" s="103" t="s">
        <v>327</v>
      </c>
      <c r="C614" s="119" t="s">
        <v>328</v>
      </c>
      <c r="D614" s="119" t="s">
        <v>331</v>
      </c>
      <c r="E614" s="119" t="s">
        <v>332</v>
      </c>
    </row>
    <row r="615" spans="1:5" x14ac:dyDescent="0.3">
      <c r="A615" s="30" t="s">
        <v>250</v>
      </c>
      <c r="B615" s="31">
        <f>INDEX(Region!K:K,MATCH($A615&amp;$A$612,Region!$J:$J,0))</f>
        <v>5.9880239520958096E-3</v>
      </c>
      <c r="C615" s="31">
        <f>INDEX(Region!L:L,MATCH($A615&amp;$A$612,Region!$J:$J,0))</f>
        <v>5.8394160583941597E-2</v>
      </c>
      <c r="D615" s="31">
        <f>INDEX(Region!M:M,MATCH($A615&amp;$A$612,Region!$J:$J,0))</f>
        <v>0</v>
      </c>
      <c r="E615" s="31">
        <f>INDEX(Region!N:N,MATCH($A615&amp;$A$612,Region!$J:$J,0))</f>
        <v>0</v>
      </c>
    </row>
    <row r="616" spans="1:5" x14ac:dyDescent="0.3">
      <c r="A616" s="30" t="s">
        <v>244</v>
      </c>
      <c r="B616" s="31">
        <f>INDEX(Region!K:K,MATCH($A616&amp;$A$612,Region!$J:$J,0))</f>
        <v>1.19760479041916E-2</v>
      </c>
      <c r="C616" s="31">
        <f>INDEX(Region!L:L,MATCH($A616&amp;$A$612,Region!$J:$J,0))</f>
        <v>9.4890510948905105E-2</v>
      </c>
      <c r="D616" s="31">
        <f>INDEX(Region!M:M,MATCH($A616&amp;$A$612,Region!$J:$J,0))</f>
        <v>1.2820512820512799E-2</v>
      </c>
      <c r="E616" s="31">
        <f>INDEX(Region!N:N,MATCH($A616&amp;$A$612,Region!$J:$J,0))</f>
        <v>1.4705882352941201E-2</v>
      </c>
    </row>
    <row r="617" spans="1:5" x14ac:dyDescent="0.3">
      <c r="A617" s="30" t="s">
        <v>246</v>
      </c>
      <c r="B617" s="31">
        <f>INDEX(Region!K:K,MATCH($A617&amp;$A$612,Region!$J:$J,0))</f>
        <v>0.149700598802395</v>
      </c>
      <c r="C617" s="31">
        <f>INDEX(Region!L:L,MATCH($A617&amp;$A$612,Region!$J:$J,0))</f>
        <v>0.13868613138686101</v>
      </c>
      <c r="D617" s="31">
        <f>INDEX(Region!M:M,MATCH($A617&amp;$A$612,Region!$J:$J,0))</f>
        <v>9.6153846153846104E-2</v>
      </c>
      <c r="E617" s="31">
        <f>INDEX(Region!N:N,MATCH($A617&amp;$A$612,Region!$J:$J,0))</f>
        <v>2.9411764705882401E-2</v>
      </c>
    </row>
    <row r="618" spans="1:5" x14ac:dyDescent="0.3">
      <c r="A618" s="39" t="s">
        <v>241</v>
      </c>
      <c r="B618" s="31">
        <f>INDEX(Region!K:K,MATCH($A618&amp;$A$612,Region!$J:$J,0))</f>
        <v>0.30538922155688603</v>
      </c>
      <c r="C618" s="31">
        <f>INDEX(Region!L:L,MATCH($A618&amp;$A$612,Region!$J:$J,0))</f>
        <v>0.233576642335766</v>
      </c>
      <c r="D618" s="31">
        <f>INDEX(Region!M:M,MATCH($A618&amp;$A$612,Region!$J:$J,0))</f>
        <v>0.32051282051281998</v>
      </c>
      <c r="E618" s="31">
        <f>INDEX(Region!N:N,MATCH($A618&amp;$A$612,Region!$J:$J,0))</f>
        <v>0.25</v>
      </c>
    </row>
    <row r="619" spans="1:5" x14ac:dyDescent="0.3">
      <c r="A619" s="30" t="s">
        <v>243</v>
      </c>
      <c r="B619" s="31">
        <f>INDEX(Region!K:K,MATCH($A619&amp;$A$612,Region!$J:$J,0))</f>
        <v>0.34131736526946099</v>
      </c>
      <c r="C619" s="31">
        <f>INDEX(Region!L:L,MATCH($A619&amp;$A$612,Region!$J:$J,0))</f>
        <v>0.321167883211679</v>
      </c>
      <c r="D619" s="31">
        <f>INDEX(Region!M:M,MATCH($A619&amp;$A$612,Region!$J:$J,0))</f>
        <v>0.37179487179487197</v>
      </c>
      <c r="E619" s="31">
        <f>INDEX(Region!N:N,MATCH($A619&amp;$A$612,Region!$J:$J,0))</f>
        <v>0.51470588235294101</v>
      </c>
    </row>
    <row r="620" spans="1:5" x14ac:dyDescent="0.3">
      <c r="A620" s="30" t="s">
        <v>245</v>
      </c>
      <c r="B620" s="31">
        <f>INDEX(Region!K:K,MATCH($A620&amp;$A$612,Region!$J:$J,0))</f>
        <v>0.11377245508981999</v>
      </c>
      <c r="C620" s="31">
        <f>INDEX(Region!L:L,MATCH($A620&amp;$A$612,Region!$J:$J,0))</f>
        <v>9.4890510948905105E-2</v>
      </c>
      <c r="D620" s="31">
        <f>INDEX(Region!M:M,MATCH($A620&amp;$A$612,Region!$J:$J,0))</f>
        <v>0.108974358974359</v>
      </c>
      <c r="E620" s="31">
        <f>INDEX(Region!N:N,MATCH($A620&amp;$A$612,Region!$J:$J,0))</f>
        <v>0.191176470588235</v>
      </c>
    </row>
    <row r="621" spans="1:5" x14ac:dyDescent="0.3">
      <c r="A621" s="30" t="s">
        <v>247</v>
      </c>
      <c r="B621" s="31">
        <f>INDEX(Region!K:K,MATCH($A621&amp;$A$612,Region!$J:$J,0))</f>
        <v>1.19760479041916E-2</v>
      </c>
      <c r="C621" s="31">
        <f>INDEX(Region!L:L,MATCH($A621&amp;$A$612,Region!$J:$J,0))</f>
        <v>1.4598540145985399E-2</v>
      </c>
      <c r="D621" s="31">
        <f>INDEX(Region!M:M,MATCH($A621&amp;$A$612,Region!$J:$J,0))</f>
        <v>1.2820512820512799E-2</v>
      </c>
      <c r="E621" s="31">
        <f>INDEX(Region!N:N,MATCH($A621&amp;$A$612,Region!$J:$J,0))</f>
        <v>0</v>
      </c>
    </row>
    <row r="622" spans="1:5" x14ac:dyDescent="0.3">
      <c r="A622" s="30" t="s">
        <v>240</v>
      </c>
      <c r="B622" s="31">
        <f>INDEX(Region!K:K,MATCH($A622&amp;$A$612,Region!$J:$J,0))</f>
        <v>1.79640718562874E-2</v>
      </c>
      <c r="C622" s="31">
        <f>INDEX(Region!L:L,MATCH($A622&amp;$A$612,Region!$J:$J,0))</f>
        <v>1.4598540145985399E-2</v>
      </c>
      <c r="D622" s="31">
        <f>INDEX(Region!M:M,MATCH($A622&amp;$A$612,Region!$J:$J,0))</f>
        <v>0</v>
      </c>
      <c r="E622" s="31">
        <f>INDEX(Region!N:N,MATCH($A622&amp;$A$612,Region!$J:$J,0))</f>
        <v>0</v>
      </c>
    </row>
    <row r="623" spans="1:5" x14ac:dyDescent="0.3">
      <c r="A623" s="30" t="s">
        <v>242</v>
      </c>
      <c r="B623" s="31">
        <f>INDEX(Region!K:K,MATCH($A623&amp;$A$612,Region!$J:$J,0))</f>
        <v>0</v>
      </c>
      <c r="C623" s="31">
        <f>INDEX(Region!L:L,MATCH($A623&amp;$A$612,Region!$J:$J,0))</f>
        <v>0</v>
      </c>
      <c r="D623" s="31">
        <f>INDEX(Region!M:M,MATCH($A623&amp;$A$612,Region!$J:$J,0))</f>
        <v>6.41025641025641E-3</v>
      </c>
      <c r="E623" s="31">
        <f>INDEX(Region!N:N,MATCH($A623&amp;$A$612,Region!$J:$J,0))</f>
        <v>0</v>
      </c>
    </row>
    <row r="624" spans="1:5" x14ac:dyDescent="0.3">
      <c r="A624" s="30" t="s">
        <v>367</v>
      </c>
      <c r="B624" s="31">
        <f>INDEX(Region!K:K,MATCH($A624&amp;$A$612,Region!$J:$J,0))</f>
        <v>0</v>
      </c>
      <c r="C624" s="31">
        <f>INDEX(Region!L:L,MATCH($A624&amp;$A$612,Region!$J:$J,0))</f>
        <v>0</v>
      </c>
      <c r="D624" s="31">
        <f>INDEX(Region!M:M,MATCH($A624&amp;$A$612,Region!$J:$J,0))</f>
        <v>0</v>
      </c>
      <c r="E624" s="31">
        <f>INDEX(Region!N:N,MATCH($A624&amp;$A$612,Region!$J:$J,0))</f>
        <v>0</v>
      </c>
    </row>
    <row r="625" spans="1:5" x14ac:dyDescent="0.3">
      <c r="A625" s="30" t="s">
        <v>368</v>
      </c>
      <c r="B625" s="31">
        <f>INDEX(Region!K:K,MATCH($A625&amp;$A$612,Region!$J:$J,0))</f>
        <v>0</v>
      </c>
      <c r="C625" s="31">
        <f>INDEX(Region!L:L,MATCH($A625&amp;$A$612,Region!$J:$J,0))</f>
        <v>0</v>
      </c>
      <c r="D625" s="31">
        <f>INDEX(Region!M:M,MATCH($A625&amp;$A$612,Region!$J:$J,0))</f>
        <v>0</v>
      </c>
      <c r="E625" s="31">
        <f>INDEX(Region!N:N,MATCH($A625&amp;$A$612,Region!$J:$J,0))</f>
        <v>0</v>
      </c>
    </row>
    <row r="626" spans="1:5" x14ac:dyDescent="0.3">
      <c r="A626" s="30" t="s">
        <v>248</v>
      </c>
      <c r="B626" s="31">
        <f>INDEX(Region!K:K,MATCH($A626&amp;$A$612,Region!$J:$J,0))</f>
        <v>0</v>
      </c>
      <c r="C626" s="31">
        <f>INDEX(Region!L:L,MATCH($A626&amp;$A$612,Region!$J:$J,0))</f>
        <v>7.2992700729926996E-3</v>
      </c>
      <c r="D626" s="31">
        <f>INDEX(Region!M:M,MATCH($A626&amp;$A$612,Region!$J:$J,0))</f>
        <v>0</v>
      </c>
      <c r="E626" s="31">
        <f>INDEX(Region!N:N,MATCH($A626&amp;$A$612,Region!$J:$J,0))</f>
        <v>0</v>
      </c>
    </row>
    <row r="627" spans="1:5" x14ac:dyDescent="0.3">
      <c r="A627" s="30" t="s">
        <v>249</v>
      </c>
      <c r="B627" s="31">
        <f>INDEX(Region!K:K,MATCH($A627&amp;$A$612,Region!$J:$J,0))</f>
        <v>4.1916167664670698E-2</v>
      </c>
      <c r="C627" s="31">
        <f>INDEX(Region!L:L,MATCH($A627&amp;$A$612,Region!$J:$J,0))</f>
        <v>2.18978102189781E-2</v>
      </c>
      <c r="D627" s="31">
        <f>INDEX(Region!M:M,MATCH($A627&amp;$A$612,Region!$J:$J,0))</f>
        <v>7.0512820512820498E-2</v>
      </c>
      <c r="E627" s="31">
        <f>INDEX(Region!N:N,MATCH($A627&amp;$A$612,Region!$J:$J,0))</f>
        <v>0</v>
      </c>
    </row>
    <row r="628" spans="1:5" x14ac:dyDescent="0.3">
      <c r="A628" s="30"/>
      <c r="B628" s="30"/>
    </row>
    <row r="629" spans="1:5" x14ac:dyDescent="0.3">
      <c r="A629" s="102" t="s">
        <v>49</v>
      </c>
    </row>
    <row r="631" spans="1:5" ht="42" x14ac:dyDescent="0.3">
      <c r="B631" s="103" t="s">
        <v>327</v>
      </c>
      <c r="C631" s="119" t="s">
        <v>328</v>
      </c>
      <c r="D631" s="119" t="s">
        <v>331</v>
      </c>
      <c r="E631" s="119" t="s">
        <v>332</v>
      </c>
    </row>
    <row r="632" spans="1:5" x14ac:dyDescent="0.3">
      <c r="A632" s="30" t="s">
        <v>250</v>
      </c>
      <c r="B632" s="31">
        <f>INDEX(Region!K:K,MATCH($A632&amp;$A$629,Region!$J:$J,0))</f>
        <v>6.02409638554217E-2</v>
      </c>
      <c r="C632" s="31">
        <f>INDEX(Region!L:L,MATCH($A632&amp;$A$629,Region!$J:$J,0))</f>
        <v>3.40136054421769E-3</v>
      </c>
      <c r="D632" s="31">
        <f>INDEX(Region!M:M,MATCH($A632&amp;$A$629,Region!$J:$J,0))</f>
        <v>0</v>
      </c>
      <c r="E632" s="31">
        <f>INDEX(Region!N:N,MATCH($A632&amp;$A$629,Region!$J:$J,0))</f>
        <v>0</v>
      </c>
    </row>
    <row r="633" spans="1:5" x14ac:dyDescent="0.3">
      <c r="A633" s="30" t="s">
        <v>244</v>
      </c>
      <c r="B633" s="31">
        <f>INDEX(Region!K:K,MATCH($A633&amp;$A$629,Region!$J:$J,0))</f>
        <v>8.4337349397590397E-2</v>
      </c>
      <c r="C633" s="31">
        <f>INDEX(Region!L:L,MATCH($A633&amp;$A$629,Region!$J:$J,0))</f>
        <v>3.7414965986394599E-2</v>
      </c>
      <c r="D633" s="31">
        <f>INDEX(Region!M:M,MATCH($A633&amp;$A$629,Region!$J:$J,0))</f>
        <v>6.25E-2</v>
      </c>
      <c r="E633" s="31">
        <f>INDEX(Region!N:N,MATCH($A633&amp;$A$629,Region!$J:$J,0))</f>
        <v>5.4545454545454501E-2</v>
      </c>
    </row>
    <row r="634" spans="1:5" x14ac:dyDescent="0.3">
      <c r="A634" s="30" t="s">
        <v>246</v>
      </c>
      <c r="B634" s="31">
        <f>INDEX(Region!K:K,MATCH($A634&amp;$A$629,Region!$J:$J,0))</f>
        <v>0.120481927710843</v>
      </c>
      <c r="C634" s="31">
        <f>INDEX(Region!L:L,MATCH($A634&amp;$A$629,Region!$J:$J,0))</f>
        <v>0.119047619047619</v>
      </c>
      <c r="D634" s="31">
        <f>INDEX(Region!M:M,MATCH($A634&amp;$A$629,Region!$J:$J,0))</f>
        <v>0.16666666666666699</v>
      </c>
      <c r="E634" s="31">
        <f>INDEX(Region!N:N,MATCH($A634&amp;$A$629,Region!$J:$J,0))</f>
        <v>5.4545454545454501E-2</v>
      </c>
    </row>
    <row r="635" spans="1:5" x14ac:dyDescent="0.3">
      <c r="A635" s="39" t="s">
        <v>241</v>
      </c>
      <c r="B635" s="31">
        <f>INDEX(Region!K:K,MATCH($A635&amp;$A$629,Region!$J:$J,0))</f>
        <v>0.49397590361445798</v>
      </c>
      <c r="C635" s="31">
        <f>INDEX(Region!L:L,MATCH($A635&amp;$A$629,Region!$J:$J,0))</f>
        <v>0.54081632653061196</v>
      </c>
      <c r="D635" s="31">
        <f>INDEX(Region!M:M,MATCH($A635&amp;$A$629,Region!$J:$J,0))</f>
        <v>0.5</v>
      </c>
      <c r="E635" s="31">
        <f>INDEX(Region!N:N,MATCH($A635&amp;$A$629,Region!$J:$J,0))</f>
        <v>0.54545454545454497</v>
      </c>
    </row>
    <row r="636" spans="1:5" x14ac:dyDescent="0.3">
      <c r="A636" s="30" t="s">
        <v>243</v>
      </c>
      <c r="B636" s="31">
        <f>INDEX(Region!K:K,MATCH($A636&amp;$A$629,Region!$J:$J,0))</f>
        <v>0.19277108433734899</v>
      </c>
      <c r="C636" s="31">
        <f>INDEX(Region!L:L,MATCH($A636&amp;$A$629,Region!$J:$J,0))</f>
        <v>0.210884353741497</v>
      </c>
      <c r="D636" s="31">
        <f>INDEX(Region!M:M,MATCH($A636&amp;$A$629,Region!$J:$J,0))</f>
        <v>0.14583333333333301</v>
      </c>
      <c r="E636" s="31">
        <f>INDEX(Region!N:N,MATCH($A636&amp;$A$629,Region!$J:$J,0))</f>
        <v>0.29090909090909101</v>
      </c>
    </row>
    <row r="637" spans="1:5" x14ac:dyDescent="0.3">
      <c r="A637" s="30" t="s">
        <v>245</v>
      </c>
      <c r="B637" s="31">
        <f>INDEX(Region!K:K,MATCH($A637&amp;$A$629,Region!$J:$J,0))</f>
        <v>2.40963855421687E-2</v>
      </c>
      <c r="C637" s="31">
        <f>INDEX(Region!L:L,MATCH($A637&amp;$A$629,Region!$J:$J,0))</f>
        <v>3.7414965986394599E-2</v>
      </c>
      <c r="D637" s="31">
        <f>INDEX(Region!M:M,MATCH($A637&amp;$A$629,Region!$J:$J,0))</f>
        <v>4.1666666666666699E-2</v>
      </c>
      <c r="E637" s="31">
        <f>INDEX(Region!N:N,MATCH($A637&amp;$A$629,Region!$J:$J,0))</f>
        <v>0.29090909090909101</v>
      </c>
    </row>
    <row r="638" spans="1:5" x14ac:dyDescent="0.3">
      <c r="A638" s="30" t="s">
        <v>247</v>
      </c>
      <c r="B638" s="31">
        <f>INDEX(Region!K:K,MATCH($A638&amp;$A$629,Region!$J:$J,0))</f>
        <v>0</v>
      </c>
      <c r="C638" s="31">
        <f>INDEX(Region!L:L,MATCH($A638&amp;$A$629,Region!$J:$J,0))</f>
        <v>6.8027210884353704E-3</v>
      </c>
      <c r="D638" s="31">
        <f>INDEX(Region!M:M,MATCH($A638&amp;$A$629,Region!$J:$J,0))</f>
        <v>0</v>
      </c>
      <c r="E638" s="31">
        <f>INDEX(Region!N:N,MATCH($A638&amp;$A$629,Region!$J:$J,0))</f>
        <v>0</v>
      </c>
    </row>
    <row r="639" spans="1:5" x14ac:dyDescent="0.3">
      <c r="A639" s="30" t="s">
        <v>240</v>
      </c>
      <c r="B639" s="31">
        <f>INDEX(Region!K:K,MATCH($A639&amp;$A$629,Region!$J:$J,0))</f>
        <v>0</v>
      </c>
      <c r="C639" s="31">
        <f>INDEX(Region!L:L,MATCH($A639&amp;$A$629,Region!$J:$J,0))</f>
        <v>3.40136054421769E-3</v>
      </c>
      <c r="D639" s="31">
        <f>INDEX(Region!M:M,MATCH($A639&amp;$A$629,Region!$J:$J,0))</f>
        <v>0</v>
      </c>
      <c r="E639" s="31">
        <f>INDEX(Region!N:N,MATCH($A639&amp;$A$629,Region!$J:$J,0))</f>
        <v>1.8181818181818198E-2</v>
      </c>
    </row>
    <row r="640" spans="1:5" x14ac:dyDescent="0.3">
      <c r="A640" s="30" t="s">
        <v>242</v>
      </c>
      <c r="B640" s="31">
        <f>INDEX(Region!K:K,MATCH($A640&amp;$A$629,Region!$J:$J,0))</f>
        <v>0</v>
      </c>
      <c r="C640" s="31">
        <f>INDEX(Region!L:L,MATCH($A640&amp;$A$629,Region!$J:$J,0))</f>
        <v>0</v>
      </c>
      <c r="D640" s="31">
        <f>INDEX(Region!M:M,MATCH($A640&amp;$A$629,Region!$J:$J,0))</f>
        <v>0</v>
      </c>
      <c r="E640" s="31">
        <f>INDEX(Region!N:N,MATCH($A640&amp;$A$629,Region!$J:$J,0))</f>
        <v>0</v>
      </c>
    </row>
    <row r="641" spans="1:5" x14ac:dyDescent="0.3">
      <c r="A641" s="30" t="s">
        <v>367</v>
      </c>
      <c r="B641" s="31">
        <f>INDEX(Region!K:K,MATCH($A641&amp;$A$629,Region!$J:$J,0))</f>
        <v>0</v>
      </c>
      <c r="C641" s="31">
        <f>INDEX(Region!L:L,MATCH($A641&amp;$A$629,Region!$J:$J,0))</f>
        <v>0</v>
      </c>
      <c r="D641" s="31">
        <f>INDEX(Region!M:M,MATCH($A641&amp;$A$629,Region!$J:$J,0))</f>
        <v>0</v>
      </c>
      <c r="E641" s="31">
        <f>INDEX(Region!N:N,MATCH($A641&amp;$A$629,Region!$J:$J,0))</f>
        <v>0</v>
      </c>
    </row>
    <row r="642" spans="1:5" x14ac:dyDescent="0.3">
      <c r="A642" s="30" t="s">
        <v>368</v>
      </c>
      <c r="B642" s="31">
        <f>INDEX(Region!K:K,MATCH($A642&amp;$A$629,Region!$J:$J,0))</f>
        <v>0</v>
      </c>
      <c r="C642" s="31">
        <f>INDEX(Region!L:L,MATCH($A642&amp;$A$629,Region!$J:$J,0))</f>
        <v>0</v>
      </c>
      <c r="D642" s="31">
        <f>INDEX(Region!M:M,MATCH($A642&amp;$A$629,Region!$J:$J,0))</f>
        <v>0</v>
      </c>
      <c r="E642" s="31">
        <f>INDEX(Region!N:N,MATCH($A642&amp;$A$629,Region!$J:$J,0))</f>
        <v>0</v>
      </c>
    </row>
    <row r="643" spans="1:5" x14ac:dyDescent="0.3">
      <c r="A643" s="30" t="s">
        <v>248</v>
      </c>
      <c r="B643" s="31">
        <f>INDEX(Region!K:K,MATCH($A643&amp;$A$629,Region!$J:$J,0))</f>
        <v>2.40963855421687E-2</v>
      </c>
      <c r="C643" s="31">
        <f>INDEX(Region!L:L,MATCH($A643&amp;$A$629,Region!$J:$J,0))</f>
        <v>1.02040816326531E-2</v>
      </c>
      <c r="D643" s="31">
        <f>INDEX(Region!M:M,MATCH($A643&amp;$A$629,Region!$J:$J,0))</f>
        <v>6.25E-2</v>
      </c>
      <c r="E643" s="31">
        <f>INDEX(Region!N:N,MATCH($A643&amp;$A$629,Region!$J:$J,0))</f>
        <v>1.8181818181818198E-2</v>
      </c>
    </row>
    <row r="644" spans="1:5" x14ac:dyDescent="0.3">
      <c r="A644" s="30" t="s">
        <v>249</v>
      </c>
      <c r="B644" s="31">
        <f>INDEX(Region!K:K,MATCH($A644&amp;$A$629,Region!$J:$J,0))</f>
        <v>0</v>
      </c>
      <c r="C644" s="31">
        <f>INDEX(Region!L:L,MATCH($A644&amp;$A$629,Region!$J:$J,0))</f>
        <v>3.06122448979592E-2</v>
      </c>
      <c r="D644" s="31">
        <f>INDEX(Region!M:M,MATCH($A644&amp;$A$629,Region!$J:$J,0))</f>
        <v>2.0833333333333301E-2</v>
      </c>
      <c r="E644" s="31">
        <f>INDEX(Region!N:N,MATCH($A644&amp;$A$629,Region!$J:$J,0))</f>
        <v>0</v>
      </c>
    </row>
    <row r="645" spans="1:5" x14ac:dyDescent="0.3">
      <c r="A645" s="30"/>
      <c r="B645" s="120"/>
      <c r="C645" s="120"/>
      <c r="D645" s="120"/>
      <c r="E645" s="120"/>
    </row>
    <row r="646" spans="1:5" x14ac:dyDescent="0.3">
      <c r="A646" s="115" t="s">
        <v>208</v>
      </c>
      <c r="B646" s="115"/>
    </row>
    <row r="647" spans="1:5" x14ac:dyDescent="0.3">
      <c r="A647" s="114"/>
      <c r="B647" s="117" t="s">
        <v>3</v>
      </c>
    </row>
    <row r="648" spans="1:5" x14ac:dyDescent="0.3">
      <c r="A648" s="102" t="s">
        <v>12</v>
      </c>
    </row>
    <row r="650" spans="1:5" ht="42" x14ac:dyDescent="0.3">
      <c r="B650" s="103" t="s">
        <v>327</v>
      </c>
      <c r="C650" s="119" t="s">
        <v>328</v>
      </c>
      <c r="D650" s="119" t="s">
        <v>331</v>
      </c>
      <c r="E650" s="119" t="s">
        <v>332</v>
      </c>
    </row>
    <row r="651" spans="1:5" x14ac:dyDescent="0.3">
      <c r="A651" s="38" t="s">
        <v>387</v>
      </c>
      <c r="B651" s="31">
        <f>INDEX(Region!K:K,MATCH($A651&amp;$A$595,Region!$J:$J,0))</f>
        <v>0.72520388762449595</v>
      </c>
      <c r="C651" s="31">
        <f>INDEX(Region!L:L,MATCH($A651&amp;$A$595,Region!$J:$J,0))</f>
        <v>0.76251161056239303</v>
      </c>
      <c r="D651" s="31">
        <f>INDEX(Region!M:M,MATCH($A651&amp;$A$595,Region!$J:$J,0))</f>
        <v>0.62612353704991597</v>
      </c>
      <c r="E651" s="31">
        <f>INDEX(Region!N:N,MATCH($A651&amp;$A$540,Region!$J:$J,0))</f>
        <v>0.59849996959912999</v>
      </c>
    </row>
    <row r="652" spans="1:5" x14ac:dyDescent="0.3">
      <c r="A652" s="38" t="s">
        <v>386</v>
      </c>
      <c r="B652" s="31">
        <f>INDEX(Region!K:K,MATCH($A652&amp;$A$595,Region!$J:$J,0))</f>
        <v>0.24369884496705299</v>
      </c>
      <c r="C652" s="31">
        <f>INDEX(Region!L:L,MATCH($A652&amp;$A$595,Region!$J:$J,0))</f>
        <v>0.21163845536880899</v>
      </c>
      <c r="D652" s="31">
        <f>INDEX(Region!M:M,MATCH($A652&amp;$A$595,Region!$J:$J,0))</f>
        <v>0.35353270158553401</v>
      </c>
      <c r="E652" s="31">
        <f>INDEX(Region!N:N,MATCH($A652&amp;$A$540,Region!$J:$J,0))</f>
        <v>0.382528581188324</v>
      </c>
    </row>
    <row r="653" spans="1:5" x14ac:dyDescent="0.3">
      <c r="A653" s="38" t="s">
        <v>384</v>
      </c>
      <c r="B653" s="31">
        <f>INDEX(Region!K:K,MATCH($A653&amp;$A$595,Region!$J:$J,0))</f>
        <v>8.6509611899245695E-3</v>
      </c>
      <c r="C653" s="31">
        <f>INDEX(Region!L:L,MATCH($A653&amp;$A$595,Region!$J:$J,0))</f>
        <v>0</v>
      </c>
      <c r="D653" s="31">
        <f>INDEX(Region!M:M,MATCH($A653&amp;$A$595,Region!$J:$J,0))</f>
        <v>6.5969122658015196E-3</v>
      </c>
      <c r="E653" s="31">
        <f>INDEX(Region!N:N,MATCH($A653&amp;$A$540,Region!$J:$J,0))</f>
        <v>6.3238164041818801E-3</v>
      </c>
    </row>
    <row r="654" spans="1:5" x14ac:dyDescent="0.3">
      <c r="A654" s="38" t="s">
        <v>385</v>
      </c>
      <c r="B654" s="31">
        <f>INDEX(Region!K:K,MATCH($A654&amp;$A$595,Region!$J:$J,0))</f>
        <v>2.2446306218526502E-2</v>
      </c>
      <c r="C654" s="31">
        <f>INDEX(Region!L:L,MATCH($A654&amp;$A$595,Region!$J:$J,0))</f>
        <v>2.5849934068798298E-2</v>
      </c>
      <c r="D654" s="31">
        <f>INDEX(Region!M:M,MATCH($A654&amp;$A$595,Region!$J:$J,0))</f>
        <v>1.3746849098748799E-2</v>
      </c>
      <c r="E654" s="31">
        <f>INDEX(Region!N:N,MATCH($A654&amp;$A$540,Region!$J:$J,0))</f>
        <v>1.26476328083638E-2</v>
      </c>
    </row>
    <row r="655" spans="1:5" x14ac:dyDescent="0.3">
      <c r="A655" s="30"/>
      <c r="B655" s="30"/>
    </row>
    <row r="656" spans="1:5" x14ac:dyDescent="0.3">
      <c r="A656" s="102" t="s">
        <v>13</v>
      </c>
    </row>
    <row r="658" spans="1:5" ht="42" x14ac:dyDescent="0.3">
      <c r="B658" s="103" t="s">
        <v>327</v>
      </c>
      <c r="C658" s="119" t="s">
        <v>328</v>
      </c>
      <c r="D658" s="119" t="s">
        <v>331</v>
      </c>
      <c r="E658" s="119" t="s">
        <v>332</v>
      </c>
    </row>
    <row r="659" spans="1:5" x14ac:dyDescent="0.3">
      <c r="A659" s="38" t="s">
        <v>387</v>
      </c>
      <c r="B659" s="31">
        <f>INDEX(Region!K:K,MATCH($A659&amp;$A$656,Region!$J:$J,0))</f>
        <v>0.57608695652173902</v>
      </c>
      <c r="C659" s="31">
        <f>INDEX(Region!L:L,MATCH($A659&amp;$A$656,Region!$J:$J,0))</f>
        <v>0.62765957446808496</v>
      </c>
      <c r="D659" s="31">
        <f>INDEX(Region!M:M,MATCH($A659&amp;$A$656,Region!$J:$J,0))</f>
        <v>0.50833333333333297</v>
      </c>
      <c r="E659" s="31">
        <f>INDEX(Region!N:N,MATCH($A659&amp;$A$656,Region!$J:$J,0))</f>
        <v>0.42105263157894701</v>
      </c>
    </row>
    <row r="660" spans="1:5" x14ac:dyDescent="0.3">
      <c r="A660" s="38" t="s">
        <v>386</v>
      </c>
      <c r="B660" s="31">
        <f>INDEX(Region!K:K,MATCH($A660&amp;$A$656,Region!$J:$J,0))</f>
        <v>0.38043478260869601</v>
      </c>
      <c r="C660" s="31">
        <f>INDEX(Region!L:L,MATCH($A660&amp;$A$656,Region!$J:$J,0))</f>
        <v>0.340425531914894</v>
      </c>
      <c r="D660" s="31">
        <f>INDEX(Region!M:M,MATCH($A660&amp;$A$656,Region!$J:$J,0))</f>
        <v>0.41666666666666702</v>
      </c>
      <c r="E660" s="31">
        <f>INDEX(Region!N:N,MATCH($A660&amp;$A$656,Region!$J:$J,0))</f>
        <v>0.49122807017543901</v>
      </c>
    </row>
    <row r="661" spans="1:5" x14ac:dyDescent="0.3">
      <c r="A661" s="38" t="s">
        <v>384</v>
      </c>
      <c r="B661" s="31">
        <f>INDEX(Region!K:K,MATCH($A661&amp;$A$656,Region!$J:$J,0))</f>
        <v>0</v>
      </c>
      <c r="C661" s="31">
        <f>INDEX(Region!L:L,MATCH($A661&amp;$A$656,Region!$J:$J,0))</f>
        <v>1.0638297872340399E-2</v>
      </c>
      <c r="D661" s="31">
        <f>INDEX(Region!M:M,MATCH($A661&amp;$A$656,Region!$J:$J,0))</f>
        <v>0</v>
      </c>
      <c r="E661" s="31">
        <f>INDEX(Region!N:N,MATCH($A661&amp;$A$656,Region!$J:$J,0))</f>
        <v>7.0175438596491196E-2</v>
      </c>
    </row>
    <row r="662" spans="1:5" x14ac:dyDescent="0.3">
      <c r="A662" s="38" t="s">
        <v>385</v>
      </c>
      <c r="B662" s="31">
        <f>INDEX(Region!K:K,MATCH($A662&amp;$A$656,Region!$J:$J,0))</f>
        <v>4.3478260869565202E-2</v>
      </c>
      <c r="C662" s="31">
        <f>INDEX(Region!L:L,MATCH($A662&amp;$A$656,Region!$J:$J,0))</f>
        <v>2.1276595744680899E-2</v>
      </c>
      <c r="D662" s="31">
        <f>INDEX(Region!M:M,MATCH($A662&amp;$A$656,Region!$J:$J,0))</f>
        <v>7.4999999999999997E-2</v>
      </c>
      <c r="E662" s="31">
        <f>INDEX(Region!N:N,MATCH($A662&amp;$A$656,Region!$J:$J,0))</f>
        <v>1.7543859649122799E-2</v>
      </c>
    </row>
    <row r="663" spans="1:5" x14ac:dyDescent="0.3">
      <c r="A663" s="30"/>
      <c r="B663" s="30"/>
    </row>
    <row r="664" spans="1:5" x14ac:dyDescent="0.3">
      <c r="A664" s="102" t="s">
        <v>49</v>
      </c>
    </row>
    <row r="666" spans="1:5" ht="42" x14ac:dyDescent="0.3">
      <c r="B666" s="103" t="s">
        <v>327</v>
      </c>
      <c r="C666" s="119" t="s">
        <v>328</v>
      </c>
      <c r="D666" s="119" t="s">
        <v>331</v>
      </c>
      <c r="E666" s="119" t="s">
        <v>332</v>
      </c>
    </row>
    <row r="667" spans="1:5" x14ac:dyDescent="0.3">
      <c r="A667" s="38" t="s">
        <v>387</v>
      </c>
      <c r="B667" s="31">
        <f>INDEX(Region!K:K,MATCH($A667&amp;$A$664,Region!$J:$J,0))</f>
        <v>0.39285714285714302</v>
      </c>
      <c r="C667" s="31">
        <f>INDEX(Region!L:L,MATCH($A667&amp;$A$664,Region!$J:$J,0))</f>
        <v>0.52380952380952395</v>
      </c>
      <c r="D667" s="31">
        <f>INDEX(Region!M:M,MATCH($A667&amp;$A$664,Region!$J:$J,0))</f>
        <v>0.33333333333333298</v>
      </c>
      <c r="E667" s="31">
        <f>INDEX(Region!N:N,MATCH($A667&amp;$A$664,Region!$J:$J,0))</f>
        <v>0.33333333333333298</v>
      </c>
    </row>
    <row r="668" spans="1:5" x14ac:dyDescent="0.3">
      <c r="A668" s="38" t="s">
        <v>386</v>
      </c>
      <c r="B668" s="31">
        <f>INDEX(Region!K:K,MATCH($A668&amp;$A$664,Region!$J:$J,0))</f>
        <v>0.57142857142857095</v>
      </c>
      <c r="C668" s="31">
        <f>INDEX(Region!L:L,MATCH($A668&amp;$A$664,Region!$J:$J,0))</f>
        <v>0.476190476190476</v>
      </c>
      <c r="D668" s="31">
        <f>INDEX(Region!M:M,MATCH($A668&amp;$A$664,Region!$J:$J,0))</f>
        <v>0.41666666666666702</v>
      </c>
      <c r="E668" s="31">
        <f>INDEX(Region!N:N,MATCH($A668&amp;$A$664,Region!$J:$J,0))</f>
        <v>0.625</v>
      </c>
    </row>
    <row r="669" spans="1:5" x14ac:dyDescent="0.3">
      <c r="A669" s="38" t="s">
        <v>384</v>
      </c>
      <c r="B669" s="31">
        <f>INDEX(Region!K:K,MATCH($A669&amp;$A$664,Region!$J:$J,0))</f>
        <v>0</v>
      </c>
      <c r="C669" s="31">
        <f>INDEX(Region!L:L,MATCH($A669&amp;$A$664,Region!$J:$J,0))</f>
        <v>0</v>
      </c>
      <c r="D669" s="31">
        <f>INDEX(Region!M:M,MATCH($A669&amp;$A$664,Region!$J:$J,0))</f>
        <v>0</v>
      </c>
      <c r="E669" s="31">
        <f>INDEX(Region!N:N,MATCH($A669&amp;$A$664,Region!$J:$J,0))</f>
        <v>0</v>
      </c>
    </row>
    <row r="670" spans="1:5" x14ac:dyDescent="0.3">
      <c r="A670" s="38" t="s">
        <v>385</v>
      </c>
      <c r="B670" s="31">
        <f>INDEX(Region!K:K,MATCH($A670&amp;$A$664,Region!$J:$J,0))</f>
        <v>3.5714285714285698E-2</v>
      </c>
      <c r="C670" s="31">
        <f>INDEX(Region!L:L,MATCH($A670&amp;$A$664,Region!$J:$J,0))</f>
        <v>0</v>
      </c>
      <c r="D670" s="31">
        <f>INDEX(Region!M:M,MATCH($A670&amp;$A$664,Region!$J:$J,0))</f>
        <v>0.25</v>
      </c>
      <c r="E670" s="31">
        <f>INDEX(Region!N:N,MATCH($A670&amp;$A$664,Region!$J:$J,0))</f>
        <v>4.1666666666666699E-2</v>
      </c>
    </row>
    <row r="671" spans="1:5" x14ac:dyDescent="0.3">
      <c r="A671" s="109"/>
      <c r="B671" s="110"/>
    </row>
    <row r="672" spans="1:5" x14ac:dyDescent="0.3">
      <c r="A672" s="109"/>
      <c r="B672" s="110"/>
    </row>
    <row r="673" spans="1:5" ht="31.5" customHeight="1" x14ac:dyDescent="0.3">
      <c r="A673" s="115" t="s">
        <v>389</v>
      </c>
      <c r="B673" s="115"/>
    </row>
    <row r="674" spans="1:5" x14ac:dyDescent="0.3">
      <c r="A674" s="118" t="s">
        <v>223</v>
      </c>
      <c r="B674" s="110"/>
    </row>
    <row r="675" spans="1:5" ht="42" x14ac:dyDescent="0.3">
      <c r="A675" s="109"/>
      <c r="B675" s="103" t="s">
        <v>327</v>
      </c>
      <c r="C675" s="119" t="s">
        <v>328</v>
      </c>
      <c r="D675" s="119" t="s">
        <v>331</v>
      </c>
      <c r="E675" s="119" t="s">
        <v>332</v>
      </c>
    </row>
    <row r="676" spans="1:5" x14ac:dyDescent="0.3">
      <c r="A676" s="102" t="s">
        <v>12</v>
      </c>
    </row>
    <row r="677" spans="1:5" x14ac:dyDescent="0.3">
      <c r="A677" s="34" t="s">
        <v>381</v>
      </c>
      <c r="B677" s="31">
        <f>INDEX(Region!K:K,MATCH($A677&amp;$A$595,Region!$J:$J,0))</f>
        <v>0.23108867490941201</v>
      </c>
      <c r="C677" s="31">
        <f>INDEX(Region!L:L,MATCH($A677&amp;$A$595,Region!$J:$J,0))</f>
        <v>0.27199107656398697</v>
      </c>
      <c r="D677" s="31">
        <f>INDEX(Region!M:M,MATCH($A677&amp;$A$595,Region!$J:$J,0))</f>
        <v>0.258749442968498</v>
      </c>
      <c r="E677" s="31">
        <f>INDEX(Region!N:N,MATCH($A677&amp;$A$540,Region!$J:$J,0))</f>
        <v>0.19916666666666699</v>
      </c>
    </row>
    <row r="678" spans="1:5" x14ac:dyDescent="0.3">
      <c r="A678" s="102" t="s">
        <v>13</v>
      </c>
      <c r="B678" s="52"/>
    </row>
    <row r="679" spans="1:5" x14ac:dyDescent="0.3">
      <c r="A679" s="34" t="s">
        <v>381</v>
      </c>
      <c r="B679" s="31">
        <f>INDEX(Region!K:K,MATCH($A679&amp;$A$656,Region!$J:$J,0))</f>
        <v>0.10909090909090899</v>
      </c>
      <c r="C679" s="31">
        <f>INDEX(Region!L:L,MATCH($A679&amp;$A$656,Region!$J:$J,0))</f>
        <v>0.24090909090909102</v>
      </c>
      <c r="D679" s="31">
        <f>INDEX(Region!M:M,MATCH($A679&amp;$A$656,Region!$J:$J,0))</f>
        <v>0.33750000000000002</v>
      </c>
      <c r="E679" s="31">
        <f>INDEX(Region!N:N,MATCH($A679&amp;$A$656,Region!$J:$J,0))</f>
        <v>0</v>
      </c>
    </row>
    <row r="680" spans="1:5" x14ac:dyDescent="0.3">
      <c r="A680" s="102" t="s">
        <v>49</v>
      </c>
      <c r="B680" s="52"/>
    </row>
    <row r="681" spans="1:5" x14ac:dyDescent="0.3">
      <c r="A681" s="34" t="s">
        <v>381</v>
      </c>
      <c r="B681" s="31">
        <f>INDEX(Region!K:K,MATCH($A681&amp;$A$664,Region!$J:$J,0))</f>
        <v>0.26622641509434003</v>
      </c>
      <c r="C681" s="31">
        <f>INDEX(Region!L:L,MATCH($A681&amp;$A$664,Region!$J:$J,0))</f>
        <v>0.22966101694915297</v>
      </c>
      <c r="D681" s="31">
        <f>INDEX(Region!M:M,MATCH($A681&amp;$A$664,Region!$J:$J,0))</f>
        <v>0.26032786885245901</v>
      </c>
      <c r="E681" s="31">
        <f>INDEX(Region!N:N,MATCH($A681&amp;$A$664,Region!$J:$J,0))</f>
        <v>0.20472934178227301</v>
      </c>
    </row>
    <row r="682" spans="1:5" x14ac:dyDescent="0.3">
      <c r="A682" s="30"/>
      <c r="B682" s="30"/>
    </row>
    <row r="683" spans="1:5" x14ac:dyDescent="0.3">
      <c r="A683" s="30"/>
      <c r="B683" s="30"/>
    </row>
    <row r="684" spans="1:5" x14ac:dyDescent="0.3">
      <c r="A684" s="30"/>
      <c r="B684" s="30"/>
    </row>
    <row r="685" spans="1:5" x14ac:dyDescent="0.3">
      <c r="A685" s="30"/>
      <c r="B685" s="30"/>
    </row>
    <row r="686" spans="1:5" x14ac:dyDescent="0.3">
      <c r="A686" s="100" t="s">
        <v>279</v>
      </c>
      <c r="B686" s="104"/>
    </row>
    <row r="687" spans="1:5" x14ac:dyDescent="0.3">
      <c r="A687" s="109"/>
      <c r="B687" s="110"/>
    </row>
    <row r="688" spans="1:5" x14ac:dyDescent="0.3">
      <c r="A688" s="102" t="s">
        <v>12</v>
      </c>
    </row>
    <row r="690" spans="1:5" ht="42" x14ac:dyDescent="0.3">
      <c r="B690" s="103" t="s">
        <v>327</v>
      </c>
      <c r="C690" s="119" t="s">
        <v>328</v>
      </c>
      <c r="D690" s="119" t="s">
        <v>331</v>
      </c>
      <c r="E690" s="119" t="s">
        <v>332</v>
      </c>
    </row>
    <row r="691" spans="1:5" x14ac:dyDescent="0.3">
      <c r="A691" s="37" t="s">
        <v>280</v>
      </c>
      <c r="B691" s="31">
        <f>INDEX(Region!K:K,MATCH($A691&amp;$A$688,Region!$J:$J,0))</f>
        <v>0.16155748653883201</v>
      </c>
      <c r="C691" s="31">
        <f>INDEX(Region!L:L,MATCH($A691&amp;$A$688,Region!$J:$J,0))</f>
        <v>0.29539303414676099</v>
      </c>
      <c r="D691" s="31">
        <f>INDEX(Region!M:M,MATCH($A691&amp;$A$688,Region!$J:$J,0))</f>
        <v>0.15967876739251399</v>
      </c>
      <c r="E691" s="31">
        <f>INDEX(Region!N:N,MATCH($A691&amp;$A$688,Region!$J:$J,0))</f>
        <v>0.198174464855877</v>
      </c>
    </row>
    <row r="692" spans="1:5" x14ac:dyDescent="0.3">
      <c r="A692" s="37" t="s">
        <v>281</v>
      </c>
      <c r="B692" s="31">
        <f>INDEX(Region!K:K,MATCH($A692&amp;$A$688,Region!$J:$J,0))</f>
        <v>1.8524829346405699E-2</v>
      </c>
      <c r="C692" s="31">
        <f>INDEX(Region!L:L,MATCH($A692&amp;$A$688,Region!$J:$J,0))</f>
        <v>2.2749246259967E-2</v>
      </c>
      <c r="D692" s="31">
        <f>INDEX(Region!M:M,MATCH($A692&amp;$A$688,Region!$J:$J,0))</f>
        <v>1.8191142163117301E-2</v>
      </c>
      <c r="E692" s="31">
        <f>INDEX(Region!N:N,MATCH($A692&amp;$A$688,Region!$J:$J,0))</f>
        <v>1.94767747856508E-2</v>
      </c>
    </row>
    <row r="693" spans="1:5" x14ac:dyDescent="0.3">
      <c r="A693" s="37" t="s">
        <v>282</v>
      </c>
      <c r="B693" s="31">
        <f>INDEX(Region!K:K,MATCH($A693&amp;$A$688,Region!$J:$J,0))</f>
        <v>0.18586367460697401</v>
      </c>
      <c r="C693" s="31">
        <f>INDEX(Region!L:L,MATCH($A693&amp;$A$688,Region!$J:$J,0))</f>
        <v>0.38983221709782001</v>
      </c>
      <c r="D693" s="31">
        <f>INDEX(Region!M:M,MATCH($A693&amp;$A$688,Region!$J:$J,0))</f>
        <v>0.17655406787816399</v>
      </c>
      <c r="E693" s="31">
        <f>INDEX(Region!N:N,MATCH($A693&amp;$A$688,Region!$J:$J,0))</f>
        <v>0.159986919861242</v>
      </c>
    </row>
    <row r="694" spans="1:5" x14ac:dyDescent="0.3">
      <c r="A694" s="37" t="s">
        <v>283</v>
      </c>
      <c r="B694" s="31">
        <f>INDEX(Region!K:K,MATCH($A694&amp;$A$688,Region!$J:$J,0))</f>
        <v>0.47930562701956603</v>
      </c>
      <c r="C694" s="31">
        <f>INDEX(Region!L:L,MATCH($A694&amp;$A$688,Region!$J:$J,0))</f>
        <v>0.34279591972290901</v>
      </c>
      <c r="D694" s="31">
        <f>INDEX(Region!M:M,MATCH($A694&amp;$A$688,Region!$J:$J,0))</f>
        <v>0.48355236585845701</v>
      </c>
      <c r="E694" s="31">
        <f>INDEX(Region!N:N,MATCH($A694&amp;$A$688,Region!$J:$J,0))</f>
        <v>0.48993078263356798</v>
      </c>
    </row>
    <row r="695" spans="1:5" x14ac:dyDescent="0.3">
      <c r="A695" s="37" t="s">
        <v>284</v>
      </c>
      <c r="B695" s="31">
        <f>INDEX(Region!K:K,MATCH($A695&amp;$A$688,Region!$J:$J,0))</f>
        <v>5.7265759924433703E-2</v>
      </c>
      <c r="C695" s="31">
        <f>INDEX(Region!L:L,MATCH($A695&amp;$A$688,Region!$J:$J,0))</f>
        <v>4.4641719606337497E-2</v>
      </c>
      <c r="D695" s="31">
        <f>INDEX(Region!M:M,MATCH($A695&amp;$A$688,Region!$J:$J,0))</f>
        <v>5.1672064246149799E-2</v>
      </c>
      <c r="E695" s="31">
        <f>INDEX(Region!N:N,MATCH($A695&amp;$A$688,Region!$J:$J,0))</f>
        <v>4.0580199488417699E-2</v>
      </c>
    </row>
    <row r="696" spans="1:5" x14ac:dyDescent="0.3">
      <c r="A696" s="37" t="s">
        <v>285</v>
      </c>
      <c r="B696" s="31">
        <f>INDEX(Region!K:K,MATCH($A696&amp;$A$688,Region!$J:$J,0))</f>
        <v>6.7235281460842899E-2</v>
      </c>
      <c r="C696" s="31">
        <f>INDEX(Region!L:L,MATCH($A696&amp;$A$688,Region!$J:$J,0))</f>
        <v>6.1135411074740201E-2</v>
      </c>
      <c r="D696" s="31">
        <f>INDEX(Region!M:M,MATCH($A696&amp;$A$688,Region!$J:$J,0))</f>
        <v>0.113961787714136</v>
      </c>
      <c r="E696" s="31">
        <f>INDEX(Region!N:N,MATCH($A696&amp;$A$688,Region!$J:$J,0))</f>
        <v>8.0876343227546693E-2</v>
      </c>
    </row>
    <row r="697" spans="1:5" x14ac:dyDescent="0.3">
      <c r="A697" s="37" t="s">
        <v>286</v>
      </c>
      <c r="B697" s="31">
        <f>INDEX(Region!K:K,MATCH($A697&amp;$A$688,Region!$J:$J,0))</f>
        <v>2.5849691367712001E-2</v>
      </c>
      <c r="C697" s="31">
        <f>INDEX(Region!L:L,MATCH($A697&amp;$A$688,Region!$J:$J,0))</f>
        <v>2.8751075673943399E-2</v>
      </c>
      <c r="D697" s="31">
        <f>INDEX(Region!M:M,MATCH($A697&amp;$A$688,Region!$J:$J,0))</f>
        <v>1.7283466320690801E-2</v>
      </c>
      <c r="E697" s="31">
        <f>INDEX(Region!N:N,MATCH($A697&amp;$A$688,Region!$J:$J,0))</f>
        <v>5.47842737176856E-2</v>
      </c>
    </row>
    <row r="698" spans="1:5" x14ac:dyDescent="0.3">
      <c r="A698" s="37" t="s">
        <v>287</v>
      </c>
      <c r="B698" s="31">
        <f>INDEX(Region!K:K,MATCH($A698&amp;$A$688,Region!$J:$J,0))</f>
        <v>0</v>
      </c>
      <c r="C698" s="31">
        <f>INDEX(Region!L:L,MATCH($A698&amp;$A$688,Region!$J:$J,0))</f>
        <v>3.00512311448849E-3</v>
      </c>
      <c r="D698" s="31">
        <f>INDEX(Region!M:M,MATCH($A698&amp;$A$688,Region!$J:$J,0))</f>
        <v>3.5606998323187101E-3</v>
      </c>
      <c r="E698" s="31">
        <f>INDEX(Region!N:N,MATCH($A698&amp;$A$688,Region!$J:$J,0))</f>
        <v>1.3926923563715101E-3</v>
      </c>
    </row>
    <row r="699" spans="1:5" x14ac:dyDescent="0.3">
      <c r="A699" s="37" t="s">
        <v>288</v>
      </c>
      <c r="B699" s="31">
        <f>INDEX(Region!K:K,MATCH($A699&amp;$A$688,Region!$J:$J,0))</f>
        <v>5.6168209124505798E-2</v>
      </c>
      <c r="C699" s="31">
        <f>INDEX(Region!L:L,MATCH($A699&amp;$A$688,Region!$J:$J,0))</f>
        <v>4.0706676680376801E-2</v>
      </c>
      <c r="D699" s="31">
        <f>INDEX(Region!M:M,MATCH($A699&amp;$A$688,Region!$J:$J,0))</f>
        <v>6.8448361550925693E-2</v>
      </c>
      <c r="E699" s="31">
        <f>INDEX(Region!N:N,MATCH($A699&amp;$A$688,Region!$J:$J,0))</f>
        <v>8.1488969996855204E-2</v>
      </c>
    </row>
    <row r="700" spans="1:5" x14ac:dyDescent="0.3">
      <c r="A700" s="37" t="s">
        <v>289</v>
      </c>
      <c r="B700" s="31">
        <f>INDEX(Region!K:K,MATCH($A700&amp;$A$688,Region!$J:$J,0))</f>
        <v>8.3167267706184697E-2</v>
      </c>
      <c r="C700" s="31">
        <f>INDEX(Region!L:L,MATCH($A700&amp;$A$688,Region!$J:$J,0))</f>
        <v>4.5838049007993903E-2</v>
      </c>
      <c r="D700" s="31">
        <f>INDEX(Region!M:M,MATCH($A700&amp;$A$688,Region!$J:$J,0))</f>
        <v>4.5921028065165001E-2</v>
      </c>
      <c r="E700" s="31">
        <f>INDEX(Region!N:N,MATCH($A700&amp;$A$688,Region!$J:$J,0))</f>
        <v>4.1250491543015501E-2</v>
      </c>
    </row>
    <row r="701" spans="1:5" x14ac:dyDescent="0.3">
      <c r="A701" s="37" t="s">
        <v>290</v>
      </c>
      <c r="B701" s="31">
        <f>INDEX(Region!K:K,MATCH($A701&amp;$A$688,Region!$J:$J,0))</f>
        <v>0.23858961001707199</v>
      </c>
      <c r="C701" s="31">
        <f>INDEX(Region!L:L,MATCH($A701&amp;$A$688,Region!$J:$J,0))</f>
        <v>0.175456848255855</v>
      </c>
      <c r="D701" s="31">
        <f>INDEX(Region!M:M,MATCH($A701&amp;$A$688,Region!$J:$J,0))</f>
        <v>0.13762863010530799</v>
      </c>
      <c r="E701" s="31">
        <f>INDEX(Region!N:N,MATCH($A701&amp;$A$688,Region!$J:$J,0))</f>
        <v>0.14829254915832099</v>
      </c>
    </row>
    <row r="702" spans="1:5" x14ac:dyDescent="0.3">
      <c r="A702" s="37" t="s">
        <v>291</v>
      </c>
      <c r="B702" s="31">
        <f>INDEX(Region!K:K,MATCH($A702&amp;$A$688,Region!$J:$J,0))</f>
        <v>1.18111402840765E-2</v>
      </c>
      <c r="C702" s="31">
        <f>INDEX(Region!L:L,MATCH($A702&amp;$A$688,Region!$J:$J,0))</f>
        <v>4.9077745964298597E-3</v>
      </c>
      <c r="D702" s="31">
        <f>INDEX(Region!M:M,MATCH($A702&amp;$A$688,Region!$J:$J,0))</f>
        <v>1.16613063015755E-2</v>
      </c>
      <c r="E702" s="31">
        <f>INDEX(Region!N:N,MATCH($A702&amp;$A$688,Region!$J:$J,0))</f>
        <v>1.2481518448104601E-2</v>
      </c>
    </row>
    <row r="703" spans="1:5" x14ac:dyDescent="0.3">
      <c r="A703" s="37" t="s">
        <v>292</v>
      </c>
      <c r="B703" s="31">
        <f>INDEX(Region!K:K,MATCH($A703&amp;$A$688,Region!$J:$J,0))</f>
        <v>3.2669602142755502E-3</v>
      </c>
      <c r="C703" s="31">
        <f>INDEX(Region!L:L,MATCH($A703&amp;$A$688,Region!$J:$J,0))</f>
        <v>0</v>
      </c>
      <c r="D703" s="31">
        <f>INDEX(Region!M:M,MATCH($A703&amp;$A$688,Region!$J:$J,0))</f>
        <v>2.7248965155171499E-3</v>
      </c>
      <c r="E703" s="31">
        <f>INDEX(Region!N:N,MATCH($A703&amp;$A$688,Region!$J:$J,0))</f>
        <v>9.2929550066304901E-4</v>
      </c>
    </row>
    <row r="704" spans="1:5" x14ac:dyDescent="0.3">
      <c r="A704" s="37" t="s">
        <v>293</v>
      </c>
      <c r="B704" s="31">
        <f>INDEX(Region!K:K,MATCH($A704&amp;$A$688,Region!$J:$J,0))</f>
        <v>1.6334801071377701E-3</v>
      </c>
      <c r="C704" s="31">
        <f>INDEX(Region!L:L,MATCH($A704&amp;$A$688,Region!$J:$J,0))</f>
        <v>7.7526624388239999E-4</v>
      </c>
      <c r="D704" s="31">
        <f>INDEX(Region!M:M,MATCH($A704&amp;$A$688,Region!$J:$J,0))</f>
        <v>7.7030710511842202E-4</v>
      </c>
      <c r="E704" s="31">
        <f>INDEX(Region!N:N,MATCH($A704&amp;$A$688,Region!$J:$J,0))</f>
        <v>9.2929550066304901E-4</v>
      </c>
    </row>
    <row r="705" spans="1:5" x14ac:dyDescent="0.3">
      <c r="A705" s="37" t="s">
        <v>294</v>
      </c>
      <c r="B705" s="31">
        <f>INDEX(Region!K:K,MATCH($A705&amp;$A$688,Region!$J:$J,0))</f>
        <v>7.2968650462156004E-3</v>
      </c>
      <c r="C705" s="31">
        <f>INDEX(Region!L:L,MATCH($A705&amp;$A$688,Region!$J:$J,0))</f>
        <v>1.0504715739885E-3</v>
      </c>
      <c r="D705" s="31">
        <f>INDEX(Region!M:M,MATCH($A705&amp;$A$688,Region!$J:$J,0))</f>
        <v>8.3280562703089908E-3</v>
      </c>
      <c r="E705" s="31">
        <f>INDEX(Region!N:N,MATCH($A705&amp;$A$688,Region!$J:$J,0))</f>
        <v>2.0940133778771298E-3</v>
      </c>
    </row>
    <row r="706" spans="1:5" x14ac:dyDescent="0.3">
      <c r="A706" s="37" t="s">
        <v>295</v>
      </c>
      <c r="B706" s="31">
        <f>INDEX(Region!K:K,MATCH($A706&amp;$A$688,Region!$J:$J,0))</f>
        <v>1.5523054721391901E-2</v>
      </c>
      <c r="C706" s="31">
        <f>INDEX(Region!L:L,MATCH($A706&amp;$A$688,Region!$J:$J,0))</f>
        <v>8.8729496364107503E-3</v>
      </c>
      <c r="D706" s="31">
        <f>INDEX(Region!M:M,MATCH($A706&amp;$A$688,Region!$J:$J,0))</f>
        <v>3.9336420474686599E-2</v>
      </c>
      <c r="E706" s="31">
        <f>INDEX(Region!N:N,MATCH($A706&amp;$A$688,Region!$J:$J,0))</f>
        <v>2.14578391341427E-2</v>
      </c>
    </row>
    <row r="707" spans="1:5" x14ac:dyDescent="0.3">
      <c r="A707" s="37" t="s">
        <v>296</v>
      </c>
      <c r="B707" s="31">
        <f>INDEX(Region!K:K,MATCH($A707&amp;$A$688,Region!$J:$J,0))</f>
        <v>7.1582844255995495E-2</v>
      </c>
      <c r="C707" s="31">
        <f>INDEX(Region!L:L,MATCH($A707&amp;$A$688,Region!$J:$J,0))</f>
        <v>7.3368397947762995E-2</v>
      </c>
      <c r="D707" s="31">
        <f>INDEX(Region!M:M,MATCH($A707&amp;$A$688,Region!$J:$J,0))</f>
        <v>4.2405735184662098E-2</v>
      </c>
      <c r="E707" s="31">
        <f>INDEX(Region!N:N,MATCH($A707&amp;$A$688,Region!$J:$J,0))</f>
        <v>4.9836395404377898E-2</v>
      </c>
    </row>
    <row r="708" spans="1:5" x14ac:dyDescent="0.3">
      <c r="A708" s="37" t="s">
        <v>297</v>
      </c>
      <c r="B708" s="31">
        <f>INDEX(Region!K:K,MATCH($A708&amp;$A$688,Region!$J:$J,0))</f>
        <v>0</v>
      </c>
      <c r="C708" s="31">
        <f>INDEX(Region!L:L,MATCH($A708&amp;$A$688,Region!$J:$J,0))</f>
        <v>8.3960793316287805E-4</v>
      </c>
      <c r="D708" s="31">
        <f>INDEX(Region!M:M,MATCH($A708&amp;$A$688,Region!$J:$J,0))</f>
        <v>0</v>
      </c>
      <c r="E708" s="31">
        <f>INDEX(Region!N:N,MATCH($A708&amp;$A$688,Region!$J:$J,0))</f>
        <v>0</v>
      </c>
    </row>
    <row r="709" spans="1:5" x14ac:dyDescent="0.3">
      <c r="A709" s="37" t="s">
        <v>298</v>
      </c>
      <c r="B709" s="31">
        <f>INDEX(Region!K:K,MATCH($A709&amp;$A$688,Region!$J:$J,0))</f>
        <v>3.2341797844083098E-3</v>
      </c>
      <c r="C709" s="31">
        <f>INDEX(Region!L:L,MATCH($A709&amp;$A$688,Region!$J:$J,0))</f>
        <v>3.46759292561902E-3</v>
      </c>
      <c r="D709" s="31">
        <f>INDEX(Region!M:M,MATCH($A709&amp;$A$688,Region!$J:$J,0))</f>
        <v>2.7709343377905998E-3</v>
      </c>
      <c r="E709" s="31">
        <f>INDEX(Region!N:N,MATCH($A709&amp;$A$688,Region!$J:$J,0))</f>
        <v>9.2929550066304901E-4</v>
      </c>
    </row>
    <row r="710" spans="1:5" x14ac:dyDescent="0.3">
      <c r="A710" s="37" t="s">
        <v>299</v>
      </c>
      <c r="B710" s="31">
        <f>INDEX(Region!K:K,MATCH($A710&amp;$A$688,Region!$J:$J,0))</f>
        <v>1.1900326079692901E-3</v>
      </c>
      <c r="C710" s="31">
        <f>INDEX(Region!L:L,MATCH($A710&amp;$A$688,Region!$J:$J,0))</f>
        <v>6.7024054574418997E-4</v>
      </c>
      <c r="D710" s="31">
        <f>INDEX(Region!M:M,MATCH($A710&amp;$A$688,Region!$J:$J,0))</f>
        <v>2.4804295115535301E-3</v>
      </c>
      <c r="E710" s="31">
        <f>INDEX(Region!N:N,MATCH($A710&amp;$A$688,Region!$J:$J,0))</f>
        <v>7.6812927654085301E-3</v>
      </c>
    </row>
    <row r="711" spans="1:5" x14ac:dyDescent="0.3">
      <c r="A711" s="30"/>
      <c r="B711" s="30"/>
    </row>
    <row r="712" spans="1:5" x14ac:dyDescent="0.3">
      <c r="A712" s="102" t="s">
        <v>13</v>
      </c>
      <c r="B712" s="30"/>
    </row>
    <row r="713" spans="1:5" x14ac:dyDescent="0.3">
      <c r="B713" s="30"/>
    </row>
    <row r="714" spans="1:5" ht="42" x14ac:dyDescent="0.3">
      <c r="B714" s="103" t="s">
        <v>327</v>
      </c>
      <c r="C714" s="119" t="s">
        <v>328</v>
      </c>
      <c r="D714" s="119" t="s">
        <v>331</v>
      </c>
      <c r="E714" s="119" t="s">
        <v>332</v>
      </c>
    </row>
    <row r="715" spans="1:5" x14ac:dyDescent="0.3">
      <c r="A715" s="37" t="s">
        <v>280</v>
      </c>
      <c r="B715" s="31">
        <f>INDEX(Region!K:K,MATCH($A715&amp;$A$712,Region!$J:$J,0))</f>
        <v>0.17977528089887601</v>
      </c>
      <c r="C715" s="31">
        <f>INDEX(Region!L:L,MATCH($A715&amp;$A$712,Region!$J:$J,0))</f>
        <v>0.174157303370786</v>
      </c>
      <c r="D715" s="31">
        <f>INDEX(Region!M:M,MATCH($A715&amp;$A$712,Region!$J:$J,0))</f>
        <v>0.133004926108374</v>
      </c>
      <c r="E715" s="31">
        <f>INDEX(Region!N:N,MATCH($A715&amp;$A$712,Region!$J:$J,0))</f>
        <v>0.192660550458716</v>
      </c>
    </row>
    <row r="716" spans="1:5" x14ac:dyDescent="0.3">
      <c r="A716" s="37" t="s">
        <v>281</v>
      </c>
      <c r="B716" s="31">
        <f>INDEX(Region!K:K,MATCH($A716&amp;$A$712,Region!$J:$J,0))</f>
        <v>5.6179775280898901E-3</v>
      </c>
      <c r="C716" s="31">
        <f>INDEX(Region!L:L,MATCH($A716&amp;$A$712,Region!$J:$J,0))</f>
        <v>2.8089887640449399E-2</v>
      </c>
      <c r="D716" s="31">
        <f>INDEX(Region!M:M,MATCH($A716&amp;$A$712,Region!$J:$J,0))</f>
        <v>0</v>
      </c>
      <c r="E716" s="31">
        <f>INDEX(Region!N:N,MATCH($A716&amp;$A$712,Region!$J:$J,0))</f>
        <v>2.7522935779816501E-2</v>
      </c>
    </row>
    <row r="717" spans="1:5" x14ac:dyDescent="0.3">
      <c r="A717" s="37" t="s">
        <v>282</v>
      </c>
      <c r="B717" s="31">
        <f>INDEX(Region!K:K,MATCH($A717&amp;$A$712,Region!$J:$J,0))</f>
        <v>0.101123595505618</v>
      </c>
      <c r="C717" s="31">
        <f>INDEX(Region!L:L,MATCH($A717&amp;$A$712,Region!$J:$J,0))</f>
        <v>0.24157303370786501</v>
      </c>
      <c r="D717" s="31">
        <f>INDEX(Region!M:M,MATCH($A717&amp;$A$712,Region!$J:$J,0))</f>
        <v>8.3743842364532001E-2</v>
      </c>
      <c r="E717" s="31">
        <f>INDEX(Region!N:N,MATCH($A717&amp;$A$712,Region!$J:$J,0))</f>
        <v>0.11009174311926601</v>
      </c>
    </row>
    <row r="718" spans="1:5" x14ac:dyDescent="0.3">
      <c r="A718" s="37" t="s">
        <v>283</v>
      </c>
      <c r="B718" s="31">
        <f>INDEX(Region!K:K,MATCH($A718&amp;$A$712,Region!$J:$J,0))</f>
        <v>0.46067415730337102</v>
      </c>
      <c r="C718" s="31">
        <f>INDEX(Region!L:L,MATCH($A718&amp;$A$712,Region!$J:$J,0))</f>
        <v>0.46629213483146098</v>
      </c>
      <c r="D718" s="31">
        <f>INDEX(Region!M:M,MATCH($A718&amp;$A$712,Region!$J:$J,0))</f>
        <v>0.57635467980295596</v>
      </c>
      <c r="E718" s="31">
        <f>INDEX(Region!N:N,MATCH($A718&amp;$A$712,Region!$J:$J,0))</f>
        <v>0.66972477064220204</v>
      </c>
    </row>
    <row r="719" spans="1:5" x14ac:dyDescent="0.3">
      <c r="A719" s="37" t="s">
        <v>284</v>
      </c>
      <c r="B719" s="31">
        <f>INDEX(Region!K:K,MATCH($A719&amp;$A$712,Region!$J:$J,0))</f>
        <v>3.3707865168539297E-2</v>
      </c>
      <c r="C719" s="31">
        <f>INDEX(Region!L:L,MATCH($A719&amp;$A$712,Region!$J:$J,0))</f>
        <v>4.49438202247191E-2</v>
      </c>
      <c r="D719" s="31">
        <f>INDEX(Region!M:M,MATCH($A719&amp;$A$712,Region!$J:$J,0))</f>
        <v>3.9408866995073899E-2</v>
      </c>
      <c r="E719" s="31">
        <f>INDEX(Region!N:N,MATCH($A719&amp;$A$712,Region!$J:$J,0))</f>
        <v>3.6697247706422E-2</v>
      </c>
    </row>
    <row r="720" spans="1:5" x14ac:dyDescent="0.3">
      <c r="A720" s="37" t="s">
        <v>285</v>
      </c>
      <c r="B720" s="31">
        <f>INDEX(Region!K:K,MATCH($A720&amp;$A$712,Region!$J:$J,0))</f>
        <v>4.49438202247191E-2</v>
      </c>
      <c r="C720" s="31">
        <f>INDEX(Region!L:L,MATCH($A720&amp;$A$712,Region!$J:$J,0))</f>
        <v>1.1235955056179799E-2</v>
      </c>
      <c r="D720" s="31">
        <f>INDEX(Region!M:M,MATCH($A720&amp;$A$712,Region!$J:$J,0))</f>
        <v>4.92610837438424E-3</v>
      </c>
      <c r="E720" s="31">
        <f>INDEX(Region!N:N,MATCH($A720&amp;$A$712,Region!$J:$J,0))</f>
        <v>0</v>
      </c>
    </row>
    <row r="721" spans="1:5" x14ac:dyDescent="0.3">
      <c r="A721" s="37" t="s">
        <v>286</v>
      </c>
      <c r="B721" s="31">
        <f>INDEX(Region!K:K,MATCH($A721&amp;$A$712,Region!$J:$J,0))</f>
        <v>1.1235955056179799E-2</v>
      </c>
      <c r="C721" s="31">
        <f>INDEX(Region!L:L,MATCH($A721&amp;$A$712,Region!$J:$J,0))</f>
        <v>3.3707865168539297E-2</v>
      </c>
      <c r="D721" s="31">
        <f>INDEX(Region!M:M,MATCH($A721&amp;$A$712,Region!$J:$J,0))</f>
        <v>4.9261083743842402E-2</v>
      </c>
      <c r="E721" s="31">
        <f>INDEX(Region!N:N,MATCH($A721&amp;$A$712,Region!$J:$J,0))</f>
        <v>0</v>
      </c>
    </row>
    <row r="722" spans="1:5" x14ac:dyDescent="0.3">
      <c r="A722" s="37" t="s">
        <v>287</v>
      </c>
      <c r="B722" s="31">
        <f>INDEX(Region!K:K,MATCH($A722&amp;$A$712,Region!$J:$J,0))</f>
        <v>0</v>
      </c>
      <c r="C722" s="31">
        <f>INDEX(Region!L:L,MATCH($A722&amp;$A$712,Region!$J:$J,0))</f>
        <v>0</v>
      </c>
      <c r="D722" s="31">
        <f>INDEX(Region!M:M,MATCH($A722&amp;$A$712,Region!$J:$J,0))</f>
        <v>0</v>
      </c>
      <c r="E722" s="31">
        <f>INDEX(Region!N:N,MATCH($A722&amp;$A$712,Region!$J:$J,0))</f>
        <v>0</v>
      </c>
    </row>
    <row r="723" spans="1:5" x14ac:dyDescent="0.3">
      <c r="A723" s="37" t="s">
        <v>288</v>
      </c>
      <c r="B723" s="31">
        <f>INDEX(Region!K:K,MATCH($A723&amp;$A$712,Region!$J:$J,0))</f>
        <v>2.8089887640449399E-2</v>
      </c>
      <c r="C723" s="31">
        <f>INDEX(Region!L:L,MATCH($A723&amp;$A$712,Region!$J:$J,0))</f>
        <v>8.98876404494382E-2</v>
      </c>
      <c r="D723" s="31">
        <f>INDEX(Region!M:M,MATCH($A723&amp;$A$712,Region!$J:$J,0))</f>
        <v>0.17241379310344801</v>
      </c>
      <c r="E723" s="31">
        <f>INDEX(Region!N:N,MATCH($A723&amp;$A$712,Region!$J:$J,0))</f>
        <v>3.6697247706422E-2</v>
      </c>
    </row>
    <row r="724" spans="1:5" x14ac:dyDescent="0.3">
      <c r="A724" s="37" t="s">
        <v>289</v>
      </c>
      <c r="B724" s="31">
        <f>INDEX(Region!K:K,MATCH($A724&amp;$A$712,Region!$J:$J,0))</f>
        <v>0.106741573033708</v>
      </c>
      <c r="C724" s="31">
        <f>INDEX(Region!L:L,MATCH($A724&amp;$A$712,Region!$J:$J,0))</f>
        <v>0.14606741573033699</v>
      </c>
      <c r="D724" s="31">
        <f>INDEX(Region!M:M,MATCH($A724&amp;$A$712,Region!$J:$J,0))</f>
        <v>0.16256157635467999</v>
      </c>
      <c r="E724" s="31">
        <f>INDEX(Region!N:N,MATCH($A724&amp;$A$712,Region!$J:$J,0))</f>
        <v>7.3394495412843999E-2</v>
      </c>
    </row>
    <row r="725" spans="1:5" x14ac:dyDescent="0.3">
      <c r="A725" s="37" t="s">
        <v>290</v>
      </c>
      <c r="B725" s="31">
        <f>INDEX(Region!K:K,MATCH($A725&amp;$A$712,Region!$J:$J,0))</f>
        <v>0.202247191011236</v>
      </c>
      <c r="C725" s="31">
        <f>INDEX(Region!L:L,MATCH($A725&amp;$A$712,Region!$J:$J,0))</f>
        <v>0.21910112359550599</v>
      </c>
      <c r="D725" s="31">
        <f>INDEX(Region!M:M,MATCH($A725&amp;$A$712,Region!$J:$J,0))</f>
        <v>0.23645320197044301</v>
      </c>
      <c r="E725" s="31">
        <f>INDEX(Region!N:N,MATCH($A725&amp;$A$712,Region!$J:$J,0))</f>
        <v>0.192660550458716</v>
      </c>
    </row>
    <row r="726" spans="1:5" x14ac:dyDescent="0.3">
      <c r="A726" s="37" t="s">
        <v>291</v>
      </c>
      <c r="B726" s="31">
        <f>INDEX(Region!K:K,MATCH($A726&amp;$A$712,Region!$J:$J,0))</f>
        <v>6.7415730337078594E-2</v>
      </c>
      <c r="C726" s="31">
        <f>INDEX(Region!L:L,MATCH($A726&amp;$A$712,Region!$J:$J,0))</f>
        <v>0.112359550561798</v>
      </c>
      <c r="D726" s="31">
        <f>INDEX(Region!M:M,MATCH($A726&amp;$A$712,Region!$J:$J,0))</f>
        <v>5.91133004926108E-2</v>
      </c>
      <c r="E726" s="31">
        <f>INDEX(Region!N:N,MATCH($A726&amp;$A$712,Region!$J:$J,0))</f>
        <v>2.7522935779816501E-2</v>
      </c>
    </row>
    <row r="727" spans="1:5" x14ac:dyDescent="0.3">
      <c r="A727" s="37" t="s">
        <v>292</v>
      </c>
      <c r="B727" s="31">
        <f>INDEX(Region!K:K,MATCH($A727&amp;$A$712,Region!$J:$J,0))</f>
        <v>5.6179775280898901E-3</v>
      </c>
      <c r="C727" s="31">
        <f>INDEX(Region!L:L,MATCH($A727&amp;$A$712,Region!$J:$J,0))</f>
        <v>1.1235955056179799E-2</v>
      </c>
      <c r="D727" s="31">
        <f>INDEX(Region!M:M,MATCH($A727&amp;$A$712,Region!$J:$J,0))</f>
        <v>9.8522167487684695E-3</v>
      </c>
      <c r="E727" s="31">
        <f>INDEX(Region!N:N,MATCH($A727&amp;$A$712,Region!$J:$J,0))</f>
        <v>0</v>
      </c>
    </row>
    <row r="728" spans="1:5" x14ac:dyDescent="0.3">
      <c r="A728" s="37" t="s">
        <v>293</v>
      </c>
      <c r="B728" s="31">
        <f>INDEX(Region!K:K,MATCH($A728&amp;$A$712,Region!$J:$J,0))</f>
        <v>0</v>
      </c>
      <c r="C728" s="31">
        <f>INDEX(Region!L:L,MATCH($A728&amp;$A$712,Region!$J:$J,0))</f>
        <v>0</v>
      </c>
      <c r="D728" s="31">
        <f>INDEX(Region!M:M,MATCH($A728&amp;$A$712,Region!$J:$J,0))</f>
        <v>0</v>
      </c>
      <c r="E728" s="31">
        <f>INDEX(Region!N:N,MATCH($A728&amp;$A$712,Region!$J:$J,0))</f>
        <v>0</v>
      </c>
    </row>
    <row r="729" spans="1:5" x14ac:dyDescent="0.3">
      <c r="A729" s="37" t="s">
        <v>294</v>
      </c>
      <c r="B729" s="31">
        <f>INDEX(Region!K:K,MATCH($A729&amp;$A$712,Region!$J:$J,0))</f>
        <v>5.6179775280898901E-3</v>
      </c>
      <c r="C729" s="31">
        <f>INDEX(Region!L:L,MATCH($A729&amp;$A$712,Region!$J:$J,0))</f>
        <v>5.6179775280898901E-3</v>
      </c>
      <c r="D729" s="31">
        <f>INDEX(Region!M:M,MATCH($A729&amp;$A$712,Region!$J:$J,0))</f>
        <v>0</v>
      </c>
      <c r="E729" s="31">
        <f>INDEX(Region!N:N,MATCH($A729&amp;$A$712,Region!$J:$J,0))</f>
        <v>9.1743119266055103E-3</v>
      </c>
    </row>
    <row r="730" spans="1:5" x14ac:dyDescent="0.3">
      <c r="A730" s="37" t="s">
        <v>295</v>
      </c>
      <c r="B730" s="31">
        <f>INDEX(Region!K:K,MATCH($A730&amp;$A$712,Region!$J:$J,0))</f>
        <v>5.6179775280898901E-3</v>
      </c>
      <c r="C730" s="31">
        <f>INDEX(Region!L:L,MATCH($A730&amp;$A$712,Region!$J:$J,0))</f>
        <v>0</v>
      </c>
      <c r="D730" s="31">
        <f>INDEX(Region!M:M,MATCH($A730&amp;$A$712,Region!$J:$J,0))</f>
        <v>0</v>
      </c>
      <c r="E730" s="31">
        <f>INDEX(Region!N:N,MATCH($A730&amp;$A$712,Region!$J:$J,0))</f>
        <v>0</v>
      </c>
    </row>
    <row r="731" spans="1:5" x14ac:dyDescent="0.3">
      <c r="A731" s="37" t="s">
        <v>296</v>
      </c>
      <c r="B731" s="31">
        <f>INDEX(Region!K:K,MATCH($A731&amp;$A$712,Region!$J:$J,0))</f>
        <v>0.12921348314606701</v>
      </c>
      <c r="C731" s="31">
        <f>INDEX(Region!L:L,MATCH($A731&amp;$A$712,Region!$J:$J,0))</f>
        <v>7.3033707865168496E-2</v>
      </c>
      <c r="D731" s="31">
        <f>INDEX(Region!M:M,MATCH($A731&amp;$A$712,Region!$J:$J,0))</f>
        <v>2.95566502463054E-2</v>
      </c>
      <c r="E731" s="31">
        <f>INDEX(Region!N:N,MATCH($A731&amp;$A$712,Region!$J:$J,0))</f>
        <v>9.1743119266055103E-3</v>
      </c>
    </row>
    <row r="732" spans="1:5" x14ac:dyDescent="0.3">
      <c r="A732" s="37" t="s">
        <v>297</v>
      </c>
      <c r="B732" s="31">
        <f>INDEX(Region!K:K,MATCH($A732&amp;$A$712,Region!$J:$J,0))</f>
        <v>0</v>
      </c>
      <c r="C732" s="31">
        <f>INDEX(Region!L:L,MATCH($A732&amp;$A$712,Region!$J:$J,0))</f>
        <v>0</v>
      </c>
      <c r="D732" s="31">
        <f>INDEX(Region!M:M,MATCH($A732&amp;$A$712,Region!$J:$J,0))</f>
        <v>0</v>
      </c>
      <c r="E732" s="31">
        <f>INDEX(Region!N:N,MATCH($A732&amp;$A$712,Region!$J:$J,0))</f>
        <v>0</v>
      </c>
    </row>
    <row r="733" spans="1:5" x14ac:dyDescent="0.3">
      <c r="A733" s="37" t="s">
        <v>298</v>
      </c>
      <c r="B733" s="31">
        <f>INDEX(Region!K:K,MATCH($A733&amp;$A$712,Region!$J:$J,0))</f>
        <v>0</v>
      </c>
      <c r="C733" s="31">
        <f>INDEX(Region!L:L,MATCH($A733&amp;$A$712,Region!$J:$J,0))</f>
        <v>0</v>
      </c>
      <c r="D733" s="31">
        <f>INDEX(Region!M:M,MATCH($A733&amp;$A$712,Region!$J:$J,0))</f>
        <v>0</v>
      </c>
      <c r="E733" s="31">
        <f>INDEX(Region!N:N,MATCH($A733&amp;$A$712,Region!$J:$J,0))</f>
        <v>0</v>
      </c>
    </row>
    <row r="734" spans="1:5" x14ac:dyDescent="0.3">
      <c r="A734" s="37" t="s">
        <v>299</v>
      </c>
      <c r="B734" s="31">
        <f>INDEX(Region!K:K,MATCH($A734&amp;$A$712,Region!$J:$J,0))</f>
        <v>0</v>
      </c>
      <c r="C734" s="31">
        <f>INDEX(Region!L:L,MATCH($A734&amp;$A$712,Region!$J:$J,0))</f>
        <v>0</v>
      </c>
      <c r="D734" s="31">
        <f>INDEX(Region!M:M,MATCH($A734&amp;$A$712,Region!$J:$J,0))</f>
        <v>4.92610837438424E-3</v>
      </c>
      <c r="E734" s="31">
        <f>INDEX(Region!N:N,MATCH($A734&amp;$A$712,Region!$J:$J,0))</f>
        <v>0</v>
      </c>
    </row>
    <row r="735" spans="1:5" x14ac:dyDescent="0.3">
      <c r="A735" s="30"/>
      <c r="B735" s="30"/>
    </row>
    <row r="736" spans="1:5" x14ac:dyDescent="0.3">
      <c r="A736" s="102" t="s">
        <v>49</v>
      </c>
      <c r="B736" s="30"/>
    </row>
    <row r="737" spans="1:5" x14ac:dyDescent="0.3">
      <c r="B737" s="30"/>
    </row>
    <row r="738" spans="1:5" ht="42" x14ac:dyDescent="0.3">
      <c r="B738" s="103" t="s">
        <v>327</v>
      </c>
      <c r="C738" s="119" t="s">
        <v>328</v>
      </c>
      <c r="D738" s="119" t="s">
        <v>331</v>
      </c>
      <c r="E738" s="119" t="s">
        <v>332</v>
      </c>
    </row>
    <row r="739" spans="1:5" x14ac:dyDescent="0.3">
      <c r="A739" s="37" t="s">
        <v>280</v>
      </c>
      <c r="B739" s="31">
        <f>INDEX(Region!K:K,MATCH($A739&amp;$A$736,Region!$J:$J,0))</f>
        <v>2.7397260273972601E-2</v>
      </c>
      <c r="C739" s="31">
        <f>INDEX(Region!L:L,MATCH($A739&amp;$A$736,Region!$J:$J,0))</f>
        <v>5.9139784946236597E-2</v>
      </c>
      <c r="D739" s="31">
        <f>INDEX(Region!M:M,MATCH($A739&amp;$A$736,Region!$J:$J,0))</f>
        <v>0.1</v>
      </c>
      <c r="E739" s="31">
        <f>INDEX(Region!N:N,MATCH($A739&amp;$A$736,Region!$J:$J,0))</f>
        <v>0.162962962962963</v>
      </c>
    </row>
    <row r="740" spans="1:5" x14ac:dyDescent="0.3">
      <c r="A740" s="37" t="s">
        <v>281</v>
      </c>
      <c r="B740" s="31">
        <f>INDEX(Region!K:K,MATCH($A740&amp;$A$736,Region!$J:$J,0))</f>
        <v>0</v>
      </c>
      <c r="C740" s="31">
        <f>INDEX(Region!L:L,MATCH($A740&amp;$A$736,Region!$J:$J,0))</f>
        <v>5.3763440860214997E-3</v>
      </c>
      <c r="D740" s="31">
        <f>INDEX(Region!M:M,MATCH($A740&amp;$A$736,Region!$J:$J,0))</f>
        <v>0</v>
      </c>
      <c r="E740" s="31">
        <f>INDEX(Region!N:N,MATCH($A740&amp;$A$736,Region!$J:$J,0))</f>
        <v>0</v>
      </c>
    </row>
    <row r="741" spans="1:5" x14ac:dyDescent="0.3">
      <c r="A741" s="37" t="s">
        <v>282</v>
      </c>
      <c r="B741" s="31">
        <f>INDEX(Region!K:K,MATCH($A741&amp;$A$736,Region!$J:$J,0))</f>
        <v>0.69178082191780799</v>
      </c>
      <c r="C741" s="31">
        <f>INDEX(Region!L:L,MATCH($A741&amp;$A$736,Region!$J:$J,0))</f>
        <v>0.52688172043010795</v>
      </c>
      <c r="D741" s="31">
        <f>INDEX(Region!M:M,MATCH($A741&amp;$A$736,Region!$J:$J,0))</f>
        <v>0.4</v>
      </c>
      <c r="E741" s="31">
        <f>INDEX(Region!N:N,MATCH($A741&amp;$A$736,Region!$J:$J,0))</f>
        <v>0.66666666666666696</v>
      </c>
    </row>
    <row r="742" spans="1:5" x14ac:dyDescent="0.3">
      <c r="A742" s="37" t="s">
        <v>283</v>
      </c>
      <c r="B742" s="31">
        <f>INDEX(Region!K:K,MATCH($A742&amp;$A$736,Region!$J:$J,0))</f>
        <v>0.267123287671233</v>
      </c>
      <c r="C742" s="31">
        <f>INDEX(Region!L:L,MATCH($A742&amp;$A$736,Region!$J:$J,0))</f>
        <v>0.510752688172043</v>
      </c>
      <c r="D742" s="31">
        <f>INDEX(Region!M:M,MATCH($A742&amp;$A$736,Region!$J:$J,0))</f>
        <v>0.51666666666666705</v>
      </c>
      <c r="E742" s="31">
        <f>INDEX(Region!N:N,MATCH($A742&amp;$A$736,Region!$J:$J,0))</f>
        <v>0.266666666666667</v>
      </c>
    </row>
    <row r="743" spans="1:5" x14ac:dyDescent="0.3">
      <c r="A743" s="37" t="s">
        <v>284</v>
      </c>
      <c r="B743" s="31">
        <f>INDEX(Region!K:K,MATCH($A743&amp;$A$736,Region!$J:$J,0))</f>
        <v>0</v>
      </c>
      <c r="C743" s="31">
        <f>INDEX(Region!L:L,MATCH($A743&amp;$A$736,Region!$J:$J,0))</f>
        <v>5.3763440860214997E-3</v>
      </c>
      <c r="D743" s="31">
        <f>INDEX(Region!M:M,MATCH($A743&amp;$A$736,Region!$J:$J,0))</f>
        <v>3.3333333333333298E-2</v>
      </c>
      <c r="E743" s="31">
        <f>INDEX(Region!N:N,MATCH($A743&amp;$A$736,Region!$J:$J,0))</f>
        <v>1.48148148148148E-2</v>
      </c>
    </row>
    <row r="744" spans="1:5" x14ac:dyDescent="0.3">
      <c r="A744" s="37" t="s">
        <v>285</v>
      </c>
      <c r="B744" s="31">
        <f>INDEX(Region!K:K,MATCH($A744&amp;$A$736,Region!$J:$J,0))</f>
        <v>0</v>
      </c>
      <c r="C744" s="31">
        <f>INDEX(Region!L:L,MATCH($A744&amp;$A$736,Region!$J:$J,0))</f>
        <v>1.11022302462516E-16</v>
      </c>
      <c r="D744" s="31">
        <f>INDEX(Region!M:M,MATCH($A744&amp;$A$736,Region!$J:$J,0))</f>
        <v>0</v>
      </c>
      <c r="E744" s="31">
        <f>INDEX(Region!N:N,MATCH($A744&amp;$A$736,Region!$J:$J,0))</f>
        <v>0</v>
      </c>
    </row>
    <row r="745" spans="1:5" x14ac:dyDescent="0.3">
      <c r="A745" s="37" t="s">
        <v>286</v>
      </c>
      <c r="B745" s="31">
        <f>INDEX(Region!K:K,MATCH($A745&amp;$A$736,Region!$J:$J,0))</f>
        <v>0</v>
      </c>
      <c r="C745" s="31">
        <f>INDEX(Region!L:L,MATCH($A745&amp;$A$736,Region!$J:$J,0))</f>
        <v>2.6881720430107499E-3</v>
      </c>
      <c r="D745" s="31">
        <f>INDEX(Region!M:M,MATCH($A745&amp;$A$736,Region!$J:$J,0))</f>
        <v>0</v>
      </c>
      <c r="E745" s="31">
        <f>INDEX(Region!N:N,MATCH($A745&amp;$A$736,Region!$J:$J,0))</f>
        <v>0</v>
      </c>
    </row>
    <row r="746" spans="1:5" x14ac:dyDescent="0.3">
      <c r="A746" s="37" t="s">
        <v>287</v>
      </c>
      <c r="B746" s="31">
        <f>INDEX(Region!K:K,MATCH($A746&amp;$A$736,Region!$J:$J,0))</f>
        <v>6.8493150684931503E-3</v>
      </c>
      <c r="C746" s="31">
        <f>INDEX(Region!L:L,MATCH($A746&amp;$A$736,Region!$J:$J,0))</f>
        <v>1.11022302462516E-16</v>
      </c>
      <c r="D746" s="31">
        <f>INDEX(Region!M:M,MATCH($A746&amp;$A$736,Region!$J:$J,0))</f>
        <v>0</v>
      </c>
      <c r="E746" s="31">
        <f>INDEX(Region!N:N,MATCH($A746&amp;$A$736,Region!$J:$J,0))</f>
        <v>0</v>
      </c>
    </row>
    <row r="747" spans="1:5" x14ac:dyDescent="0.3">
      <c r="A747" s="37" t="s">
        <v>288</v>
      </c>
      <c r="B747" s="31">
        <f>INDEX(Region!K:K,MATCH($A747&amp;$A$736,Region!$J:$J,0))</f>
        <v>6.8493150684931503E-3</v>
      </c>
      <c r="C747" s="31">
        <f>INDEX(Region!L:L,MATCH($A747&amp;$A$736,Region!$J:$J,0))</f>
        <v>1.34408602150538E-2</v>
      </c>
      <c r="D747" s="31">
        <f>INDEX(Region!M:M,MATCH($A747&amp;$A$736,Region!$J:$J,0))</f>
        <v>0</v>
      </c>
      <c r="E747" s="31">
        <f>INDEX(Region!N:N,MATCH($A747&amp;$A$736,Region!$J:$J,0))</f>
        <v>7.4074074074074103E-3</v>
      </c>
    </row>
    <row r="748" spans="1:5" x14ac:dyDescent="0.3">
      <c r="A748" s="37" t="s">
        <v>289</v>
      </c>
      <c r="B748" s="31">
        <f>INDEX(Region!K:K,MATCH($A748&amp;$A$736,Region!$J:$J,0))</f>
        <v>2.0547945205479499E-2</v>
      </c>
      <c r="C748" s="31">
        <f>INDEX(Region!L:L,MATCH($A748&amp;$A$736,Region!$J:$J,0))</f>
        <v>2.1505376344085999E-2</v>
      </c>
      <c r="D748" s="31">
        <f>INDEX(Region!M:M,MATCH($A748&amp;$A$736,Region!$J:$J,0))</f>
        <v>1.6666666666666701E-2</v>
      </c>
      <c r="E748" s="31">
        <f>INDEX(Region!N:N,MATCH($A748&amp;$A$736,Region!$J:$J,0))</f>
        <v>7.4074074074074103E-3</v>
      </c>
    </row>
    <row r="749" spans="1:5" x14ac:dyDescent="0.3">
      <c r="A749" s="37" t="s">
        <v>290</v>
      </c>
      <c r="B749" s="31">
        <f>INDEX(Region!K:K,MATCH($A749&amp;$A$736,Region!$J:$J,0))</f>
        <v>2.0547945205479499E-2</v>
      </c>
      <c r="C749" s="31">
        <f>INDEX(Region!L:L,MATCH($A749&amp;$A$736,Region!$J:$J,0))</f>
        <v>1.0752688172042999E-2</v>
      </c>
      <c r="D749" s="31">
        <f>INDEX(Region!M:M,MATCH($A749&amp;$A$736,Region!$J:$J,0))</f>
        <v>3.3333333333333298E-2</v>
      </c>
      <c r="E749" s="31">
        <f>INDEX(Region!N:N,MATCH($A749&amp;$A$736,Region!$J:$J,0))</f>
        <v>7.4074074074074103E-3</v>
      </c>
    </row>
    <row r="750" spans="1:5" x14ac:dyDescent="0.3">
      <c r="A750" s="37" t="s">
        <v>291</v>
      </c>
      <c r="B750" s="31">
        <f>INDEX(Region!K:K,MATCH($A750&amp;$A$736,Region!$J:$J,0))</f>
        <v>0</v>
      </c>
      <c r="C750" s="31">
        <f>INDEX(Region!L:L,MATCH($A750&amp;$A$736,Region!$J:$J,0))</f>
        <v>2.6881720430107499E-3</v>
      </c>
      <c r="D750" s="31">
        <f>INDEX(Region!M:M,MATCH($A750&amp;$A$736,Region!$J:$J,0))</f>
        <v>0</v>
      </c>
      <c r="E750" s="31">
        <f>INDEX(Region!N:N,MATCH($A750&amp;$A$736,Region!$J:$J,0))</f>
        <v>0</v>
      </c>
    </row>
    <row r="751" spans="1:5" x14ac:dyDescent="0.3">
      <c r="A751" s="37" t="s">
        <v>292</v>
      </c>
      <c r="B751" s="31">
        <f>INDEX(Region!K:K,MATCH($A751&amp;$A$736,Region!$J:$J,0))</f>
        <v>0</v>
      </c>
      <c r="C751" s="31">
        <f>INDEX(Region!L:L,MATCH($A751&amp;$A$736,Region!$J:$J,0))</f>
        <v>1.11022302462516E-16</v>
      </c>
      <c r="D751" s="31">
        <f>INDEX(Region!M:M,MATCH($A751&amp;$A$736,Region!$J:$J,0))</f>
        <v>0</v>
      </c>
      <c r="E751" s="31">
        <f>INDEX(Region!N:N,MATCH($A751&amp;$A$736,Region!$J:$J,0))</f>
        <v>0</v>
      </c>
    </row>
    <row r="752" spans="1:5" x14ac:dyDescent="0.3">
      <c r="A752" s="37" t="s">
        <v>293</v>
      </c>
      <c r="B752" s="31">
        <f>INDEX(Region!K:K,MATCH($A752&amp;$A$736,Region!$J:$J,0))</f>
        <v>0</v>
      </c>
      <c r="C752" s="31">
        <f>INDEX(Region!L:L,MATCH($A752&amp;$A$736,Region!$J:$J,0))</f>
        <v>2.6881720430107499E-3</v>
      </c>
      <c r="D752" s="31">
        <f>INDEX(Region!M:M,MATCH($A752&amp;$A$736,Region!$J:$J,0))</f>
        <v>0</v>
      </c>
      <c r="E752" s="31">
        <f>INDEX(Region!N:N,MATCH($A752&amp;$A$736,Region!$J:$J,0))</f>
        <v>0</v>
      </c>
    </row>
    <row r="753" spans="1:5" x14ac:dyDescent="0.3">
      <c r="A753" s="37" t="s">
        <v>294</v>
      </c>
      <c r="B753" s="31">
        <f>INDEX(Region!K:K,MATCH($A753&amp;$A$736,Region!$J:$J,0))</f>
        <v>6.8493150684931503E-3</v>
      </c>
      <c r="C753" s="31">
        <f>INDEX(Region!L:L,MATCH($A753&amp;$A$736,Region!$J:$J,0))</f>
        <v>2.6881720430107499E-3</v>
      </c>
      <c r="D753" s="31">
        <f>INDEX(Region!M:M,MATCH($A753&amp;$A$736,Region!$J:$J,0))</f>
        <v>0</v>
      </c>
      <c r="E753" s="31">
        <f>INDEX(Region!N:N,MATCH($A753&amp;$A$736,Region!$J:$J,0))</f>
        <v>7.4074074074074103E-3</v>
      </c>
    </row>
    <row r="754" spans="1:5" x14ac:dyDescent="0.3">
      <c r="A754" s="37" t="s">
        <v>295</v>
      </c>
      <c r="B754" s="31">
        <f>INDEX(Region!K:K,MATCH($A754&amp;$A$736,Region!$J:$J,0))</f>
        <v>6.8493150684931503E-3</v>
      </c>
      <c r="C754" s="31">
        <f>INDEX(Region!L:L,MATCH($A754&amp;$A$736,Region!$J:$J,0))</f>
        <v>1.11022302462516E-16</v>
      </c>
      <c r="D754" s="31">
        <f>INDEX(Region!M:M,MATCH($A754&amp;$A$736,Region!$J:$J,0))</f>
        <v>0</v>
      </c>
      <c r="E754" s="31">
        <f>INDEX(Region!N:N,MATCH($A754&amp;$A$736,Region!$J:$J,0))</f>
        <v>0</v>
      </c>
    </row>
    <row r="755" spans="1:5" x14ac:dyDescent="0.3">
      <c r="A755" s="37" t="s">
        <v>296</v>
      </c>
      <c r="B755" s="31">
        <f>INDEX(Region!K:K,MATCH($A755&amp;$A$736,Region!$J:$J,0))</f>
        <v>6.8493150684931503E-3</v>
      </c>
      <c r="C755" s="31">
        <f>INDEX(Region!L:L,MATCH($A755&amp;$A$736,Region!$J:$J,0))</f>
        <v>1.11022302462516E-16</v>
      </c>
      <c r="D755" s="31">
        <f>INDEX(Region!M:M,MATCH($A755&amp;$A$736,Region!$J:$J,0))</f>
        <v>1.6666666666666701E-2</v>
      </c>
      <c r="E755" s="31">
        <f>INDEX(Region!N:N,MATCH($A755&amp;$A$736,Region!$J:$J,0))</f>
        <v>4.4444444444444398E-2</v>
      </c>
    </row>
    <row r="756" spans="1:5" x14ac:dyDescent="0.3">
      <c r="A756" s="37" t="s">
        <v>297</v>
      </c>
      <c r="B756" s="31">
        <f>INDEX(Region!K:K,MATCH($A756&amp;$A$736,Region!$J:$J,0))</f>
        <v>0</v>
      </c>
      <c r="C756" s="31">
        <f>INDEX(Region!L:L,MATCH($A756&amp;$A$736,Region!$J:$J,0))</f>
        <v>1.11022302462516E-16</v>
      </c>
      <c r="D756" s="31">
        <f>INDEX(Region!M:M,MATCH($A756&amp;$A$736,Region!$J:$J,0))</f>
        <v>1.6666666666666701E-2</v>
      </c>
      <c r="E756" s="31">
        <f>INDEX(Region!N:N,MATCH($A756&amp;$A$736,Region!$J:$J,0))</f>
        <v>0</v>
      </c>
    </row>
    <row r="757" spans="1:5" x14ac:dyDescent="0.3">
      <c r="A757" s="37" t="s">
        <v>298</v>
      </c>
      <c r="B757" s="31">
        <f>INDEX(Region!K:K,MATCH($A757&amp;$A$736,Region!$J:$J,0))</f>
        <v>6.8493150684931503E-3</v>
      </c>
      <c r="C757" s="31">
        <f>INDEX(Region!L:L,MATCH($A757&amp;$A$736,Region!$J:$J,0))</f>
        <v>1.11022302462516E-16</v>
      </c>
      <c r="D757" s="31">
        <f>INDEX(Region!M:M,MATCH($A757&amp;$A$736,Region!$J:$J,0))</f>
        <v>1.6666666666666701E-2</v>
      </c>
      <c r="E757" s="31">
        <f>INDEX(Region!N:N,MATCH($A757&amp;$A$736,Region!$J:$J,0))</f>
        <v>0</v>
      </c>
    </row>
    <row r="758" spans="1:5" x14ac:dyDescent="0.3">
      <c r="A758" s="37" t="s">
        <v>299</v>
      </c>
      <c r="B758" s="31">
        <f>INDEX(Region!K:K,MATCH($A758&amp;$A$736,Region!$J:$J,0))</f>
        <v>0</v>
      </c>
      <c r="C758" s="31">
        <f>INDEX(Region!L:L,MATCH($A758&amp;$A$736,Region!$J:$J,0))</f>
        <v>1.11022302462516E-16</v>
      </c>
      <c r="D758" s="31">
        <f>INDEX(Region!M:M,MATCH($A758&amp;$A$736,Region!$J:$J,0))</f>
        <v>1.6666666666666701E-2</v>
      </c>
      <c r="E758" s="31">
        <f>INDEX(Region!N:N,MATCH($A758&amp;$A$736,Region!$J:$J,0))</f>
        <v>0</v>
      </c>
    </row>
    <row r="759" spans="1:5" x14ac:dyDescent="0.3">
      <c r="A759" s="30"/>
      <c r="B759" s="40"/>
    </row>
    <row r="760" spans="1:5" x14ac:dyDescent="0.3">
      <c r="A760" s="30"/>
      <c r="B760" s="30"/>
    </row>
    <row r="761" spans="1:5" x14ac:dyDescent="0.3">
      <c r="A761" s="115" t="s">
        <v>304</v>
      </c>
      <c r="B761" s="115"/>
    </row>
    <row r="762" spans="1:5" x14ac:dyDescent="0.3">
      <c r="A762" s="114"/>
      <c r="B762" s="117" t="s">
        <v>3</v>
      </c>
    </row>
    <row r="763" spans="1:5" x14ac:dyDescent="0.3">
      <c r="A763" s="102" t="s">
        <v>12</v>
      </c>
    </row>
    <row r="765" spans="1:5" ht="42" x14ac:dyDescent="0.3">
      <c r="B765" s="103" t="s">
        <v>327</v>
      </c>
      <c r="C765" s="103" t="s">
        <v>328</v>
      </c>
      <c r="D765" s="103" t="s">
        <v>331</v>
      </c>
      <c r="E765" s="103" t="s">
        <v>332</v>
      </c>
    </row>
    <row r="766" spans="1:5" x14ac:dyDescent="0.3">
      <c r="A766" s="38" t="s">
        <v>339</v>
      </c>
      <c r="B766" s="31">
        <f>INDEX(Region!K:K,MATCH($A766&amp;$A$763,Region!$J:$J,0))</f>
        <v>0.410064819806501</v>
      </c>
      <c r="C766" s="31">
        <f>INDEX(Region!L:L,MATCH($A766&amp;$A$763,Region!$J:$J,0))</f>
        <v>0.33256664149368498</v>
      </c>
      <c r="D766" s="31">
        <f>INDEX(Region!M:M,MATCH($A766&amp;$A$763,Region!$J:$J,0))</f>
        <v>0.49508715220217098</v>
      </c>
      <c r="E766" s="31">
        <f>INDEX(Region!N:N,MATCH($A766&amp;$A$763,Region!$J:$J,0))</f>
        <v>0.48562855101365898</v>
      </c>
    </row>
    <row r="767" spans="1:5" x14ac:dyDescent="0.3">
      <c r="A767" s="38" t="s">
        <v>340</v>
      </c>
      <c r="B767" s="31">
        <f>INDEX(Region!K:K,MATCH($A767&amp;$A$763,Region!$J:$J,0))</f>
        <v>8.1931251942416697E-2</v>
      </c>
      <c r="C767" s="31">
        <f>INDEX(Region!L:L,MATCH($A767&amp;$A$763,Region!$J:$J,0))</f>
        <v>6.3906207778670399E-2</v>
      </c>
      <c r="D767" s="31">
        <f>INDEX(Region!M:M,MATCH($A767&amp;$A$763,Region!$J:$J,0))</f>
        <v>8.2305581399265901E-2</v>
      </c>
      <c r="E767" s="31">
        <f>INDEX(Region!N:N,MATCH($A767&amp;$A$763,Region!$J:$J,0))</f>
        <v>8.7691766053444101E-2</v>
      </c>
    </row>
    <row r="768" spans="1:5" x14ac:dyDescent="0.3">
      <c r="A768" s="38" t="s">
        <v>341</v>
      </c>
      <c r="B768" s="31">
        <f>INDEX(Region!K:K,MATCH($A768&amp;$A$763,Region!$J:$J,0))</f>
        <v>1.6334801071377701E-3</v>
      </c>
      <c r="C768" s="31">
        <f>INDEX(Region!L:L,MATCH($A768&amp;$A$763,Region!$J:$J,0))</f>
        <v>7.6896022364311397E-4</v>
      </c>
      <c r="D768" s="31">
        <f>INDEX(Region!M:M,MATCH($A768&amp;$A$763,Region!$J:$J,0))</f>
        <v>7.7030710511842202E-4</v>
      </c>
      <c r="E768" s="31">
        <f>INDEX(Region!N:N,MATCH($A768&amp;$A$763,Region!$J:$J,0))</f>
        <v>0</v>
      </c>
    </row>
    <row r="769" spans="1:5" x14ac:dyDescent="0.3">
      <c r="A769" s="38" t="s">
        <v>308</v>
      </c>
      <c r="B769" s="31">
        <f>INDEX(Region!K:K,MATCH($A769&amp;$A$763,Region!$J:$J,0))</f>
        <v>0.52777704627190003</v>
      </c>
      <c r="C769" s="31">
        <f>INDEX(Region!L:L,MATCH($A769&amp;$A$763,Region!$J:$J,0))</f>
        <v>0.61571600744099197</v>
      </c>
      <c r="D769" s="31">
        <f>INDEX(Region!M:M,MATCH($A769&amp;$A$763,Region!$J:$J,0))</f>
        <v>0.46550109484609697</v>
      </c>
      <c r="E769" s="31">
        <f>INDEX(Region!N:N,MATCH($A769&amp;$A$763,Region!$J:$J,0))</f>
        <v>0.43683493649074501</v>
      </c>
    </row>
    <row r="770" spans="1:5" x14ac:dyDescent="0.3">
      <c r="A770" s="30" t="s">
        <v>309</v>
      </c>
      <c r="B770" s="31">
        <f>INDEX(Region!K:K,MATCH($A770&amp;$A$763,Region!$J:$J,0))</f>
        <v>1.5176008578128199E-2</v>
      </c>
      <c r="C770" s="31">
        <f>INDEX(Region!L:L,MATCH($A770&amp;$A$763,Region!$J:$J,0))</f>
        <v>8.5489614287392098E-3</v>
      </c>
      <c r="D770" s="31">
        <f>INDEX(Region!M:M,MATCH($A770&amp;$A$763,Region!$J:$J,0))</f>
        <v>5.74775942704273E-3</v>
      </c>
      <c r="E770" s="31">
        <f>INDEX(Region!N:N,MATCH($A770&amp;$A$763,Region!$J:$J,0))</f>
        <v>2.5574102335855901E-3</v>
      </c>
    </row>
    <row r="771" spans="1:5" x14ac:dyDescent="0.3">
      <c r="A771" s="30" t="s">
        <v>310</v>
      </c>
      <c r="B771" s="31">
        <f>INDEX(Region!K:K,MATCH($A771&amp;$A$763,Region!$J:$J,0))</f>
        <v>5.6633849390778299E-3</v>
      </c>
      <c r="C771" s="31">
        <f>INDEX(Region!L:L,MATCH($A771&amp;$A$763,Region!$J:$J,0))</f>
        <v>1.3333008550743699E-2</v>
      </c>
      <c r="D771" s="31">
        <f>INDEX(Region!M:M,MATCH($A771&amp;$A$763,Region!$J:$J,0))</f>
        <v>2.7148937430400001E-3</v>
      </c>
      <c r="E771" s="31">
        <f>INDEX(Region!N:N,MATCH($A771&amp;$A$763,Region!$J:$J,0))</f>
        <v>1.4883566335051199E-2</v>
      </c>
    </row>
    <row r="772" spans="1:5" x14ac:dyDescent="0.3">
      <c r="A772" s="30"/>
      <c r="B772" s="30"/>
    </row>
    <row r="773" spans="1:5" x14ac:dyDescent="0.3">
      <c r="A773" s="102" t="s">
        <v>13</v>
      </c>
    </row>
    <row r="775" spans="1:5" ht="42" x14ac:dyDescent="0.3">
      <c r="B775" s="103" t="s">
        <v>327</v>
      </c>
      <c r="C775" s="103" t="s">
        <v>328</v>
      </c>
      <c r="D775" s="103" t="s">
        <v>331</v>
      </c>
      <c r="E775" s="103" t="s">
        <v>332</v>
      </c>
    </row>
    <row r="776" spans="1:5" x14ac:dyDescent="0.3">
      <c r="A776" s="38" t="s">
        <v>339</v>
      </c>
      <c r="B776" s="31">
        <f>INDEX(Region!K:K,MATCH($A776&amp;$A$773,Region!$J:$J,0))</f>
        <v>0.376404494382022</v>
      </c>
      <c r="C776" s="31">
        <f>INDEX(Region!L:L,MATCH($A776&amp;$A$773,Region!$J:$J,0))</f>
        <v>0.38764044943820197</v>
      </c>
      <c r="D776" s="31">
        <f>INDEX(Region!M:M,MATCH($A776&amp;$A$773,Region!$J:$J,0))</f>
        <v>0.46305418719211799</v>
      </c>
      <c r="E776" s="31">
        <f>INDEX(Region!N:N,MATCH($A776&amp;$A$773,Region!$J:$J,0))</f>
        <v>0.41284403669724801</v>
      </c>
    </row>
    <row r="777" spans="1:5" x14ac:dyDescent="0.3">
      <c r="A777" s="38" t="s">
        <v>340</v>
      </c>
      <c r="B777" s="31">
        <f>INDEX(Region!K:K,MATCH($A777&amp;$A$773,Region!$J:$J,0))</f>
        <v>8.98876404494382E-2</v>
      </c>
      <c r="C777" s="31">
        <f>INDEX(Region!L:L,MATCH($A777&amp;$A$773,Region!$J:$J,0))</f>
        <v>5.6179775280898903E-2</v>
      </c>
      <c r="D777" s="31">
        <f>INDEX(Region!M:M,MATCH($A777&amp;$A$773,Region!$J:$J,0))</f>
        <v>8.8669950738916301E-2</v>
      </c>
      <c r="E777" s="31">
        <f>INDEX(Region!N:N,MATCH($A777&amp;$A$773,Region!$J:$J,0))</f>
        <v>0.11009174311926601</v>
      </c>
    </row>
    <row r="778" spans="1:5" x14ac:dyDescent="0.3">
      <c r="A778" s="38" t="s">
        <v>341</v>
      </c>
      <c r="B778" s="31">
        <f>INDEX(Region!K:K,MATCH($A778&amp;$A$773,Region!$J:$J,0))</f>
        <v>0</v>
      </c>
      <c r="C778" s="31">
        <f>INDEX(Region!L:L,MATCH($A778&amp;$A$773,Region!$J:$J,0))</f>
        <v>0</v>
      </c>
      <c r="D778" s="31">
        <f>INDEX(Region!M:M,MATCH($A778&amp;$A$773,Region!$J:$J,0))</f>
        <v>0</v>
      </c>
      <c r="E778" s="31">
        <f>INDEX(Region!N:N,MATCH($A778&amp;$A$773,Region!$J:$J,0))</f>
        <v>0</v>
      </c>
    </row>
    <row r="779" spans="1:5" x14ac:dyDescent="0.3">
      <c r="A779" s="38" t="s">
        <v>308</v>
      </c>
      <c r="B779" s="31">
        <f>INDEX(Region!K:K,MATCH($A779&amp;$A$773,Region!$J:$J,0))</f>
        <v>0.56741573033707904</v>
      </c>
      <c r="C779" s="31">
        <f>INDEX(Region!L:L,MATCH($A779&amp;$A$773,Region!$J:$J,0))</f>
        <v>0.56741573033707904</v>
      </c>
      <c r="D779" s="31">
        <f>INDEX(Region!M:M,MATCH($A779&amp;$A$773,Region!$J:$J,0))</f>
        <v>0.47290640394088701</v>
      </c>
      <c r="E779" s="31">
        <f>INDEX(Region!N:N,MATCH($A779&amp;$A$773,Region!$J:$J,0))</f>
        <v>0.46788990825688098</v>
      </c>
    </row>
    <row r="780" spans="1:5" x14ac:dyDescent="0.3">
      <c r="A780" s="30" t="s">
        <v>309</v>
      </c>
      <c r="B780" s="31">
        <f>INDEX(Region!K:K,MATCH($A780&amp;$A$773,Region!$J:$J,0))</f>
        <v>0</v>
      </c>
      <c r="C780" s="31">
        <f>INDEX(Region!L:L,MATCH($A780&amp;$A$773,Region!$J:$J,0))</f>
        <v>0</v>
      </c>
      <c r="D780" s="31">
        <f>INDEX(Region!M:M,MATCH($A780&amp;$A$773,Region!$J:$J,0))</f>
        <v>0</v>
      </c>
      <c r="E780" s="31">
        <f>INDEX(Region!N:N,MATCH($A780&amp;$A$773,Region!$J:$J,0))</f>
        <v>0</v>
      </c>
    </row>
    <row r="781" spans="1:5" x14ac:dyDescent="0.3">
      <c r="A781" s="30" t="s">
        <v>310</v>
      </c>
      <c r="B781" s="31">
        <f>INDEX(Region!K:K,MATCH($A781&amp;$A$773,Region!$J:$J,0))</f>
        <v>0</v>
      </c>
      <c r="C781" s="31">
        <f>INDEX(Region!L:L,MATCH($A781&amp;$A$773,Region!$J:$J,0))</f>
        <v>0</v>
      </c>
      <c r="D781" s="31">
        <f>INDEX(Region!M:M,MATCH($A781&amp;$A$773,Region!$J:$J,0))</f>
        <v>0</v>
      </c>
      <c r="E781" s="31">
        <f>INDEX(Region!N:N,MATCH($A781&amp;$A$773,Region!$J:$J,0))</f>
        <v>1.8348623853211E-2</v>
      </c>
    </row>
    <row r="782" spans="1:5" x14ac:dyDescent="0.3">
      <c r="A782" s="30"/>
      <c r="B782" s="30"/>
    </row>
    <row r="783" spans="1:5" x14ac:dyDescent="0.3">
      <c r="A783" s="102" t="s">
        <v>49</v>
      </c>
    </row>
    <row r="785" spans="1:5" ht="42" x14ac:dyDescent="0.3">
      <c r="B785" s="103" t="s">
        <v>327</v>
      </c>
      <c r="C785" s="103" t="s">
        <v>328</v>
      </c>
      <c r="D785" s="103" t="s">
        <v>331</v>
      </c>
      <c r="E785" s="103" t="s">
        <v>332</v>
      </c>
    </row>
    <row r="786" spans="1:5" x14ac:dyDescent="0.3">
      <c r="A786" s="38" t="s">
        <v>339</v>
      </c>
      <c r="B786" s="31">
        <f>INDEX(Region!K:K,MATCH($A786&amp;$A$783,Region!$J:$J,0))</f>
        <v>0.164383561643836</v>
      </c>
      <c r="C786" s="31">
        <f>INDEX(Region!L:L,MATCH($A786&amp;$A$783,Region!$J:$J,0))</f>
        <v>0.271505376344086</v>
      </c>
      <c r="D786" s="31">
        <f>INDEX(Region!M:M,MATCH($A786&amp;$A$783,Region!$J:$J,0))</f>
        <v>0.31666666666666698</v>
      </c>
      <c r="E786" s="31">
        <f>INDEX(Region!N:N,MATCH($A786&amp;$A$783,Region!$J:$J,0))</f>
        <v>0.24444444444444399</v>
      </c>
    </row>
    <row r="787" spans="1:5" x14ac:dyDescent="0.3">
      <c r="A787" s="38" t="s">
        <v>340</v>
      </c>
      <c r="B787" s="31">
        <f>INDEX(Region!K:K,MATCH($A787&amp;$A$783,Region!$J:$J,0))</f>
        <v>2.7397260273972601E-2</v>
      </c>
      <c r="C787" s="31">
        <f>INDEX(Region!L:L,MATCH($A787&amp;$A$783,Region!$J:$J,0))</f>
        <v>4.8387096774193498E-2</v>
      </c>
      <c r="D787" s="31">
        <f>INDEX(Region!M:M,MATCH($A787&amp;$A$783,Region!$J:$J,0))</f>
        <v>0.05</v>
      </c>
      <c r="E787" s="31">
        <f>INDEX(Region!N:N,MATCH($A787&amp;$A$783,Region!$J:$J,0))</f>
        <v>2.96296296296296E-2</v>
      </c>
    </row>
    <row r="788" spans="1:5" x14ac:dyDescent="0.3">
      <c r="A788" s="38" t="s">
        <v>341</v>
      </c>
      <c r="B788" s="31">
        <f>INDEX(Region!K:K,MATCH($A788&amp;$A$783,Region!$J:$J,0))</f>
        <v>0</v>
      </c>
      <c r="C788" s="31">
        <f>INDEX(Region!L:L,MATCH($A788&amp;$A$783,Region!$J:$J,0))</f>
        <v>1.8817204301075301E-2</v>
      </c>
      <c r="D788" s="31">
        <f>INDEX(Region!M:M,MATCH($A788&amp;$A$783,Region!$J:$J,0))</f>
        <v>0</v>
      </c>
      <c r="E788" s="31">
        <f>INDEX(Region!N:N,MATCH($A788&amp;$A$783,Region!$J:$J,0))</f>
        <v>0</v>
      </c>
    </row>
    <row r="789" spans="1:5" x14ac:dyDescent="0.3">
      <c r="A789" s="38" t="s">
        <v>308</v>
      </c>
      <c r="B789" s="31">
        <f>INDEX(Region!K:K,MATCH($A789&amp;$A$783,Region!$J:$J,0))</f>
        <v>0.81506849315068497</v>
      </c>
      <c r="C789" s="31">
        <f>INDEX(Region!L:L,MATCH($A789&amp;$A$783,Region!$J:$J,0))</f>
        <v>0.65860215053763405</v>
      </c>
      <c r="D789" s="31">
        <f>INDEX(Region!M:M,MATCH($A789&amp;$A$783,Region!$J:$J,0))</f>
        <v>0.65</v>
      </c>
      <c r="E789" s="31">
        <f>INDEX(Region!N:N,MATCH($A789&amp;$A$783,Region!$J:$J,0))</f>
        <v>0.67407407407407405</v>
      </c>
    </row>
    <row r="790" spans="1:5" x14ac:dyDescent="0.3">
      <c r="A790" s="30" t="s">
        <v>309</v>
      </c>
      <c r="B790" s="31">
        <f>INDEX(Region!K:K,MATCH($A790&amp;$A$783,Region!$J:$J,0))</f>
        <v>0</v>
      </c>
      <c r="C790" s="31">
        <f>INDEX(Region!L:L,MATCH($A790&amp;$A$783,Region!$J:$J,0))</f>
        <v>5.3763440860214997E-3</v>
      </c>
      <c r="D790" s="31">
        <f>INDEX(Region!M:M,MATCH($A790&amp;$A$783,Region!$J:$J,0))</f>
        <v>0</v>
      </c>
      <c r="E790" s="31">
        <f>INDEX(Region!N:N,MATCH($A790&amp;$A$783,Region!$J:$J,0))</f>
        <v>1.48148148148148E-2</v>
      </c>
    </row>
    <row r="791" spans="1:5" x14ac:dyDescent="0.3">
      <c r="A791" s="30" t="s">
        <v>310</v>
      </c>
      <c r="B791" s="31">
        <f>INDEX(Region!K:K,MATCH($A791&amp;$A$783,Region!$J:$J,0))</f>
        <v>0</v>
      </c>
      <c r="C791" s="31">
        <f>INDEX(Region!L:L,MATCH($A791&amp;$A$783,Region!$J:$J,0))</f>
        <v>5.3763440860214997E-3</v>
      </c>
      <c r="D791" s="31">
        <f>INDEX(Region!M:M,MATCH($A791&amp;$A$783,Region!$J:$J,0))</f>
        <v>0</v>
      </c>
      <c r="E791" s="31">
        <f>INDEX(Region!N:N,MATCH($A791&amp;$A$783,Region!$J:$J,0))</f>
        <v>5.1851851851851899E-2</v>
      </c>
    </row>
    <row r="792" spans="1:5" x14ac:dyDescent="0.3">
      <c r="A792" s="30"/>
      <c r="B792" s="30"/>
    </row>
    <row r="793" spans="1:5" x14ac:dyDescent="0.3">
      <c r="A793" s="30"/>
      <c r="B793" s="30"/>
    </row>
    <row r="794" spans="1:5" x14ac:dyDescent="0.3">
      <c r="A794" s="30"/>
      <c r="B794" s="30"/>
    </row>
    <row r="795" spans="1:5" x14ac:dyDescent="0.3">
      <c r="A795" s="115" t="s">
        <v>323</v>
      </c>
      <c r="B795" s="115"/>
    </row>
    <row r="796" spans="1:5" x14ac:dyDescent="0.3">
      <c r="A796" s="121" t="s">
        <v>324</v>
      </c>
      <c r="B796" s="117" t="s">
        <v>3</v>
      </c>
    </row>
    <row r="797" spans="1:5" x14ac:dyDescent="0.3">
      <c r="A797" s="114"/>
      <c r="B797" s="105"/>
    </row>
    <row r="798" spans="1:5" x14ac:dyDescent="0.3">
      <c r="A798" s="102" t="s">
        <v>12</v>
      </c>
    </row>
    <row r="800" spans="1:5" ht="42" x14ac:dyDescent="0.3">
      <c r="B800" s="103" t="s">
        <v>327</v>
      </c>
      <c r="C800" s="103" t="s">
        <v>328</v>
      </c>
      <c r="D800" s="103" t="s">
        <v>331</v>
      </c>
      <c r="E800" s="103" t="s">
        <v>332</v>
      </c>
    </row>
    <row r="801" spans="1:5" x14ac:dyDescent="0.3">
      <c r="A801" s="37" t="s">
        <v>342</v>
      </c>
      <c r="B801" s="31">
        <f>INDEX(Region!K:K,MATCH($A801&amp;$A$798,Region!$J:$J,0))</f>
        <v>2.7294485629291799E-2</v>
      </c>
      <c r="C801" s="31">
        <f>INDEX(Region!L:L,MATCH($A801&amp;$A$798,Region!$J:$J,0))</f>
        <v>2.0345255031779599E-2</v>
      </c>
      <c r="D801" s="31">
        <f>INDEX(Region!M:M,MATCH($A801&amp;$A$798,Region!$J:$J,0))</f>
        <v>3.0352462682028999E-2</v>
      </c>
      <c r="E801" s="31">
        <f>INDEX(Region!N:N,MATCH($A801&amp;$A$798,Region!$J:$J,0))</f>
        <v>2.7616893367915101E-2</v>
      </c>
    </row>
    <row r="802" spans="1:5" x14ac:dyDescent="0.3">
      <c r="A802" s="37" t="s">
        <v>343</v>
      </c>
      <c r="B802" s="31">
        <f>INDEX(Region!K:K,MATCH($A802&amp;$A$798,Region!$J:$J,0))</f>
        <v>4.5680581494811003E-2</v>
      </c>
      <c r="C802" s="31">
        <f>INDEX(Region!L:L,MATCH($A802&amp;$A$798,Region!$J:$J,0))</f>
        <v>2.70885422144184E-2</v>
      </c>
      <c r="D802" s="31">
        <f>INDEX(Region!M:M,MATCH($A802&amp;$A$798,Region!$J:$J,0))</f>
        <v>4.01852955292498E-2</v>
      </c>
      <c r="E802" s="31">
        <f>INDEX(Region!N:N,MATCH($A802&amp;$A$798,Region!$J:$J,0))</f>
        <v>3.4048030831396299E-2</v>
      </c>
    </row>
    <row r="803" spans="1:5" x14ac:dyDescent="0.3">
      <c r="A803" s="37" t="s">
        <v>344</v>
      </c>
      <c r="B803" s="31">
        <f>INDEX(Region!K:K,MATCH($A803&amp;$A$798,Region!$J:$J,0))</f>
        <v>5.8912338117958598E-3</v>
      </c>
      <c r="C803" s="31">
        <f>INDEX(Region!L:L,MATCH($A803&amp;$A$798,Region!$J:$J,0))</f>
        <v>1.84943930768795E-3</v>
      </c>
      <c r="D803" s="31">
        <f>INDEX(Region!M:M,MATCH($A803&amp;$A$798,Region!$J:$J,0))</f>
        <v>1.1538240274978901E-2</v>
      </c>
      <c r="E803" s="31">
        <f>INDEX(Region!N:N,MATCH($A803&amp;$A$798,Region!$J:$J,0))</f>
        <v>0</v>
      </c>
    </row>
    <row r="804" spans="1:5" x14ac:dyDescent="0.3">
      <c r="A804" s="37" t="s">
        <v>345</v>
      </c>
      <c r="B804" s="31">
        <f>INDEX(Region!K:K,MATCH($A804&amp;$A$798,Region!$J:$J,0))</f>
        <v>5.8912338117958598E-3</v>
      </c>
      <c r="C804" s="31">
        <f>INDEX(Region!L:L,MATCH($A804&amp;$A$798,Region!$J:$J,0))</f>
        <v>1.9698623755489302E-2</v>
      </c>
      <c r="D804" s="31">
        <f>INDEX(Region!M:M,MATCH($A804&amp;$A$798,Region!$J:$J,0))</f>
        <v>5.3394282035258899E-3</v>
      </c>
      <c r="E804" s="31">
        <f>INDEX(Region!N:N,MATCH($A804&amp;$A$798,Region!$J:$J,0))</f>
        <v>2.0413453144662901E-2</v>
      </c>
    </row>
    <row r="805" spans="1:5" x14ac:dyDescent="0.3">
      <c r="A805" s="37" t="s">
        <v>346</v>
      </c>
      <c r="B805" s="31">
        <f>INDEX(Region!K:K,MATCH($A805&amp;$A$798,Region!$J:$J,0))</f>
        <v>0</v>
      </c>
      <c r="C805" s="31">
        <f>INDEX(Region!L:L,MATCH($A805&amp;$A$798,Region!$J:$J,0))</f>
        <v>1.34045660906769E-2</v>
      </c>
      <c r="D805" s="31">
        <f>INDEX(Region!M:M,MATCH($A805&amp;$A$798,Region!$J:$J,0))</f>
        <v>5.1917855258216801E-2</v>
      </c>
      <c r="E805" s="31">
        <f>INDEX(Region!N:N,MATCH($A805&amp;$A$798,Region!$J:$J,0))</f>
        <v>0</v>
      </c>
    </row>
    <row r="806" spans="1:5" x14ac:dyDescent="0.3">
      <c r="A806" s="37" t="s">
        <v>347</v>
      </c>
      <c r="B806" s="31">
        <f>INDEX(Region!K:K,MATCH($A806&amp;$A$798,Region!$J:$J,0))</f>
        <v>3.9949387127241699E-2</v>
      </c>
      <c r="C806" s="31">
        <f>INDEX(Region!L:L,MATCH($A806&amp;$A$798,Region!$J:$J,0))</f>
        <v>5.5479422916299703E-2</v>
      </c>
      <c r="D806" s="31">
        <f>INDEX(Region!M:M,MATCH($A806&amp;$A$798,Region!$J:$J,0))</f>
        <v>0.14965481350568499</v>
      </c>
      <c r="E806" s="31">
        <f>INDEX(Region!N:N,MATCH($A806&amp;$A$798,Region!$J:$J,0))</f>
        <v>3.7569608468651303E-2</v>
      </c>
    </row>
    <row r="807" spans="1:5" x14ac:dyDescent="0.3">
      <c r="A807" s="37" t="s">
        <v>348</v>
      </c>
      <c r="B807" s="31">
        <f>INDEX(Region!K:K,MATCH($A807&amp;$A$798,Region!$J:$J,0))</f>
        <v>0.12215957551651201</v>
      </c>
      <c r="C807" s="31">
        <f>INDEX(Region!L:L,MATCH($A807&amp;$A$798,Region!$J:$J,0))</f>
        <v>0.113888901452101</v>
      </c>
      <c r="D807" s="31">
        <f>INDEX(Region!M:M,MATCH($A807&amp;$A$798,Region!$J:$J,0))</f>
        <v>0.13226263708331601</v>
      </c>
      <c r="E807" s="31">
        <f>INDEX(Region!N:N,MATCH($A807&amp;$A$798,Region!$J:$J,0))</f>
        <v>9.7161595608753107E-2</v>
      </c>
    </row>
    <row r="808" spans="1:5" x14ac:dyDescent="0.3">
      <c r="A808" s="37" t="s">
        <v>349</v>
      </c>
      <c r="B808" s="31">
        <f>INDEX(Region!K:K,MATCH($A808&amp;$A$798,Region!$J:$J,0))</f>
        <v>0.124468041437618</v>
      </c>
      <c r="C808" s="31">
        <f>INDEX(Region!L:L,MATCH($A808&amp;$A$798,Region!$J:$J,0))</f>
        <v>0.150735056842835</v>
      </c>
      <c r="D808" s="31">
        <f>INDEX(Region!M:M,MATCH($A808&amp;$A$798,Region!$J:$J,0))</f>
        <v>0.50031317526714003</v>
      </c>
      <c r="E808" s="31">
        <f>INDEX(Region!N:N,MATCH($A808&amp;$A$798,Region!$J:$J,0))</f>
        <v>0.13546121028671201</v>
      </c>
    </row>
    <row r="809" spans="1:5" x14ac:dyDescent="0.3">
      <c r="A809" s="37" t="s">
        <v>350</v>
      </c>
      <c r="B809" s="31">
        <f>INDEX(Region!K:K,MATCH($A809&amp;$A$798,Region!$J:$J,0))</f>
        <v>0.50745098709634995</v>
      </c>
      <c r="C809" s="31">
        <f>INDEX(Region!L:L,MATCH($A809&amp;$A$798,Region!$J:$J,0))</f>
        <v>0.43465386811086698</v>
      </c>
      <c r="D809" s="31">
        <f>INDEX(Region!M:M,MATCH($A809&amp;$A$798,Region!$J:$J,0))</f>
        <v>2.9954520604678601E-2</v>
      </c>
      <c r="E809" s="31">
        <f>INDEX(Region!N:N,MATCH($A809&amp;$A$798,Region!$J:$J,0))</f>
        <v>0.58008172009094106</v>
      </c>
    </row>
    <row r="810" spans="1:5" x14ac:dyDescent="0.3">
      <c r="A810" s="37" t="s">
        <v>351</v>
      </c>
      <c r="B810" s="31">
        <f>INDEX(Region!K:K,MATCH($A810&amp;$A$798,Region!$J:$J,0))</f>
        <v>6.2990016806989596E-2</v>
      </c>
      <c r="C810" s="31">
        <f>INDEX(Region!L:L,MATCH($A810&amp;$A$798,Region!$J:$J,0))</f>
        <v>0.10613988616051501</v>
      </c>
      <c r="D810" s="31">
        <f>INDEX(Region!M:M,MATCH($A810&amp;$A$798,Region!$J:$J,0))</f>
        <v>4.4833253868546601E-3</v>
      </c>
      <c r="E810" s="31">
        <f>INDEX(Region!N:N,MATCH($A810&amp;$A$798,Region!$J:$J,0))</f>
        <v>2.9237801827507699E-2</v>
      </c>
    </row>
    <row r="811" spans="1:5" x14ac:dyDescent="0.3">
      <c r="A811" s="37" t="s">
        <v>357</v>
      </c>
      <c r="B811" s="31">
        <f>INDEX(Region!K:K,MATCH($A811&amp;$A$798,Region!$J:$J,0))</f>
        <v>0</v>
      </c>
      <c r="C811" s="31">
        <f>INDEX(Region!L:L,MATCH($A811&amp;$A$798,Region!$J:$J,0))</f>
        <v>0</v>
      </c>
      <c r="D811" s="31">
        <f>INDEX(Region!M:M,MATCH($A811&amp;$A$798,Region!$J:$J,0))</f>
        <v>0</v>
      </c>
      <c r="E811" s="31">
        <f>INDEX(Region!N:N,MATCH($A811&amp;$A$798,Region!$J:$J,0))</f>
        <v>0</v>
      </c>
    </row>
    <row r="812" spans="1:5" x14ac:dyDescent="0.3">
      <c r="A812" s="37" t="s">
        <v>352</v>
      </c>
      <c r="B812" s="31">
        <f>INDEX(Region!K:K,MATCH($A812&amp;$A$798,Region!$J:$J,0))</f>
        <v>5.8216867064930897E-4</v>
      </c>
      <c r="C812" s="31">
        <f>INDEX(Region!L:L,MATCH($A812&amp;$A$798,Region!$J:$J,0))</f>
        <v>9.6621202287209098E-4</v>
      </c>
      <c r="D812" s="31">
        <f>INDEX(Region!M:M,MATCH($A812&amp;$A$798,Region!$J:$J,0))</f>
        <v>1.46436125307599E-3</v>
      </c>
      <c r="E812" s="31">
        <f>INDEX(Region!N:N,MATCH($A812&amp;$A$798,Region!$J:$J,0))</f>
        <v>1.0170354448342099E-3</v>
      </c>
    </row>
    <row r="813" spans="1:5" x14ac:dyDescent="0.3">
      <c r="A813" s="37" t="s">
        <v>353</v>
      </c>
      <c r="B813" s="31">
        <f>INDEX(Region!K:K,MATCH($A813&amp;$A$798,Region!$J:$J,0))</f>
        <v>4.2639817144570401E-2</v>
      </c>
      <c r="C813" s="31">
        <f>INDEX(Region!L:L,MATCH($A813&amp;$A$798,Region!$J:$J,0))</f>
        <v>2.3028691538446701E-2</v>
      </c>
      <c r="D813" s="31">
        <f>INDEX(Region!M:M,MATCH($A813&amp;$A$798,Region!$J:$J,0))</f>
        <v>2.4521114111807501E-2</v>
      </c>
      <c r="E813" s="31">
        <f>INDEX(Region!N:N,MATCH($A813&amp;$A$798,Region!$J:$J,0))</f>
        <v>7.19176421224997E-3</v>
      </c>
    </row>
    <row r="814" spans="1:5" x14ac:dyDescent="0.3">
      <c r="A814" s="37" t="s">
        <v>354</v>
      </c>
      <c r="B814" s="31">
        <f>INDEX(Region!K:K,MATCH($A814&amp;$A$798,Region!$J:$J,0))</f>
        <v>1.3838134111075E-2</v>
      </c>
      <c r="C814" s="31">
        <f>INDEX(Region!L:L,MATCH($A814&amp;$A$798,Region!$J:$J,0))</f>
        <v>2.64334661662988E-2</v>
      </c>
      <c r="D814" s="31">
        <f>INDEX(Region!M:M,MATCH($A814&amp;$A$798,Region!$J:$J,0))</f>
        <v>1.56923067696942E-2</v>
      </c>
      <c r="E814" s="31">
        <f>INDEX(Region!N:N,MATCH($A814&amp;$A$798,Region!$J:$J,0))</f>
        <v>2.16774886792124E-2</v>
      </c>
    </row>
    <row r="815" spans="1:5" x14ac:dyDescent="0.3">
      <c r="A815" s="37" t="s">
        <v>355</v>
      </c>
      <c r="B815" s="31">
        <f>INDEX(Region!K:K,MATCH($A815&amp;$A$798,Region!$J:$J,0))</f>
        <v>1.1643373412986201E-3</v>
      </c>
      <c r="C815" s="31">
        <f>INDEX(Region!L:L,MATCH($A815&amp;$A$798,Region!$J:$J,0))</f>
        <v>6.2880683897124897E-3</v>
      </c>
      <c r="D815" s="31">
        <f>INDEX(Region!M:M,MATCH($A815&amp;$A$798,Region!$J:$J,0))</f>
        <v>2.3204640697472101E-3</v>
      </c>
      <c r="E815" s="31">
        <f>INDEX(Region!N:N,MATCH($A815&amp;$A$798,Region!$J:$J,0))</f>
        <v>8.5233980371638794E-3</v>
      </c>
    </row>
    <row r="816" spans="1:5" x14ac:dyDescent="0.3">
      <c r="A816" s="30"/>
    </row>
    <row r="817" spans="1:5" x14ac:dyDescent="0.3">
      <c r="A817" s="102" t="s">
        <v>13</v>
      </c>
    </row>
    <row r="819" spans="1:5" ht="42" x14ac:dyDescent="0.3">
      <c r="B819" s="103" t="s">
        <v>327</v>
      </c>
      <c r="C819" s="103" t="s">
        <v>328</v>
      </c>
      <c r="D819" s="103" t="s">
        <v>331</v>
      </c>
      <c r="E819" s="103" t="s">
        <v>332</v>
      </c>
    </row>
    <row r="820" spans="1:5" x14ac:dyDescent="0.3">
      <c r="A820" s="37" t="s">
        <v>342</v>
      </c>
      <c r="B820" s="31">
        <f>INDEX(Region!K:K,MATCH($A820&amp;$A$817,Region!$J:$J,0))</f>
        <v>5.1282051282051301E-2</v>
      </c>
      <c r="C820" s="31">
        <f>INDEX(Region!L:L,MATCH($A820&amp;$A$817,Region!$J:$J,0))</f>
        <v>2.5974025974026E-2</v>
      </c>
      <c r="D820" s="31">
        <f>INDEX(Region!M:M,MATCH($A820&amp;$A$817,Region!$J:$J,0))</f>
        <v>0</v>
      </c>
      <c r="E820" s="31">
        <f>INDEX(Region!N:N,MATCH($A820&amp;$A$817,Region!$J:$J,0))</f>
        <v>7.1428571428571397E-2</v>
      </c>
    </row>
    <row r="821" spans="1:5" x14ac:dyDescent="0.3">
      <c r="A821" s="37" t="s">
        <v>343</v>
      </c>
      <c r="B821" s="31">
        <f>INDEX(Region!K:K,MATCH($A821&amp;$A$817,Region!$J:$J,0))</f>
        <v>3.8461538461538498E-2</v>
      </c>
      <c r="C821" s="31">
        <f>INDEX(Region!L:L,MATCH($A821&amp;$A$817,Region!$J:$J,0))</f>
        <v>0</v>
      </c>
      <c r="D821" s="31">
        <f>INDEX(Region!M:M,MATCH($A821&amp;$A$817,Region!$J:$J,0))</f>
        <v>1.86915887850467E-2</v>
      </c>
      <c r="E821" s="31">
        <f>INDEX(Region!N:N,MATCH($A821&amp;$A$817,Region!$J:$J,0))</f>
        <v>5.3571428571428603E-2</v>
      </c>
    </row>
    <row r="822" spans="1:5" x14ac:dyDescent="0.3">
      <c r="A822" s="37" t="s">
        <v>344</v>
      </c>
      <c r="B822" s="31">
        <f>INDEX(Region!K:K,MATCH($A822&amp;$A$817,Region!$J:$J,0))</f>
        <v>0</v>
      </c>
      <c r="C822" s="31">
        <f>INDEX(Region!L:L,MATCH($A822&amp;$A$817,Region!$J:$J,0))</f>
        <v>0</v>
      </c>
      <c r="D822" s="31">
        <f>INDEX(Region!M:M,MATCH($A822&amp;$A$817,Region!$J:$J,0))</f>
        <v>0</v>
      </c>
      <c r="E822" s="31">
        <f>INDEX(Region!N:N,MATCH($A822&amp;$A$817,Region!$J:$J,0))</f>
        <v>0</v>
      </c>
    </row>
    <row r="823" spans="1:5" x14ac:dyDescent="0.3">
      <c r="A823" s="37" t="s">
        <v>345</v>
      </c>
      <c r="B823" s="31">
        <f>INDEX(Region!K:K,MATCH($A823&amp;$A$817,Region!$J:$J,0))</f>
        <v>0</v>
      </c>
      <c r="C823" s="31">
        <f>INDEX(Region!L:L,MATCH($A823&amp;$A$817,Region!$J:$J,0))</f>
        <v>0</v>
      </c>
      <c r="D823" s="31">
        <f>INDEX(Region!M:M,MATCH($A823&amp;$A$817,Region!$J:$J,0))</f>
        <v>0</v>
      </c>
      <c r="E823" s="31">
        <f>INDEX(Region!N:N,MATCH($A823&amp;$A$817,Region!$J:$J,0))</f>
        <v>1.7857142857142901E-2</v>
      </c>
    </row>
    <row r="824" spans="1:5" x14ac:dyDescent="0.3">
      <c r="A824" s="37" t="s">
        <v>346</v>
      </c>
      <c r="B824" s="31">
        <f>INDEX(Region!K:K,MATCH($A824&amp;$A$817,Region!$J:$J,0))</f>
        <v>0</v>
      </c>
      <c r="C824" s="31">
        <f>INDEX(Region!L:L,MATCH($A824&amp;$A$817,Region!$J:$J,0))</f>
        <v>0</v>
      </c>
      <c r="D824" s="31">
        <f>INDEX(Region!M:M,MATCH($A824&amp;$A$817,Region!$J:$J,0))</f>
        <v>0</v>
      </c>
      <c r="E824" s="31">
        <f>INDEX(Region!N:N,MATCH($A824&amp;$A$817,Region!$J:$J,0))</f>
        <v>0</v>
      </c>
    </row>
    <row r="825" spans="1:5" x14ac:dyDescent="0.3">
      <c r="A825" s="37" t="s">
        <v>347</v>
      </c>
      <c r="B825" s="31">
        <f>INDEX(Region!K:K,MATCH($A825&amp;$A$817,Region!$J:$J,0))</f>
        <v>2.5641025641025599E-2</v>
      </c>
      <c r="C825" s="31">
        <f>INDEX(Region!L:L,MATCH($A825&amp;$A$817,Region!$J:$J,0))</f>
        <v>5.1948051948051903E-2</v>
      </c>
      <c r="D825" s="31">
        <f>INDEX(Region!M:M,MATCH($A825&amp;$A$817,Region!$J:$J,0))</f>
        <v>0</v>
      </c>
      <c r="E825" s="31">
        <f>INDEX(Region!N:N,MATCH($A825&amp;$A$817,Region!$J:$J,0))</f>
        <v>0</v>
      </c>
    </row>
    <row r="826" spans="1:5" x14ac:dyDescent="0.3">
      <c r="A826" s="37" t="s">
        <v>348</v>
      </c>
      <c r="B826" s="31">
        <f>INDEX(Region!K:K,MATCH($A826&amp;$A$817,Region!$J:$J,0))</f>
        <v>0.21794871794871801</v>
      </c>
      <c r="C826" s="31">
        <f>INDEX(Region!L:L,MATCH($A826&amp;$A$817,Region!$J:$J,0))</f>
        <v>0.19480519480519501</v>
      </c>
      <c r="D826" s="31">
        <f>INDEX(Region!M:M,MATCH($A826&amp;$A$817,Region!$J:$J,0))</f>
        <v>0.11214953271028</v>
      </c>
      <c r="E826" s="31">
        <f>INDEX(Region!N:N,MATCH($A826&amp;$A$817,Region!$J:$J,0))</f>
        <v>5.3571428571428603E-2</v>
      </c>
    </row>
    <row r="827" spans="1:5" x14ac:dyDescent="0.3">
      <c r="A827" s="37" t="s">
        <v>349</v>
      </c>
      <c r="B827" s="31">
        <f>INDEX(Region!K:K,MATCH($A827&amp;$A$817,Region!$J:$J,0))</f>
        <v>0.128205128205128</v>
      </c>
      <c r="C827" s="31">
        <f>INDEX(Region!L:L,MATCH($A827&amp;$A$817,Region!$J:$J,0))</f>
        <v>0.15584415584415601</v>
      </c>
      <c r="D827" s="31">
        <f>INDEX(Region!M:M,MATCH($A827&amp;$A$817,Region!$J:$J,0))</f>
        <v>9.34579439252336E-2</v>
      </c>
      <c r="E827" s="31">
        <f>INDEX(Region!N:N,MATCH($A827&amp;$A$817,Region!$J:$J,0))</f>
        <v>0.19642857142857101</v>
      </c>
    </row>
    <row r="828" spans="1:5" x14ac:dyDescent="0.3">
      <c r="A828" s="37" t="s">
        <v>350</v>
      </c>
      <c r="B828" s="31">
        <f>INDEX(Region!K:K,MATCH($A828&amp;$A$817,Region!$J:$J,0))</f>
        <v>0.39743589743589702</v>
      </c>
      <c r="C828" s="31">
        <f>INDEX(Region!L:L,MATCH($A828&amp;$A$817,Region!$J:$J,0))</f>
        <v>0.48051948051948101</v>
      </c>
      <c r="D828" s="31">
        <f>INDEX(Region!M:M,MATCH($A828&amp;$A$817,Region!$J:$J,0))</f>
        <v>0.69158878504672905</v>
      </c>
      <c r="E828" s="31">
        <f>INDEX(Region!N:N,MATCH($A828&amp;$A$817,Region!$J:$J,0))</f>
        <v>0.53571428571428603</v>
      </c>
    </row>
    <row r="829" spans="1:5" x14ac:dyDescent="0.3">
      <c r="A829" s="37" t="s">
        <v>351</v>
      </c>
      <c r="B829" s="31">
        <f>INDEX(Region!K:K,MATCH($A829&amp;$A$817,Region!$J:$J,0))</f>
        <v>2.5641025641025599E-2</v>
      </c>
      <c r="C829" s="31">
        <f>INDEX(Region!L:L,MATCH($A829&amp;$A$817,Region!$J:$J,0))</f>
        <v>3.8961038961039002E-2</v>
      </c>
      <c r="D829" s="31">
        <f>INDEX(Region!M:M,MATCH($A829&amp;$A$817,Region!$J:$J,0))</f>
        <v>1.86915887850467E-2</v>
      </c>
      <c r="E829" s="31">
        <f>INDEX(Region!N:N,MATCH($A829&amp;$A$817,Region!$J:$J,0))</f>
        <v>3.5714285714285698E-2</v>
      </c>
    </row>
    <row r="830" spans="1:5" x14ac:dyDescent="0.3">
      <c r="A830" s="37" t="s">
        <v>357</v>
      </c>
      <c r="B830" s="31">
        <f>INDEX(Region!K:K,MATCH($A830&amp;$A$817,Region!$J:$J,0))</f>
        <v>2.5641025641025599E-2</v>
      </c>
      <c r="C830" s="31">
        <f>INDEX(Region!L:L,MATCH($A830&amp;$A$817,Region!$J:$J,0))</f>
        <v>1.2987012987013E-2</v>
      </c>
      <c r="D830" s="31">
        <f>INDEX(Region!M:M,MATCH($A830&amp;$A$817,Region!$J:$J,0))</f>
        <v>9.3457943925233603E-3</v>
      </c>
      <c r="E830" s="31">
        <f>INDEX(Region!N:N,MATCH($A830&amp;$A$817,Region!$J:$J,0))</f>
        <v>1.7857142857142901E-2</v>
      </c>
    </row>
    <row r="831" spans="1:5" x14ac:dyDescent="0.3">
      <c r="A831" s="37" t="s">
        <v>352</v>
      </c>
      <c r="B831" s="31">
        <f>INDEX(Region!K:K,MATCH($A831&amp;$A$817,Region!$J:$J,0))</f>
        <v>1.2820512820512799E-2</v>
      </c>
      <c r="C831" s="31">
        <f>INDEX(Region!L:L,MATCH($A831&amp;$A$817,Region!$J:$J,0))</f>
        <v>0</v>
      </c>
      <c r="D831" s="31">
        <f>INDEX(Region!M:M,MATCH($A831&amp;$A$817,Region!$J:$J,0))</f>
        <v>0</v>
      </c>
      <c r="E831" s="31">
        <f>INDEX(Region!N:N,MATCH($A831&amp;$A$817,Region!$J:$J,0))</f>
        <v>0</v>
      </c>
    </row>
    <row r="832" spans="1:5" x14ac:dyDescent="0.3">
      <c r="A832" s="37" t="s">
        <v>353</v>
      </c>
      <c r="B832" s="31">
        <f>INDEX(Region!K:K,MATCH($A832&amp;$A$817,Region!$J:$J,0))</f>
        <v>5.1282051282051301E-2</v>
      </c>
      <c r="C832" s="31">
        <f>INDEX(Region!L:L,MATCH($A832&amp;$A$817,Region!$J:$J,0))</f>
        <v>0</v>
      </c>
      <c r="D832" s="31">
        <f>INDEX(Region!M:M,MATCH($A832&amp;$A$817,Region!$J:$J,0))</f>
        <v>4.67289719626168E-2</v>
      </c>
      <c r="E832" s="31">
        <f>INDEX(Region!N:N,MATCH($A832&amp;$A$817,Region!$J:$J,0))</f>
        <v>1.7857142857142901E-2</v>
      </c>
    </row>
    <row r="833" spans="1:5" x14ac:dyDescent="0.3">
      <c r="A833" s="37" t="s">
        <v>354</v>
      </c>
      <c r="B833" s="31">
        <f>INDEX(Region!K:K,MATCH($A833&amp;$A$817,Region!$J:$J,0))</f>
        <v>2.5641025641025599E-2</v>
      </c>
      <c r="C833" s="31">
        <f>INDEX(Region!L:L,MATCH($A833&amp;$A$817,Region!$J:$J,0))</f>
        <v>3.8961038961039002E-2</v>
      </c>
      <c r="D833" s="31">
        <f>INDEX(Region!M:M,MATCH($A833&amp;$A$817,Region!$J:$J,0))</f>
        <v>0</v>
      </c>
      <c r="E833" s="31">
        <f>INDEX(Region!N:N,MATCH($A833&amp;$A$817,Region!$J:$J,0))</f>
        <v>0</v>
      </c>
    </row>
    <row r="834" spans="1:5" x14ac:dyDescent="0.3">
      <c r="A834" s="37" t="s">
        <v>355</v>
      </c>
      <c r="B834" s="31">
        <f>INDEX(Region!K:K,MATCH($A834&amp;$A$817,Region!$J:$J,0))</f>
        <v>0</v>
      </c>
      <c r="C834" s="31">
        <f>INDEX(Region!L:L,MATCH($A834&amp;$A$817,Region!$J:$J,0))</f>
        <v>0</v>
      </c>
      <c r="D834" s="31">
        <f>INDEX(Region!M:M,MATCH($A834&amp;$A$817,Region!$J:$J,0))</f>
        <v>9.3457943925233603E-3</v>
      </c>
      <c r="E834" s="31">
        <f>INDEX(Region!N:N,MATCH($A834&amp;$A$817,Region!$J:$J,0))</f>
        <v>0</v>
      </c>
    </row>
    <row r="835" spans="1:5" x14ac:dyDescent="0.3">
      <c r="A835" s="30"/>
      <c r="B835" s="30"/>
    </row>
    <row r="836" spans="1:5" x14ac:dyDescent="0.3">
      <c r="A836" s="30"/>
      <c r="B836" s="30"/>
    </row>
    <row r="837" spans="1:5" x14ac:dyDescent="0.3">
      <c r="A837" s="102" t="s">
        <v>49</v>
      </c>
    </row>
    <row r="839" spans="1:5" ht="42" x14ac:dyDescent="0.3">
      <c r="B839" s="103" t="s">
        <v>327</v>
      </c>
      <c r="C839" s="103" t="s">
        <v>328</v>
      </c>
      <c r="D839" s="103" t="s">
        <v>331</v>
      </c>
      <c r="E839" s="103" t="s">
        <v>332</v>
      </c>
    </row>
    <row r="840" spans="1:5" x14ac:dyDescent="0.3">
      <c r="A840" s="37" t="s">
        <v>342</v>
      </c>
      <c r="B840" s="31">
        <f>INDEX(Region!K:K,MATCH($A840&amp;$A$837,Region!$J:$J,0))</f>
        <v>0</v>
      </c>
      <c r="C840" s="31">
        <f>INDEX(Region!L:L,MATCH($A840&amp;$A$837,Region!$J:$J,0))</f>
        <v>0</v>
      </c>
      <c r="D840" s="31">
        <f>INDEX(Region!M:M,MATCH($A840&amp;$A$837,Region!$J:$J,0))</f>
        <v>4.7619047619047603E-2</v>
      </c>
      <c r="E840" s="31">
        <f>INDEX(Region!N:N,MATCH($A840&amp;$A$837,Region!$J:$J,0))</f>
        <v>0</v>
      </c>
    </row>
    <row r="841" spans="1:5" x14ac:dyDescent="0.3">
      <c r="A841" s="37" t="s">
        <v>343</v>
      </c>
      <c r="B841" s="31">
        <f>INDEX(Region!K:K,MATCH($A841&amp;$A$837,Region!$J:$J,0))</f>
        <v>0</v>
      </c>
      <c r="C841" s="31">
        <f>INDEX(Region!L:L,MATCH($A841&amp;$A$837,Region!$J:$J,0))</f>
        <v>1.6260162601626001E-2</v>
      </c>
      <c r="D841" s="31">
        <f>INDEX(Region!M:M,MATCH($A841&amp;$A$837,Region!$J:$J,0))</f>
        <v>4.7619047619047603E-2</v>
      </c>
      <c r="E841" s="31">
        <f>INDEX(Region!N:N,MATCH($A841&amp;$A$837,Region!$J:$J,0))</f>
        <v>0</v>
      </c>
    </row>
    <row r="842" spans="1:5" x14ac:dyDescent="0.3">
      <c r="A842" s="37" t="s">
        <v>344</v>
      </c>
      <c r="B842" s="31">
        <f>INDEX(Region!K:K,MATCH($A842&amp;$A$837,Region!$J:$J,0))</f>
        <v>0</v>
      </c>
      <c r="C842" s="31">
        <f>INDEX(Region!L:L,MATCH($A842&amp;$A$837,Region!$J:$J,0))</f>
        <v>8.1300813008130107E-3</v>
      </c>
      <c r="D842" s="31">
        <f>INDEX(Region!M:M,MATCH($A842&amp;$A$837,Region!$J:$J,0))</f>
        <v>0</v>
      </c>
      <c r="E842" s="31">
        <f>INDEX(Region!N:N,MATCH($A842&amp;$A$837,Region!$J:$J,0))</f>
        <v>0</v>
      </c>
    </row>
    <row r="843" spans="1:5" x14ac:dyDescent="0.3">
      <c r="A843" s="37" t="s">
        <v>345</v>
      </c>
      <c r="B843" s="31">
        <f>INDEX(Region!K:K,MATCH($A843&amp;$A$837,Region!$J:$J,0))</f>
        <v>0</v>
      </c>
      <c r="C843" s="31">
        <f>INDEX(Region!L:L,MATCH($A843&amp;$A$837,Region!$J:$J,0))</f>
        <v>1.6260162601626001E-2</v>
      </c>
      <c r="D843" s="31">
        <f>INDEX(Region!M:M,MATCH($A843&amp;$A$837,Region!$J:$J,0))</f>
        <v>0</v>
      </c>
      <c r="E843" s="31">
        <f>INDEX(Region!N:N,MATCH($A843&amp;$A$837,Region!$J:$J,0))</f>
        <v>2.8571428571428598E-2</v>
      </c>
    </row>
    <row r="844" spans="1:5" x14ac:dyDescent="0.3">
      <c r="A844" s="37" t="s">
        <v>346</v>
      </c>
      <c r="B844" s="31">
        <f>INDEX(Region!K:K,MATCH($A844&amp;$A$837,Region!$J:$J,0))</f>
        <v>0</v>
      </c>
      <c r="C844" s="31">
        <f>INDEX(Region!L:L,MATCH($A844&amp;$A$837,Region!$J:$J,0))</f>
        <v>0</v>
      </c>
      <c r="D844" s="31">
        <f>INDEX(Region!M:M,MATCH($A844&amp;$A$837,Region!$J:$J,0))</f>
        <v>0</v>
      </c>
      <c r="E844" s="31">
        <f>INDEX(Region!N:N,MATCH($A844&amp;$A$837,Region!$J:$J,0))</f>
        <v>0</v>
      </c>
    </row>
    <row r="845" spans="1:5" x14ac:dyDescent="0.3">
      <c r="A845" s="37" t="s">
        <v>347</v>
      </c>
      <c r="B845" s="31">
        <f>INDEX(Region!K:K,MATCH($A845&amp;$A$837,Region!$J:$J,0))</f>
        <v>3.7037037037037E-2</v>
      </c>
      <c r="C845" s="31">
        <f>INDEX(Region!L:L,MATCH($A845&amp;$A$837,Region!$J:$J,0))</f>
        <v>0</v>
      </c>
      <c r="D845" s="31">
        <f>INDEX(Region!M:M,MATCH($A845&amp;$A$837,Region!$J:$J,0))</f>
        <v>0</v>
      </c>
      <c r="E845" s="31">
        <f>INDEX(Region!N:N,MATCH($A845&amp;$A$837,Region!$J:$J,0))</f>
        <v>2.8571428571428598E-2</v>
      </c>
    </row>
    <row r="846" spans="1:5" x14ac:dyDescent="0.3">
      <c r="A846" s="37" t="s">
        <v>348</v>
      </c>
      <c r="B846" s="31">
        <f>INDEX(Region!K:K,MATCH($A846&amp;$A$837,Region!$J:$J,0))</f>
        <v>0.37037037037037002</v>
      </c>
      <c r="C846" s="31">
        <f>INDEX(Region!L:L,MATCH($A846&amp;$A$837,Region!$J:$J,0))</f>
        <v>0.22764227642276399</v>
      </c>
      <c r="D846" s="31">
        <f>INDEX(Region!M:M,MATCH($A846&amp;$A$837,Region!$J:$J,0))</f>
        <v>0.14285714285714299</v>
      </c>
      <c r="E846" s="31">
        <f>INDEX(Region!N:N,MATCH($A846&amp;$A$837,Region!$J:$J,0))</f>
        <v>0.22857142857142901</v>
      </c>
    </row>
    <row r="847" spans="1:5" x14ac:dyDescent="0.3">
      <c r="A847" s="37" t="s">
        <v>349</v>
      </c>
      <c r="B847" s="31">
        <f>INDEX(Region!K:K,MATCH($A847&amp;$A$837,Region!$J:$J,0))</f>
        <v>0.22222222222222199</v>
      </c>
      <c r="C847" s="31">
        <f>INDEX(Region!L:L,MATCH($A847&amp;$A$837,Region!$J:$J,0))</f>
        <v>7.3170731707317097E-2</v>
      </c>
      <c r="D847" s="31">
        <f>INDEX(Region!M:M,MATCH($A847&amp;$A$837,Region!$J:$J,0))</f>
        <v>4.7619047619047603E-2</v>
      </c>
      <c r="E847" s="31">
        <f>INDEX(Region!N:N,MATCH($A847&amp;$A$837,Region!$J:$J,0))</f>
        <v>5.7142857142857099E-2</v>
      </c>
    </row>
    <row r="848" spans="1:5" x14ac:dyDescent="0.3">
      <c r="A848" s="37" t="s">
        <v>350</v>
      </c>
      <c r="B848" s="31">
        <f>INDEX(Region!K:K,MATCH($A848&amp;$A$837,Region!$J:$J,0))</f>
        <v>0.296296296296296</v>
      </c>
      <c r="C848" s="31">
        <f>INDEX(Region!L:L,MATCH($A848&amp;$A$837,Region!$J:$J,0))</f>
        <v>0.569105691056911</v>
      </c>
      <c r="D848" s="31">
        <f>INDEX(Region!M:M,MATCH($A848&amp;$A$837,Region!$J:$J,0))</f>
        <v>0.71428571428571397</v>
      </c>
      <c r="E848" s="31">
        <f>INDEX(Region!N:N,MATCH($A848&amp;$A$837,Region!$J:$J,0))</f>
        <v>0.628571428571429</v>
      </c>
    </row>
    <row r="849" spans="1:5" x14ac:dyDescent="0.3">
      <c r="A849" s="37" t="s">
        <v>351</v>
      </c>
      <c r="B849" s="31">
        <f>INDEX(Region!K:K,MATCH($A849&amp;$A$837,Region!$J:$J,0))</f>
        <v>0</v>
      </c>
      <c r="C849" s="31">
        <f>INDEX(Region!L:L,MATCH($A849&amp;$A$837,Region!$J:$J,0))</f>
        <v>8.1300813008130107E-3</v>
      </c>
      <c r="D849" s="31">
        <f>INDEX(Region!M:M,MATCH($A849&amp;$A$837,Region!$J:$J,0))</f>
        <v>0</v>
      </c>
      <c r="E849" s="31">
        <f>INDEX(Region!N:N,MATCH($A849&amp;$A$837,Region!$J:$J,0))</f>
        <v>0</v>
      </c>
    </row>
    <row r="850" spans="1:5" x14ac:dyDescent="0.3">
      <c r="A850" s="37" t="s">
        <v>357</v>
      </c>
      <c r="B850" s="31">
        <f>INDEX(Region!K:K,MATCH($A850&amp;$A$837,Region!$J:$J,0))</f>
        <v>0</v>
      </c>
      <c r="C850" s="31">
        <f>INDEX(Region!L:L,MATCH($A850&amp;$A$837,Region!$J:$J,0))</f>
        <v>1.6260162601626001E-2</v>
      </c>
      <c r="D850" s="31">
        <f>INDEX(Region!M:M,MATCH($A850&amp;$A$837,Region!$J:$J,0))</f>
        <v>0</v>
      </c>
      <c r="E850" s="31">
        <f>INDEX(Region!N:N,MATCH($A850&amp;$A$837,Region!$J:$J,0))</f>
        <v>2.8571428571428598E-2</v>
      </c>
    </row>
    <row r="851" spans="1:5" x14ac:dyDescent="0.3">
      <c r="A851" s="37" t="s">
        <v>352</v>
      </c>
      <c r="B851" s="31">
        <f>INDEX(Region!K:K,MATCH($A851&amp;$A$837,Region!$J:$J,0))</f>
        <v>7.4074074074074098E-2</v>
      </c>
      <c r="C851" s="31">
        <f>INDEX(Region!L:L,MATCH($A851&amp;$A$837,Region!$J:$J,0))</f>
        <v>2.4390243902439001E-2</v>
      </c>
      <c r="D851" s="31">
        <f>INDEX(Region!M:M,MATCH($A851&amp;$A$837,Region!$J:$J,0))</f>
        <v>0</v>
      </c>
      <c r="E851" s="31">
        <f>INDEX(Region!N:N,MATCH($A851&amp;$A$837,Region!$J:$J,0))</f>
        <v>0</v>
      </c>
    </row>
    <row r="852" spans="1:5" x14ac:dyDescent="0.3">
      <c r="A852" s="37" t="s">
        <v>353</v>
      </c>
      <c r="B852" s="31">
        <f>INDEX(Region!K:K,MATCH($A852&amp;$A$837,Region!$J:$J,0))</f>
        <v>0</v>
      </c>
      <c r="C852" s="31">
        <f>INDEX(Region!L:L,MATCH($A852&amp;$A$837,Region!$J:$J,0))</f>
        <v>0</v>
      </c>
      <c r="D852" s="31">
        <f>INDEX(Region!M:M,MATCH($A852&amp;$A$837,Region!$J:$J,0))</f>
        <v>0</v>
      </c>
      <c r="E852" s="31">
        <f>INDEX(Region!N:N,MATCH($A852&amp;$A$837,Region!$J:$J,0))</f>
        <v>0</v>
      </c>
    </row>
    <row r="853" spans="1:5" x14ac:dyDescent="0.3">
      <c r="A853" s="37" t="s">
        <v>354</v>
      </c>
      <c r="B853" s="31">
        <f>INDEX(Region!K:K,MATCH($A853&amp;$A$837,Region!$J:$J,0))</f>
        <v>0</v>
      </c>
      <c r="C853" s="31">
        <f>INDEX(Region!L:L,MATCH($A853&amp;$A$837,Region!$J:$J,0))</f>
        <v>4.0650406504064998E-2</v>
      </c>
      <c r="D853" s="31">
        <f>INDEX(Region!M:M,MATCH($A853&amp;$A$837,Region!$J:$J,0))</f>
        <v>0</v>
      </c>
      <c r="E853" s="31">
        <f>INDEX(Region!N:N,MATCH($A853&amp;$A$837,Region!$J:$J,0))</f>
        <v>0</v>
      </c>
    </row>
    <row r="854" spans="1:5" x14ac:dyDescent="0.3">
      <c r="A854" s="37" t="s">
        <v>355</v>
      </c>
      <c r="B854" s="31">
        <f>INDEX(Region!K:K,MATCH($A854&amp;$A$837,Region!$J:$J,0))</f>
        <v>0</v>
      </c>
      <c r="C854" s="31">
        <f>INDEX(Region!L:L,MATCH($A854&amp;$A$837,Region!$J:$J,0))</f>
        <v>0</v>
      </c>
      <c r="D854" s="31">
        <f>INDEX(Region!M:M,MATCH($A854&amp;$A$837,Region!$J:$J,0))</f>
        <v>0</v>
      </c>
      <c r="E854" s="31">
        <f>INDEX(Region!N:N,MATCH($A854&amp;$A$837,Region!$J:$J,0))</f>
        <v>0</v>
      </c>
    </row>
  </sheetData>
  <mergeCells count="9">
    <mergeCell ref="A673:B673"/>
    <mergeCell ref="A761:B761"/>
    <mergeCell ref="A795:B795"/>
    <mergeCell ref="A437:E437"/>
    <mergeCell ref="A403:E403"/>
    <mergeCell ref="A470:E470"/>
    <mergeCell ref="A504:E504"/>
    <mergeCell ref="A538:B538"/>
    <mergeCell ref="A646:B64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309"/>
  <sheetViews>
    <sheetView tabSelected="1" topLeftCell="A309" workbookViewId="0">
      <selection activeCell="B16" sqref="B16"/>
    </sheetView>
  </sheetViews>
  <sheetFormatPr defaultColWidth="10.90625" defaultRowHeight="14" x14ac:dyDescent="0.3"/>
  <cols>
    <col min="1" max="1" width="88.1796875" style="24" customWidth="1"/>
    <col min="2" max="16384" width="10.90625" style="30"/>
  </cols>
  <sheetData>
    <row r="1" spans="1:25" ht="18" x14ac:dyDescent="0.4">
      <c r="A1" s="22" t="s">
        <v>369</v>
      </c>
      <c r="B1" s="94"/>
    </row>
    <row r="2" spans="1:25" x14ac:dyDescent="0.3">
      <c r="B2" s="25"/>
    </row>
    <row r="3" spans="1:25" x14ac:dyDescent="0.3">
      <c r="A3" s="26" t="s">
        <v>412</v>
      </c>
      <c r="B3" s="25"/>
    </row>
    <row r="4" spans="1:25" x14ac:dyDescent="0.3">
      <c r="B4" s="25"/>
    </row>
    <row r="5" spans="1:25" x14ac:dyDescent="0.3">
      <c r="B5" s="46" t="s">
        <v>51</v>
      </c>
      <c r="C5" s="46" t="s">
        <v>56</v>
      </c>
      <c r="D5" s="46" t="s">
        <v>57</v>
      </c>
      <c r="E5" s="46" t="s">
        <v>50</v>
      </c>
      <c r="F5" s="46" t="s">
        <v>69</v>
      </c>
      <c r="G5" s="46" t="s">
        <v>54</v>
      </c>
      <c r="H5" s="46" t="s">
        <v>58</v>
      </c>
      <c r="I5" s="46" t="s">
        <v>70</v>
      </c>
      <c r="J5" s="46" t="s">
        <v>71</v>
      </c>
      <c r="K5" s="46" t="s">
        <v>72</v>
      </c>
      <c r="L5" s="46" t="s">
        <v>73</v>
      </c>
      <c r="M5" s="46" t="s">
        <v>74</v>
      </c>
      <c r="N5" s="46" t="s">
        <v>59</v>
      </c>
      <c r="O5" s="46" t="s">
        <v>75</v>
      </c>
      <c r="P5" s="46" t="s">
        <v>62</v>
      </c>
      <c r="Q5" s="46" t="s">
        <v>76</v>
      </c>
      <c r="R5" s="46" t="s">
        <v>77</v>
      </c>
      <c r="S5" s="46" t="s">
        <v>78</v>
      </c>
      <c r="T5" s="46" t="s">
        <v>79</v>
      </c>
      <c r="U5" s="46" t="s">
        <v>80</v>
      </c>
      <c r="V5" s="46" t="s">
        <v>60</v>
      </c>
      <c r="W5" s="46" t="s">
        <v>81</v>
      </c>
      <c r="X5" s="46" t="s">
        <v>55</v>
      </c>
      <c r="Y5" s="46" t="s">
        <v>61</v>
      </c>
    </row>
    <row r="6" spans="1:25" x14ac:dyDescent="0.3">
      <c r="A6" s="30" t="s">
        <v>416</v>
      </c>
      <c r="B6" s="74">
        <f>INDEX(District!M:M,MATCH($A6&amp;$A$13,District!$J:$J,0))</f>
        <v>0.242469879518072</v>
      </c>
      <c r="C6" s="75">
        <f>INDEX(District!AA:AA,MATCH($A6&amp;$A$13,District!$J:$J,0))</f>
        <v>0.411971830985915</v>
      </c>
      <c r="D6" s="75">
        <f>INDEX(District!AE:AE,MATCH($A6&amp;$A$13,District!$J:$J,0))</f>
        <v>0.36383928571428598</v>
      </c>
      <c r="E6" s="75">
        <f>INDEX(District!T:T,MATCH($A6&amp;$A$13,District!$J:$J,0))</f>
        <v>0.33059548254620102</v>
      </c>
      <c r="F6" s="75">
        <f>INDEX(District!AB:AB,MATCH($A6&amp;$A$13,District!$J:$J,0))</f>
        <v>0.36530324400564201</v>
      </c>
      <c r="G6" s="75">
        <f>INDEX(District!AC:AC,MATCH($A6&amp;$A$13,District!$J:$J,0))</f>
        <v>0.39442231075697198</v>
      </c>
      <c r="H6" s="75">
        <f>INDEX(District!Z:Z,MATCH($A6&amp;$A$13,District!$J:$J,0))</f>
        <v>0.348453608247423</v>
      </c>
      <c r="I6" s="75">
        <f>INDEX(District!O:O,MATCH($A6&amp;$A$13,District!$J:$J,0))</f>
        <v>0.39539748953974901</v>
      </c>
      <c r="J6" s="75">
        <f>INDEX(District!AG:AG,MATCH($A6&amp;$A$13,District!$J:$J,0))</f>
        <v>0.26098191214470301</v>
      </c>
      <c r="K6" s="75">
        <f>INDEX(District!W:W,MATCH($A6&amp;$A$13,District!$J:$J,0))</f>
        <v>0.32352941176470601</v>
      </c>
      <c r="L6" s="75">
        <f>INDEX(District!L:L,MATCH($A6&amp;$A$13,District!$J:$J,0))</f>
        <v>0.39467849223946799</v>
      </c>
      <c r="M6" s="75">
        <f>INDEX(District!Y:Y,MATCH($A6&amp;$A$13,District!$J:$J,0))</f>
        <v>0.27072538860103601</v>
      </c>
      <c r="N6" s="75">
        <f>INDEX(District!X:X,MATCH($A6&amp;$A$13,District!$J:$J,0))</f>
        <v>0.352112676056338</v>
      </c>
      <c r="O6" s="75">
        <f>INDEX(District!AC:AC,MATCH($A6&amp;$A$13,District!$J:$J,0))</f>
        <v>0.39442231075697198</v>
      </c>
      <c r="P6" s="75">
        <f>INDEX(District!AF:AF,MATCH($A6&amp;$A$13,District!$J:$J,0))</f>
        <v>0.39913232104121499</v>
      </c>
      <c r="Q6" s="75">
        <f>INDEX(District!R:R,MATCH($A6&amp;$A$13,District!$J:$J,0))</f>
        <v>0.41010101010101002</v>
      </c>
      <c r="R6" s="75">
        <f>INDEX(District!AH:AH,MATCH($A6&amp;$A$13,District!$J:$J,0))</f>
        <v>0.31498470948012203</v>
      </c>
      <c r="S6" s="75">
        <f>INDEX(District!AD:AD,MATCH($A6&amp;$A$13,District!$J:$J,0))</f>
        <v>0.31357552581261899</v>
      </c>
      <c r="T6" s="75">
        <f>INDEX(District!K:K,MATCH($A6&amp;$A$13,District!$J:$J,0))</f>
        <v>0.33695652173912999</v>
      </c>
      <c r="U6" s="75">
        <f>INDEX(District!Q:Q,MATCH($A6&amp;$A$13,District!$J:$J,0))</f>
        <v>0.32388663967611298</v>
      </c>
      <c r="V6" s="75">
        <f>INDEX(District!P:P,MATCH($A6&amp;$A$13,District!$J:$J,0))</f>
        <v>0.27122641509433998</v>
      </c>
      <c r="W6" s="75">
        <f>INDEX(District!V:V,MATCH($A6&amp;$A$13,District!$J:$J,0))</f>
        <v>0.308550185873606</v>
      </c>
      <c r="X6" s="75">
        <f>INDEX(District!U:U,MATCH($A6&amp;$A$13,District!$J:$J,0))</f>
        <v>0.29735234215885897</v>
      </c>
      <c r="Y6" s="75">
        <f>INDEX(District!S:S,MATCH($A6&amp;$A$13,District!$J:$J,0))</f>
        <v>0.34941520467836301</v>
      </c>
    </row>
    <row r="7" spans="1:25" x14ac:dyDescent="0.3">
      <c r="A7" s="30" t="s">
        <v>415</v>
      </c>
      <c r="B7" s="74">
        <f>INDEX(District!M:M,MATCH($A7&amp;$A$13,District!$J:$J,0))</f>
        <v>0.75753012048192803</v>
      </c>
      <c r="C7" s="75">
        <f>INDEX(District!AA:AA,MATCH($A7&amp;$A$13,District!$J:$J,0))</f>
        <v>0.58802816901408494</v>
      </c>
      <c r="D7" s="75">
        <f>INDEX(District!AE:AE,MATCH($A7&amp;$A$13,District!$J:$J,0))</f>
        <v>0.63616071428571397</v>
      </c>
      <c r="E7" s="75">
        <f>INDEX(District!T:T,MATCH($A7&amp;$A$13,District!$J:$J,0))</f>
        <v>0.66940451745379903</v>
      </c>
      <c r="F7" s="75">
        <f>INDEX(District!AB:AB,MATCH($A7&amp;$A$13,District!$J:$J,0))</f>
        <v>0.63469675599435804</v>
      </c>
      <c r="G7" s="75">
        <f>INDEX(District!AC:AC,MATCH($A7&amp;$A$13,District!$J:$J,0))</f>
        <v>0.60557768924302802</v>
      </c>
      <c r="H7" s="75">
        <f>INDEX(District!Z:Z,MATCH($A7&amp;$A$13,District!$J:$J,0))</f>
        <v>0.651546391752577</v>
      </c>
      <c r="I7" s="75">
        <f>INDEX(District!O:O,MATCH($A7&amp;$A$13,District!$J:$J,0))</f>
        <v>0.60460251046025104</v>
      </c>
      <c r="J7" s="75">
        <f>INDEX(District!AG:AG,MATCH($A7&amp;$A$13,District!$J:$J,0))</f>
        <v>0.73901808785529699</v>
      </c>
      <c r="K7" s="75">
        <f>INDEX(District!W:W,MATCH($A7&amp;$A$13,District!$J:$J,0))</f>
        <v>0.67647058823529405</v>
      </c>
      <c r="L7" s="75">
        <f>INDEX(District!L:L,MATCH($A7&amp;$A$13,District!$J:$J,0))</f>
        <v>0.60310421286031002</v>
      </c>
      <c r="M7" s="75">
        <f>INDEX(District!Y:Y,MATCH($A7&amp;$A$13,District!$J:$J,0))</f>
        <v>0.72927461139896399</v>
      </c>
      <c r="N7" s="75">
        <f>INDEX(District!X:X,MATCH($A7&amp;$A$13,District!$J:$J,0))</f>
        <v>0.647887323943662</v>
      </c>
      <c r="O7" s="75">
        <f>INDEX(District!AC:AC,MATCH($A7&amp;$A$13,District!$J:$J,0))</f>
        <v>0.60557768924302802</v>
      </c>
      <c r="P7" s="75">
        <f>INDEX(District!AF:AF,MATCH($A7&amp;$A$13,District!$J:$J,0))</f>
        <v>0.60086767895878501</v>
      </c>
      <c r="Q7" s="75">
        <f>INDEX(District!R:R,MATCH($A7&amp;$A$13,District!$J:$J,0))</f>
        <v>0.58989898989899003</v>
      </c>
      <c r="R7" s="75">
        <f>INDEX(District!AH:AH,MATCH($A7&amp;$A$13,District!$J:$J,0))</f>
        <v>0.68501529051987797</v>
      </c>
      <c r="S7" s="75">
        <f>INDEX(District!AD:AD,MATCH($A7&amp;$A$13,District!$J:$J,0))</f>
        <v>0.68451242829827896</v>
      </c>
      <c r="T7" s="75">
        <f>INDEX(District!K:K,MATCH($A7&amp;$A$13,District!$J:$J,0))</f>
        <v>0.66304347826086996</v>
      </c>
      <c r="U7" s="75">
        <f>INDEX(District!Q:Q,MATCH($A7&amp;$A$13,District!$J:$J,0))</f>
        <v>0.67611336032388702</v>
      </c>
      <c r="V7" s="75">
        <f>INDEX(District!P:P,MATCH($A7&amp;$A$13,District!$J:$J,0))</f>
        <v>0.72877358490566002</v>
      </c>
      <c r="W7" s="75">
        <f>INDEX(District!V:V,MATCH($A7&amp;$A$13,District!$J:$J,0))</f>
        <v>0.69144981412639395</v>
      </c>
      <c r="X7" s="75">
        <f>INDEX(District!U:U,MATCH($A7&amp;$A$13,District!$J:$J,0))</f>
        <v>0.70264765784114003</v>
      </c>
      <c r="Y7" s="75">
        <f>INDEX(District!S:S,MATCH($A7&amp;$A$13,District!$J:$J,0))</f>
        <v>0.65058479532163704</v>
      </c>
    </row>
    <row r="8" spans="1:25" x14ac:dyDescent="0.3">
      <c r="A8" s="30" t="s">
        <v>413</v>
      </c>
      <c r="B8" s="74">
        <f>INDEX(District!M:M,MATCH($A8&amp;$A$13,District!$J:$J,0))</f>
        <v>0</v>
      </c>
      <c r="C8" s="75">
        <f>INDEX(District!AA:AA,MATCH($A8&amp;$A$13,District!$J:$J,0))</f>
        <v>0</v>
      </c>
      <c r="D8" s="75">
        <f>INDEX(District!AE:AE,MATCH($A8&amp;$A$13,District!$J:$J,0))</f>
        <v>0</v>
      </c>
      <c r="E8" s="75">
        <f>INDEX(District!T:T,MATCH($A8&amp;$A$13,District!$J:$J,0))</f>
        <v>0</v>
      </c>
      <c r="F8" s="75">
        <f>INDEX(District!AB:AB,MATCH($A8&amp;$A$13,District!$J:$J,0))</f>
        <v>0</v>
      </c>
      <c r="G8" s="75">
        <f>INDEX(District!AC:AC,MATCH($A8&amp;$A$13,District!$J:$J,0))</f>
        <v>0</v>
      </c>
      <c r="H8" s="75">
        <f>INDEX(District!Z:Z,MATCH($A8&amp;$A$13,District!$J:$J,0))</f>
        <v>0</v>
      </c>
      <c r="I8" s="75">
        <f>INDEX(District!O:O,MATCH($A8&amp;$A$13,District!$J:$J,0))</f>
        <v>0</v>
      </c>
      <c r="J8" s="75">
        <f>INDEX(District!AG:AG,MATCH($A8&amp;$A$13,District!$J:$J,0))</f>
        <v>0</v>
      </c>
      <c r="K8" s="75">
        <f>INDEX(District!W:W,MATCH($A8&amp;$A$13,District!$J:$J,0))</f>
        <v>0</v>
      </c>
      <c r="L8" s="75">
        <f>INDEX(District!L:L,MATCH($A8&amp;$A$13,District!$J:$J,0))</f>
        <v>0</v>
      </c>
      <c r="M8" s="75">
        <f>INDEX(District!Y:Y,MATCH($A8&amp;$A$13,District!$J:$J,0))</f>
        <v>0</v>
      </c>
      <c r="N8" s="75">
        <f>INDEX(District!X:X,MATCH($A8&amp;$A$13,District!$J:$J,0))</f>
        <v>0</v>
      </c>
      <c r="O8" s="75">
        <f>INDEX(District!AC:AC,MATCH($A8&amp;$A$13,District!$J:$J,0))</f>
        <v>0</v>
      </c>
      <c r="P8" s="75">
        <f>INDEX(District!AF:AF,MATCH($A8&amp;$A$13,District!$J:$J,0))</f>
        <v>0</v>
      </c>
      <c r="Q8" s="75">
        <f>INDEX(District!R:R,MATCH($A8&amp;$A$13,District!$J:$J,0))</f>
        <v>0</v>
      </c>
      <c r="R8" s="75">
        <f>INDEX(District!AH:AH,MATCH($A8&amp;$A$13,District!$J:$J,0))</f>
        <v>0</v>
      </c>
      <c r="S8" s="75">
        <f>INDEX(District!AD:AD,MATCH($A8&amp;$A$13,District!$J:$J,0))</f>
        <v>0</v>
      </c>
      <c r="T8" s="75">
        <f>INDEX(District!K:K,MATCH($A8&amp;$A$13,District!$J:$J,0))</f>
        <v>0</v>
      </c>
      <c r="U8" s="75">
        <f>INDEX(District!Q:Q,MATCH($A8&amp;$A$13,District!$J:$J,0))</f>
        <v>0</v>
      </c>
      <c r="V8" s="75">
        <f>INDEX(District!P:P,MATCH($A8&amp;$A$13,District!$J:$J,0))</f>
        <v>0</v>
      </c>
      <c r="W8" s="75">
        <f>INDEX(District!V:V,MATCH($A8&amp;$A$13,District!$J:$J,0))</f>
        <v>0</v>
      </c>
      <c r="X8" s="75">
        <f>INDEX(District!U:U,MATCH($A8&amp;$A$13,District!$J:$J,0))</f>
        <v>0</v>
      </c>
      <c r="Y8" s="75">
        <f>INDEX(District!S:S,MATCH($A8&amp;$A$13,District!$J:$J,0))</f>
        <v>0</v>
      </c>
    </row>
    <row r="9" spans="1:25" x14ac:dyDescent="0.3">
      <c r="A9" s="30" t="s">
        <v>414</v>
      </c>
      <c r="B9" s="74">
        <f>INDEX(District!M:M,MATCH($A9&amp;$A$13,District!$J:$J,0))</f>
        <v>0</v>
      </c>
      <c r="C9" s="75">
        <f>INDEX(District!AA:AA,MATCH($A9&amp;$A$13,District!$J:$J,0))</f>
        <v>0</v>
      </c>
      <c r="D9" s="75">
        <f>INDEX(District!AE:AE,MATCH($A9&amp;$A$13,District!$J:$J,0))</f>
        <v>0</v>
      </c>
      <c r="E9" s="75">
        <f>INDEX(District!T:T,MATCH($A9&amp;$A$13,District!$J:$J,0))</f>
        <v>0</v>
      </c>
      <c r="F9" s="75">
        <f>INDEX(District!AB:AB,MATCH($A9&amp;$A$13,District!$J:$J,0))</f>
        <v>0</v>
      </c>
      <c r="G9" s="75">
        <f>INDEX(District!AC:AC,MATCH($A9&amp;$A$13,District!$J:$J,0))</f>
        <v>0</v>
      </c>
      <c r="H9" s="75">
        <f>INDEX(District!Z:Z,MATCH($A9&amp;$A$13,District!$J:$J,0))</f>
        <v>0</v>
      </c>
      <c r="I9" s="75">
        <f>INDEX(District!O:O,MATCH($A9&amp;$A$13,District!$J:$J,0))</f>
        <v>0</v>
      </c>
      <c r="J9" s="75">
        <f>INDEX(District!AG:AG,MATCH($A9&amp;$A$13,District!$J:$J,0))</f>
        <v>0</v>
      </c>
      <c r="K9" s="75">
        <f>INDEX(District!W:W,MATCH($A9&amp;$A$13,District!$J:$J,0))</f>
        <v>0</v>
      </c>
      <c r="L9" s="75">
        <f>INDEX(District!L:L,MATCH($A9&amp;$A$13,District!$J:$J,0))</f>
        <v>2.2172949002217299E-3</v>
      </c>
      <c r="M9" s="75">
        <f>INDEX(District!Y:Y,MATCH($A9&amp;$A$13,District!$J:$J,0))</f>
        <v>0</v>
      </c>
      <c r="N9" s="75">
        <f>INDEX(District!X:X,MATCH($A9&amp;$A$13,District!$J:$J,0))</f>
        <v>0</v>
      </c>
      <c r="O9" s="75">
        <f>INDEX(District!AC:AC,MATCH($A9&amp;$A$13,District!$J:$J,0))</f>
        <v>0</v>
      </c>
      <c r="P9" s="75">
        <f>INDEX(District!AF:AF,MATCH($A9&amp;$A$13,District!$J:$J,0))</f>
        <v>0</v>
      </c>
      <c r="Q9" s="75">
        <f>INDEX(District!R:R,MATCH($A9&amp;$A$13,District!$J:$J,0))</f>
        <v>0</v>
      </c>
      <c r="R9" s="75">
        <f>INDEX(District!AH:AH,MATCH($A9&amp;$A$13,District!$J:$J,0))</f>
        <v>0</v>
      </c>
      <c r="S9" s="75">
        <f>INDEX(District!AD:AD,MATCH($A9&amp;$A$13,District!$J:$J,0))</f>
        <v>1.9120458891013401E-3</v>
      </c>
      <c r="T9" s="75">
        <f>INDEX(District!K:K,MATCH($A9&amp;$A$13,District!$J:$J,0))</f>
        <v>0</v>
      </c>
      <c r="U9" s="75">
        <f>INDEX(District!Q:Q,MATCH($A9&amp;$A$13,District!$J:$J,0))</f>
        <v>0</v>
      </c>
      <c r="V9" s="75">
        <f>INDEX(District!P:P,MATCH($A9&amp;$A$13,District!$J:$J,0))</f>
        <v>0</v>
      </c>
      <c r="W9" s="75">
        <f>INDEX(District!V:V,MATCH($A9&amp;$A$13,District!$J:$J,0))</f>
        <v>0</v>
      </c>
      <c r="X9" s="75">
        <f>INDEX(District!U:U,MATCH($A9&amp;$A$13,District!$J:$J,0))</f>
        <v>0</v>
      </c>
      <c r="Y9" s="75">
        <f>INDEX(District!S:S,MATCH($A9&amp;$A$13,District!$J:$J,0))</f>
        <v>0</v>
      </c>
    </row>
    <row r="10" spans="1:25" x14ac:dyDescent="0.3">
      <c r="B10" s="25"/>
    </row>
    <row r="11" spans="1:25" x14ac:dyDescent="0.3">
      <c r="A11" s="26" t="s">
        <v>96</v>
      </c>
      <c r="B11" s="95"/>
      <c r="C11" s="85"/>
      <c r="D11" s="85"/>
    </row>
    <row r="12" spans="1:25" x14ac:dyDescent="0.3">
      <c r="B12" s="25"/>
    </row>
    <row r="13" spans="1:25" x14ac:dyDescent="0.3">
      <c r="A13" s="28" t="s">
        <v>12</v>
      </c>
    </row>
    <row r="14" spans="1:25" x14ac:dyDescent="0.3">
      <c r="B14" s="46" t="s">
        <v>51</v>
      </c>
      <c r="C14" s="46" t="s">
        <v>56</v>
      </c>
      <c r="D14" s="46" t="s">
        <v>57</v>
      </c>
      <c r="E14" s="46" t="s">
        <v>50</v>
      </c>
      <c r="F14" s="46" t="s">
        <v>69</v>
      </c>
      <c r="G14" s="46" t="s">
        <v>54</v>
      </c>
      <c r="H14" s="46" t="s">
        <v>58</v>
      </c>
      <c r="I14" s="46" t="s">
        <v>70</v>
      </c>
      <c r="J14" s="46" t="s">
        <v>71</v>
      </c>
      <c r="K14" s="46" t="s">
        <v>72</v>
      </c>
      <c r="L14" s="46" t="s">
        <v>73</v>
      </c>
      <c r="M14" s="46" t="s">
        <v>74</v>
      </c>
      <c r="N14" s="46" t="s">
        <v>59</v>
      </c>
      <c r="O14" s="46" t="s">
        <v>75</v>
      </c>
      <c r="P14" s="46" t="s">
        <v>62</v>
      </c>
      <c r="Q14" s="46" t="s">
        <v>76</v>
      </c>
      <c r="R14" s="46" t="s">
        <v>77</v>
      </c>
      <c r="S14" s="46" t="s">
        <v>78</v>
      </c>
      <c r="T14" s="46" t="s">
        <v>79</v>
      </c>
      <c r="U14" s="46" t="s">
        <v>80</v>
      </c>
      <c r="V14" s="46" t="s">
        <v>60</v>
      </c>
      <c r="W14" s="46" t="s">
        <v>81</v>
      </c>
      <c r="X14" s="46" t="s">
        <v>55</v>
      </c>
      <c r="Y14" s="46" t="s">
        <v>61</v>
      </c>
    </row>
    <row r="15" spans="1:25" x14ac:dyDescent="0.3">
      <c r="A15" s="30" t="s">
        <v>97</v>
      </c>
      <c r="B15" s="74">
        <f>INDEX(District!M:M,MATCH($A15&amp;$A$13,District!$J:$J,0))</f>
        <v>0.269736842105263</v>
      </c>
      <c r="C15" s="75">
        <f>INDEX(District!AA:AA,MATCH($A15&amp;$A$13,District!$J:$J,0))</f>
        <v>0.202247191011236</v>
      </c>
      <c r="D15" s="75">
        <f>INDEX(District!AE:AE,MATCH($A15&amp;$A$13,District!$J:$J,0))</f>
        <v>0.40942028985507201</v>
      </c>
      <c r="E15" s="75">
        <f>INDEX(District!T:T,MATCH($A15&amp;$A$13,District!$J:$J,0))</f>
        <v>0.42142857142857099</v>
      </c>
      <c r="F15" s="75">
        <f>INDEX(District!AB:AB,MATCH($A15&amp;$A$13,District!$J:$J,0))</f>
        <v>0.38942307692307698</v>
      </c>
      <c r="G15" s="75">
        <f>INDEX(District!AC:AC,MATCH($A15&amp;$A$13,District!$J:$J,0))</f>
        <v>0.36585365853658502</v>
      </c>
      <c r="H15" s="75">
        <f>INDEX(District!Z:Z,MATCH($A15&amp;$A$13,District!$J:$J,0))</f>
        <v>0.42384105960264901</v>
      </c>
      <c r="I15" s="75">
        <f>INDEX(District!O:O,MATCH($A15&amp;$A$13,District!$J:$J,0))</f>
        <v>0.41610738255033602</v>
      </c>
      <c r="J15" s="75">
        <f>INDEX(District!AG:AG,MATCH($A15&amp;$A$13,District!$J:$J,0))</f>
        <v>0.34234234234234201</v>
      </c>
      <c r="K15" s="75">
        <f>INDEX(District!W:W,MATCH($A15&amp;$A$13,District!$J:$J,0))</f>
        <v>0.40764331210191102</v>
      </c>
      <c r="L15" s="75">
        <f>INDEX(District!L:L,MATCH($A15&amp;$A$13,District!$J:$J,0))</f>
        <v>0.30065359477124198</v>
      </c>
      <c r="M15" s="75">
        <f>INDEX(District!Y:Y,MATCH($A15&amp;$A$13,District!$J:$J,0))</f>
        <v>0.56994818652849699</v>
      </c>
      <c r="N15" s="75">
        <f>INDEX(District!X:X,MATCH($A15&amp;$A$13,District!$J:$J,0))</f>
        <v>0.27419354838709697</v>
      </c>
      <c r="O15" s="75">
        <f>INDEX(District!AC:AC,MATCH($A15&amp;$A$13,District!$J:$J,0))</f>
        <v>0.36585365853658502</v>
      </c>
      <c r="P15" s="75">
        <f>INDEX(District!AF:AF,MATCH($A15&amp;$A$13,District!$J:$J,0))</f>
        <v>0.145569620253165</v>
      </c>
      <c r="Q15" s="75">
        <f>INDEX(District!R:R,MATCH($A15&amp;$A$13,District!$J:$J,0))</f>
        <v>0.34146341463414598</v>
      </c>
      <c r="R15" s="75">
        <f>INDEX(District!AH:AH,MATCH($A15&amp;$A$13,District!$J:$J,0))</f>
        <v>0.233009708737864</v>
      </c>
      <c r="S15" s="75">
        <f>INDEX(District!AD:AD,MATCH($A15&amp;$A$13,District!$J:$J,0))</f>
        <v>0.37748344370860898</v>
      </c>
      <c r="T15" s="75">
        <f>INDEX(District!K:K,MATCH($A15&amp;$A$13,District!$J:$J,0))</f>
        <v>0.25514403292181098</v>
      </c>
      <c r="U15" s="75">
        <f>INDEX(District!Q:Q,MATCH($A15&amp;$A$13,District!$J:$J,0))</f>
        <v>0.232704402515723</v>
      </c>
      <c r="V15" s="75">
        <f>INDEX(District!P:P,MATCH($A15&amp;$A$13,District!$J:$J,0))</f>
        <v>0.38009049773755699</v>
      </c>
      <c r="W15" s="75">
        <f>INDEX(District!V:V,MATCH($A15&amp;$A$13,District!$J:$J,0))</f>
        <v>0.26708074534161502</v>
      </c>
      <c r="X15" s="75">
        <f>INDEX(District!U:U,MATCH($A15&amp;$A$13,District!$J:$J,0))</f>
        <v>0.32867132867132898</v>
      </c>
      <c r="Y15" s="75">
        <f>INDEX(District!S:S,MATCH($A15&amp;$A$13,District!$J:$J,0))</f>
        <v>0.41884816753926701</v>
      </c>
    </row>
    <row r="16" spans="1:25" x14ac:dyDescent="0.3">
      <c r="A16" s="30" t="s">
        <v>98</v>
      </c>
      <c r="B16" s="74">
        <f>INDEX(District!M:M,MATCH($A16&amp;$A$13,District!$J:$J,0))</f>
        <v>8.55263157894737E-2</v>
      </c>
      <c r="C16" s="75">
        <f>INDEX(District!AA:AA,MATCH($A16&amp;$A$13,District!$J:$J,0))</f>
        <v>1.6853932584269701E-2</v>
      </c>
      <c r="D16" s="75">
        <f>INDEX(District!AE:AE,MATCH($A16&amp;$A$13,District!$J:$J,0))</f>
        <v>2.5362318840579701E-2</v>
      </c>
      <c r="E16" s="75">
        <f>INDEX(District!T:T,MATCH($A16&amp;$A$13,District!$J:$J,0))</f>
        <v>0.214285714285714</v>
      </c>
      <c r="F16" s="75">
        <f>INDEX(District!AB:AB,MATCH($A16&amp;$A$13,District!$J:$J,0))</f>
        <v>2.8846153846153799E-2</v>
      </c>
      <c r="G16" s="75">
        <f>INDEX(District!AC:AC,MATCH($A16&amp;$A$13,District!$J:$J,0))</f>
        <v>3.0487804878048801E-2</v>
      </c>
      <c r="H16" s="75">
        <f>INDEX(District!Z:Z,MATCH($A16&amp;$A$13,District!$J:$J,0))</f>
        <v>8.6092715231788103E-2</v>
      </c>
      <c r="I16" s="75">
        <f>INDEX(District!O:O,MATCH($A16&amp;$A$13,District!$J:$J,0))</f>
        <v>4.0268456375838903E-2</v>
      </c>
      <c r="J16" s="75">
        <f>INDEX(District!AG:AG,MATCH($A16&amp;$A$13,District!$J:$J,0))</f>
        <v>0.162162162162162</v>
      </c>
      <c r="K16" s="75">
        <f>INDEX(District!W:W,MATCH($A16&amp;$A$13,District!$J:$J,0))</f>
        <v>1.9108280254777101E-2</v>
      </c>
      <c r="L16" s="75">
        <f>INDEX(District!L:L,MATCH($A16&amp;$A$13,District!$J:$J,0))</f>
        <v>7.1895424836601302E-2</v>
      </c>
      <c r="M16" s="75">
        <f>INDEX(District!Y:Y,MATCH($A16&amp;$A$13,District!$J:$J,0))</f>
        <v>7.2538860103627006E-2</v>
      </c>
      <c r="N16" s="75">
        <f>INDEX(District!X:X,MATCH($A16&amp;$A$13,District!$J:$J,0))</f>
        <v>0.118279569892473</v>
      </c>
      <c r="O16" s="75">
        <f>INDEX(District!AC:AC,MATCH($A16&amp;$A$13,District!$J:$J,0))</f>
        <v>3.0487804878048801E-2</v>
      </c>
      <c r="P16" s="75">
        <f>INDEX(District!AF:AF,MATCH($A16&amp;$A$13,District!$J:$J,0))</f>
        <v>3.7974683544303799E-2</v>
      </c>
      <c r="Q16" s="75">
        <f>INDEX(District!R:R,MATCH($A16&amp;$A$13,District!$J:$J,0))</f>
        <v>3.0487804878048801E-2</v>
      </c>
      <c r="R16" s="75">
        <f>INDEX(District!AH:AH,MATCH($A16&amp;$A$13,District!$J:$J,0))</f>
        <v>6.7961165048543701E-2</v>
      </c>
      <c r="S16" s="75">
        <f>INDEX(District!AD:AD,MATCH($A16&amp;$A$13,District!$J:$J,0))</f>
        <v>6.6225165562913899E-2</v>
      </c>
      <c r="T16" s="75">
        <f>INDEX(District!K:K,MATCH($A16&amp;$A$13,District!$J:$J,0))</f>
        <v>6.9958847736625501E-2</v>
      </c>
      <c r="U16" s="75">
        <f>INDEX(District!Q:Q,MATCH($A16&amp;$A$13,District!$J:$J,0))</f>
        <v>5.0314465408804999E-2</v>
      </c>
      <c r="V16" s="75">
        <f>INDEX(District!P:P,MATCH($A16&amp;$A$13,District!$J:$J,0))</f>
        <v>0.108597285067873</v>
      </c>
      <c r="W16" s="75">
        <f>INDEX(District!V:V,MATCH($A16&amp;$A$13,District!$J:$J,0))</f>
        <v>8.0745341614906804E-2</v>
      </c>
      <c r="X16" s="75">
        <f>INDEX(District!U:U,MATCH($A16&amp;$A$13,District!$J:$J,0))</f>
        <v>0.10489510489510501</v>
      </c>
      <c r="Y16" s="75">
        <f>INDEX(District!S:S,MATCH($A16&amp;$A$13,District!$J:$J,0))</f>
        <v>7.3298429319371694E-2</v>
      </c>
    </row>
    <row r="17" spans="1:25" x14ac:dyDescent="0.3">
      <c r="A17" s="30" t="s">
        <v>99</v>
      </c>
      <c r="B17" s="74">
        <f>INDEX(District!M:M,MATCH($A17&amp;$A$13,District!$J:$J,0))</f>
        <v>0.15131578947368399</v>
      </c>
      <c r="C17" s="75">
        <f>INDEX(District!AA:AA,MATCH($A17&amp;$A$13,District!$J:$J,0))</f>
        <v>0.16853932584269701</v>
      </c>
      <c r="D17" s="75">
        <f>INDEX(District!AE:AE,MATCH($A17&amp;$A$13,District!$J:$J,0))</f>
        <v>5.4347826086956499E-2</v>
      </c>
      <c r="E17" s="75">
        <f>INDEX(District!T:T,MATCH($A17&amp;$A$13,District!$J:$J,0))</f>
        <v>0.314285714285714</v>
      </c>
      <c r="F17" s="75">
        <f>INDEX(District!AB:AB,MATCH($A17&amp;$A$13,District!$J:$J,0))</f>
        <v>0.230769230769231</v>
      </c>
      <c r="G17" s="75">
        <f>INDEX(District!AC:AC,MATCH($A17&amp;$A$13,District!$J:$J,0))</f>
        <v>0.109756097560976</v>
      </c>
      <c r="H17" s="75">
        <f>INDEX(District!Z:Z,MATCH($A17&amp;$A$13,District!$J:$J,0))</f>
        <v>0.15231788079470199</v>
      </c>
      <c r="I17" s="75">
        <f>INDEX(District!O:O,MATCH($A17&amp;$A$13,District!$J:$J,0))</f>
        <v>0.14765100671140899</v>
      </c>
      <c r="J17" s="75">
        <f>INDEX(District!AG:AG,MATCH($A17&amp;$A$13,District!$J:$J,0))</f>
        <v>0.30630630630630601</v>
      </c>
      <c r="K17" s="75">
        <f>INDEX(District!W:W,MATCH($A17&amp;$A$13,District!$J:$J,0))</f>
        <v>0.146496815286624</v>
      </c>
      <c r="L17" s="75">
        <f>INDEX(District!L:L,MATCH($A17&amp;$A$13,District!$J:$J,0))</f>
        <v>0.10457516339869299</v>
      </c>
      <c r="M17" s="75">
        <f>INDEX(District!Y:Y,MATCH($A17&amp;$A$13,District!$J:$J,0))</f>
        <v>0.18652849740932601</v>
      </c>
      <c r="N17" s="75">
        <f>INDEX(District!X:X,MATCH($A17&amp;$A$13,District!$J:$J,0))</f>
        <v>0.18817204301075299</v>
      </c>
      <c r="O17" s="75">
        <f>INDEX(District!AC:AC,MATCH($A17&amp;$A$13,District!$J:$J,0))</f>
        <v>0.109756097560976</v>
      </c>
      <c r="P17" s="75">
        <f>INDEX(District!AF:AF,MATCH($A17&amp;$A$13,District!$J:$J,0))</f>
        <v>0.310126582278481</v>
      </c>
      <c r="Q17" s="75">
        <f>INDEX(District!R:R,MATCH($A17&amp;$A$13,District!$J:$J,0))</f>
        <v>9.7560975609756101E-2</v>
      </c>
      <c r="R17" s="75">
        <f>INDEX(District!AH:AH,MATCH($A17&amp;$A$13,District!$J:$J,0))</f>
        <v>0.28155339805825202</v>
      </c>
      <c r="S17" s="75">
        <f>INDEX(District!AD:AD,MATCH($A17&amp;$A$13,District!$J:$J,0))</f>
        <v>0.25165562913907302</v>
      </c>
      <c r="T17" s="75">
        <f>INDEX(District!K:K,MATCH($A17&amp;$A$13,District!$J:$J,0))</f>
        <v>0.11111111111111099</v>
      </c>
      <c r="U17" s="75">
        <f>INDEX(District!Q:Q,MATCH($A17&amp;$A$13,District!$J:$J,0))</f>
        <v>0.12578616352201299</v>
      </c>
      <c r="V17" s="75">
        <f>INDEX(District!P:P,MATCH($A17&amp;$A$13,District!$J:$J,0))</f>
        <v>0.17647058823529399</v>
      </c>
      <c r="W17" s="75">
        <f>INDEX(District!V:V,MATCH($A17&amp;$A$13,District!$J:$J,0))</f>
        <v>0.21118012422360199</v>
      </c>
      <c r="X17" s="75">
        <f>INDEX(District!U:U,MATCH($A17&amp;$A$13,District!$J:$J,0))</f>
        <v>0.111888111888112</v>
      </c>
      <c r="Y17" s="75">
        <f>INDEX(District!S:S,MATCH($A17&amp;$A$13,District!$J:$J,0))</f>
        <v>0.14136125654450299</v>
      </c>
    </row>
    <row r="18" spans="1:25" x14ac:dyDescent="0.3">
      <c r="A18" s="30" t="s">
        <v>100</v>
      </c>
      <c r="B18" s="74">
        <f>INDEX(District!M:M,MATCH($A18&amp;$A$13,District!$J:$J,0))</f>
        <v>9.2105263157894704E-2</v>
      </c>
      <c r="C18" s="75">
        <f>INDEX(District!AA:AA,MATCH($A18&amp;$A$13,District!$J:$J,0))</f>
        <v>6.1797752808988797E-2</v>
      </c>
      <c r="D18" s="75">
        <f>INDEX(District!AE:AE,MATCH($A18&amp;$A$13,District!$J:$J,0))</f>
        <v>2.5362318840579701E-2</v>
      </c>
      <c r="E18" s="75">
        <f>INDEX(District!T:T,MATCH($A18&amp;$A$13,District!$J:$J,0))</f>
        <v>4.2857142857142899E-2</v>
      </c>
      <c r="F18" s="75">
        <f>INDEX(District!AB:AB,MATCH($A18&amp;$A$13,District!$J:$J,0))</f>
        <v>0.15865384615384601</v>
      </c>
      <c r="G18" s="75">
        <f>INDEX(District!AC:AC,MATCH($A18&amp;$A$13,District!$J:$J,0))</f>
        <v>6.7073170731707293E-2</v>
      </c>
      <c r="H18" s="75">
        <f>INDEX(District!Z:Z,MATCH($A18&amp;$A$13,District!$J:$J,0))</f>
        <v>3.3112582781456998E-2</v>
      </c>
      <c r="I18" s="75">
        <f>INDEX(District!O:O,MATCH($A18&amp;$A$13,District!$J:$J,0))</f>
        <v>0.10738255033557</v>
      </c>
      <c r="J18" s="75">
        <f>INDEX(District!AG:AG,MATCH($A18&amp;$A$13,District!$J:$J,0))</f>
        <v>0</v>
      </c>
      <c r="K18" s="75">
        <f>INDEX(District!W:W,MATCH($A18&amp;$A$13,District!$J:$J,0))</f>
        <v>0.15923566878980899</v>
      </c>
      <c r="L18" s="75">
        <f>INDEX(District!L:L,MATCH($A18&amp;$A$13,District!$J:$J,0))</f>
        <v>3.9215686274509803E-2</v>
      </c>
      <c r="M18" s="75">
        <f>INDEX(District!Y:Y,MATCH($A18&amp;$A$13,District!$J:$J,0))</f>
        <v>0.113989637305699</v>
      </c>
      <c r="N18" s="75">
        <f>INDEX(District!X:X,MATCH($A18&amp;$A$13,District!$J:$J,0))</f>
        <v>3.2258064516128997E-2</v>
      </c>
      <c r="O18" s="75">
        <f>INDEX(District!AC:AC,MATCH($A18&amp;$A$13,District!$J:$J,0))</f>
        <v>6.7073170731707293E-2</v>
      </c>
      <c r="P18" s="75">
        <f>INDEX(District!AF:AF,MATCH($A18&amp;$A$13,District!$J:$J,0))</f>
        <v>4.4303797468354403E-2</v>
      </c>
      <c r="Q18" s="75">
        <f>INDEX(District!R:R,MATCH($A18&amp;$A$13,District!$J:$J,0))</f>
        <v>0.109756097560976</v>
      </c>
      <c r="R18" s="75">
        <f>INDEX(District!AH:AH,MATCH($A18&amp;$A$13,District!$J:$J,0))</f>
        <v>0.12621359223301001</v>
      </c>
      <c r="S18" s="75">
        <f>INDEX(District!AD:AD,MATCH($A18&amp;$A$13,District!$J:$J,0))</f>
        <v>3.3112582781456998E-2</v>
      </c>
      <c r="T18" s="75">
        <f>INDEX(District!K:K,MATCH($A18&amp;$A$13,District!$J:$J,0))</f>
        <v>0.12345679012345701</v>
      </c>
      <c r="U18" s="75">
        <f>INDEX(District!Q:Q,MATCH($A18&amp;$A$13,District!$J:$J,0))</f>
        <v>8.8050314465408799E-2</v>
      </c>
      <c r="V18" s="75">
        <f>INDEX(District!P:P,MATCH($A18&amp;$A$13,District!$J:$J,0))</f>
        <v>8.5972850678733004E-2</v>
      </c>
      <c r="W18" s="75">
        <f>INDEX(District!V:V,MATCH($A18&amp;$A$13,District!$J:$J,0))</f>
        <v>1.2422360248447201E-2</v>
      </c>
      <c r="X18" s="75">
        <f>INDEX(District!U:U,MATCH($A18&amp;$A$13,District!$J:$J,0))</f>
        <v>0.10489510489510501</v>
      </c>
      <c r="Y18" s="75">
        <f>INDEX(District!S:S,MATCH($A18&amp;$A$13,District!$J:$J,0))</f>
        <v>0.146596858638743</v>
      </c>
    </row>
    <row r="19" spans="1:25" x14ac:dyDescent="0.3">
      <c r="A19" s="30" t="s">
        <v>101</v>
      </c>
      <c r="B19" s="74">
        <f>INDEX(District!M:M,MATCH($A19&amp;$A$13,District!$J:$J,0))</f>
        <v>0.13157894736842099</v>
      </c>
      <c r="C19" s="75">
        <f>INDEX(District!AA:AA,MATCH($A19&amp;$A$13,District!$J:$J,0))</f>
        <v>7.3033707865168496E-2</v>
      </c>
      <c r="D19" s="75">
        <f>INDEX(District!AE:AE,MATCH($A19&amp;$A$13,District!$J:$J,0))</f>
        <v>7.9710144927536197E-2</v>
      </c>
      <c r="E19" s="75">
        <f>INDEX(District!T:T,MATCH($A19&amp;$A$13,District!$J:$J,0))</f>
        <v>0.2</v>
      </c>
      <c r="F19" s="75">
        <f>INDEX(District!AB:AB,MATCH($A19&amp;$A$13,District!$J:$J,0))</f>
        <v>6.7307692307692304E-2</v>
      </c>
      <c r="G19" s="75">
        <f>INDEX(District!AC:AC,MATCH($A19&amp;$A$13,District!$J:$J,0))</f>
        <v>8.5365853658536606E-2</v>
      </c>
      <c r="H19" s="75">
        <f>INDEX(District!Z:Z,MATCH($A19&amp;$A$13,District!$J:$J,0))</f>
        <v>0.14569536423841101</v>
      </c>
      <c r="I19" s="75">
        <f>INDEX(District!O:O,MATCH($A19&amp;$A$13,District!$J:$J,0))</f>
        <v>0.12751677852349</v>
      </c>
      <c r="J19" s="75">
        <f>INDEX(District!AG:AG,MATCH($A19&amp;$A$13,District!$J:$J,0))</f>
        <v>0.25225225225225201</v>
      </c>
      <c r="K19" s="75">
        <f>INDEX(District!W:W,MATCH($A19&amp;$A$13,District!$J:$J,0))</f>
        <v>0.146496815286624</v>
      </c>
      <c r="L19" s="75">
        <f>INDEX(District!L:L,MATCH($A19&amp;$A$13,District!$J:$J,0))</f>
        <v>8.4967320261437898E-2</v>
      </c>
      <c r="M19" s="75">
        <f>INDEX(District!Y:Y,MATCH($A19&amp;$A$13,District!$J:$J,0))</f>
        <v>0.170984455958549</v>
      </c>
      <c r="N19" s="75">
        <f>INDEX(District!X:X,MATCH($A19&amp;$A$13,District!$J:$J,0))</f>
        <v>0.112903225806452</v>
      </c>
      <c r="O19" s="75">
        <f>INDEX(District!AC:AC,MATCH($A19&amp;$A$13,District!$J:$J,0))</f>
        <v>8.5365853658536606E-2</v>
      </c>
      <c r="P19" s="75">
        <f>INDEX(District!AF:AF,MATCH($A19&amp;$A$13,District!$J:$J,0))</f>
        <v>8.8607594936708903E-2</v>
      </c>
      <c r="Q19" s="75">
        <f>INDEX(District!R:R,MATCH($A19&amp;$A$13,District!$J:$J,0))</f>
        <v>6.7073170731707293E-2</v>
      </c>
      <c r="R19" s="75">
        <f>INDEX(District!AH:AH,MATCH($A19&amp;$A$13,District!$J:$J,0))</f>
        <v>0.13592233009708701</v>
      </c>
      <c r="S19" s="75">
        <f>INDEX(District!AD:AD,MATCH($A19&amp;$A$13,District!$J:$J,0))</f>
        <v>0.119205298013245</v>
      </c>
      <c r="T19" s="75">
        <f>INDEX(District!K:K,MATCH($A19&amp;$A$13,District!$J:$J,0))</f>
        <v>0.148148148148148</v>
      </c>
      <c r="U19" s="75">
        <f>INDEX(District!Q:Q,MATCH($A19&amp;$A$13,District!$J:$J,0))</f>
        <v>0.15094339622641501</v>
      </c>
      <c r="V19" s="75">
        <f>INDEX(District!P:P,MATCH($A19&amp;$A$13,District!$J:$J,0))</f>
        <v>0.16289592760180999</v>
      </c>
      <c r="W19" s="75">
        <f>INDEX(District!V:V,MATCH($A19&amp;$A$13,District!$J:$J,0))</f>
        <v>0.229813664596273</v>
      </c>
      <c r="X19" s="75">
        <f>INDEX(District!U:U,MATCH($A19&amp;$A$13,District!$J:$J,0))</f>
        <v>0.14685314685314699</v>
      </c>
      <c r="Y19" s="75">
        <f>INDEX(District!S:S,MATCH($A19&amp;$A$13,District!$J:$J,0))</f>
        <v>0.15183246073298401</v>
      </c>
    </row>
    <row r="20" spans="1:25" x14ac:dyDescent="0.3">
      <c r="A20" s="30" t="s">
        <v>102</v>
      </c>
      <c r="B20" s="74">
        <f>INDEX(District!M:M,MATCH($A20&amp;$A$13,District!$J:$J,0))</f>
        <v>1.3157894736842099E-2</v>
      </c>
      <c r="C20" s="75">
        <f>INDEX(District!AA:AA,MATCH($A20&amp;$A$13,District!$J:$J,0))</f>
        <v>2.2471910112359501E-2</v>
      </c>
      <c r="D20" s="75">
        <f>INDEX(District!AE:AE,MATCH($A20&amp;$A$13,District!$J:$J,0))</f>
        <v>0</v>
      </c>
      <c r="E20" s="75">
        <f>INDEX(District!T:T,MATCH($A20&amp;$A$13,District!$J:$J,0))</f>
        <v>4.2857142857142899E-2</v>
      </c>
      <c r="F20" s="75">
        <f>INDEX(District!AB:AB,MATCH($A20&amp;$A$13,District!$J:$J,0))</f>
        <v>0</v>
      </c>
      <c r="G20" s="75">
        <f>INDEX(District!AC:AC,MATCH($A20&amp;$A$13,District!$J:$J,0))</f>
        <v>1.21951219512195E-2</v>
      </c>
      <c r="H20" s="75">
        <f>INDEX(District!Z:Z,MATCH($A20&amp;$A$13,District!$J:$J,0))</f>
        <v>5.2980132450331098E-2</v>
      </c>
      <c r="I20" s="75">
        <f>INDEX(District!O:O,MATCH($A20&amp;$A$13,District!$J:$J,0))</f>
        <v>0</v>
      </c>
      <c r="J20" s="75">
        <f>INDEX(District!AG:AG,MATCH($A20&amp;$A$13,District!$J:$J,0))</f>
        <v>4.5045045045045001E-2</v>
      </c>
      <c r="K20" s="75">
        <f>INDEX(District!W:W,MATCH($A20&amp;$A$13,District!$J:$J,0))</f>
        <v>6.3694267515923596E-3</v>
      </c>
      <c r="L20" s="75">
        <f>INDEX(District!L:L,MATCH($A20&amp;$A$13,District!$J:$J,0))</f>
        <v>1.9607843137254902E-2</v>
      </c>
      <c r="M20" s="75">
        <f>INDEX(District!Y:Y,MATCH($A20&amp;$A$13,District!$J:$J,0))</f>
        <v>1.03626943005181E-2</v>
      </c>
      <c r="N20" s="75">
        <f>INDEX(District!X:X,MATCH($A20&amp;$A$13,District!$J:$J,0))</f>
        <v>5.3763440860215101E-3</v>
      </c>
      <c r="O20" s="75">
        <f>INDEX(District!AC:AC,MATCH($A20&amp;$A$13,District!$J:$J,0))</f>
        <v>1.21951219512195E-2</v>
      </c>
      <c r="P20" s="75">
        <f>INDEX(District!AF:AF,MATCH($A20&amp;$A$13,District!$J:$J,0))</f>
        <v>6.3291139240506302E-3</v>
      </c>
      <c r="Q20" s="75">
        <f>INDEX(District!R:R,MATCH($A20&amp;$A$13,District!$J:$J,0))</f>
        <v>6.0975609756097598E-3</v>
      </c>
      <c r="R20" s="75">
        <f>INDEX(District!AH:AH,MATCH($A20&amp;$A$13,District!$J:$J,0))</f>
        <v>0</v>
      </c>
      <c r="S20" s="75">
        <f>INDEX(District!AD:AD,MATCH($A20&amp;$A$13,District!$J:$J,0))</f>
        <v>1.3245033112582801E-2</v>
      </c>
      <c r="T20" s="75">
        <f>INDEX(District!K:K,MATCH($A20&amp;$A$13,District!$J:$J,0))</f>
        <v>1.2345679012345699E-2</v>
      </c>
      <c r="U20" s="75">
        <f>INDEX(District!Q:Q,MATCH($A20&amp;$A$13,District!$J:$J,0))</f>
        <v>0</v>
      </c>
      <c r="V20" s="75">
        <f>INDEX(District!P:P,MATCH($A20&amp;$A$13,District!$J:$J,0))</f>
        <v>1.11022302462516E-16</v>
      </c>
      <c r="W20" s="75">
        <f>INDEX(District!V:V,MATCH($A20&amp;$A$13,District!$J:$J,0))</f>
        <v>2.4844720496894401E-2</v>
      </c>
      <c r="X20" s="75">
        <f>INDEX(District!U:U,MATCH($A20&amp;$A$13,District!$J:$J,0))</f>
        <v>2.0979020979021001E-2</v>
      </c>
      <c r="Y20" s="75">
        <f>INDEX(District!S:S,MATCH($A20&amp;$A$13,District!$J:$J,0))</f>
        <v>1.5706806282722498E-2</v>
      </c>
    </row>
    <row r="21" spans="1:25" x14ac:dyDescent="0.3">
      <c r="A21" s="30" t="s">
        <v>103</v>
      </c>
      <c r="B21" s="74">
        <f>INDEX(District!M:M,MATCH($A21&amp;$A$13,District!$J:$J,0))</f>
        <v>7.8947368421052599E-2</v>
      </c>
      <c r="C21" s="75">
        <f>INDEX(District!AA:AA,MATCH($A21&amp;$A$13,District!$J:$J,0))</f>
        <v>3.9325842696629199E-2</v>
      </c>
      <c r="D21" s="75">
        <f>INDEX(District!AE:AE,MATCH($A21&amp;$A$13,District!$J:$J,0))</f>
        <v>3.6231884057971002E-3</v>
      </c>
      <c r="E21" s="75">
        <f>INDEX(District!T:T,MATCH($A21&amp;$A$13,District!$J:$J,0))</f>
        <v>4.2857142857142899E-2</v>
      </c>
      <c r="F21" s="75">
        <f>INDEX(District!AB:AB,MATCH($A21&amp;$A$13,District!$J:$J,0))</f>
        <v>5.7692307692307702E-2</v>
      </c>
      <c r="G21" s="75">
        <f>INDEX(District!AC:AC,MATCH($A21&amp;$A$13,District!$J:$J,0))</f>
        <v>2.4390243902439001E-2</v>
      </c>
      <c r="H21" s="75">
        <f>INDEX(District!Z:Z,MATCH($A21&amp;$A$13,District!$J:$J,0))</f>
        <v>5.9602649006622502E-2</v>
      </c>
      <c r="I21" s="75">
        <f>INDEX(District!O:O,MATCH($A21&amp;$A$13,District!$J:$J,0))</f>
        <v>2.01342281879195E-2</v>
      </c>
      <c r="J21" s="75">
        <f>INDEX(District!AG:AG,MATCH($A21&amp;$A$13,District!$J:$J,0))</f>
        <v>4.5045045045045001E-2</v>
      </c>
      <c r="K21" s="75">
        <f>INDEX(District!W:W,MATCH($A21&amp;$A$13,District!$J:$J,0))</f>
        <v>7.0063694267515894E-2</v>
      </c>
      <c r="L21" s="75">
        <f>INDEX(District!L:L,MATCH($A21&amp;$A$13,District!$J:$J,0))</f>
        <v>1.9607843137254902E-2</v>
      </c>
      <c r="M21" s="75">
        <f>INDEX(District!Y:Y,MATCH($A21&amp;$A$13,District!$J:$J,0))</f>
        <v>3.6269430051813503E-2</v>
      </c>
      <c r="N21" s="75">
        <f>INDEX(District!X:X,MATCH($A21&amp;$A$13,District!$J:$J,0))</f>
        <v>0.209677419354839</v>
      </c>
      <c r="O21" s="75">
        <f>INDEX(District!AC:AC,MATCH($A21&amp;$A$13,District!$J:$J,0))</f>
        <v>2.4390243902439001E-2</v>
      </c>
      <c r="P21" s="75">
        <f>INDEX(District!AF:AF,MATCH($A21&amp;$A$13,District!$J:$J,0))</f>
        <v>0.132911392405063</v>
      </c>
      <c r="Q21" s="75">
        <f>INDEX(District!R:R,MATCH($A21&amp;$A$13,District!$J:$J,0))</f>
        <v>3.0487804878048801E-2</v>
      </c>
      <c r="R21" s="75">
        <f>INDEX(District!AH:AH,MATCH($A21&amp;$A$13,District!$J:$J,0))</f>
        <v>0.15533980582524301</v>
      </c>
      <c r="S21" s="75">
        <f>INDEX(District!AD:AD,MATCH($A21&amp;$A$13,District!$J:$J,0))</f>
        <v>6.6225165562913899E-2</v>
      </c>
      <c r="T21" s="75">
        <f>INDEX(District!K:K,MATCH($A21&amp;$A$13,District!$J:$J,0))</f>
        <v>0.11111111111111099</v>
      </c>
      <c r="U21" s="75">
        <f>INDEX(District!Q:Q,MATCH($A21&amp;$A$13,District!$J:$J,0))</f>
        <v>8.8050314465408799E-2</v>
      </c>
      <c r="V21" s="75">
        <f>INDEX(District!P:P,MATCH($A21&amp;$A$13,District!$J:$J,0))</f>
        <v>4.52488687782805E-2</v>
      </c>
      <c r="W21" s="75">
        <f>INDEX(District!V:V,MATCH($A21&amp;$A$13,District!$J:$J,0))</f>
        <v>6.2111801242236003E-2</v>
      </c>
      <c r="X21" s="75">
        <f>INDEX(District!U:U,MATCH($A21&amp;$A$13,District!$J:$J,0))</f>
        <v>4.8951048951049E-2</v>
      </c>
      <c r="Y21" s="75">
        <f>INDEX(District!S:S,MATCH($A21&amp;$A$13,District!$J:$J,0))</f>
        <v>5.7591623036649199E-2</v>
      </c>
    </row>
    <row r="22" spans="1:25" x14ac:dyDescent="0.3">
      <c r="A22" s="30" t="s">
        <v>104</v>
      </c>
      <c r="B22" s="74">
        <f>INDEX(District!M:M,MATCH($A22&amp;$A$13,District!$J:$J,0))</f>
        <v>2.6315789473684199E-2</v>
      </c>
      <c r="C22" s="75">
        <f>INDEX(District!AA:AA,MATCH($A22&amp;$A$13,District!$J:$J,0))</f>
        <v>1.1235955056179799E-2</v>
      </c>
      <c r="D22" s="75">
        <f>INDEX(District!AE:AE,MATCH($A22&amp;$A$13,District!$J:$J,0))</f>
        <v>0</v>
      </c>
      <c r="E22" s="75">
        <f>INDEX(District!T:T,MATCH($A22&amp;$A$13,District!$J:$J,0))</f>
        <v>1.4285714285714299E-2</v>
      </c>
      <c r="F22" s="75">
        <f>INDEX(District!AB:AB,MATCH($A22&amp;$A$13,District!$J:$J,0))</f>
        <v>0</v>
      </c>
      <c r="G22" s="75">
        <f>INDEX(District!AC:AC,MATCH($A22&amp;$A$13,District!$J:$J,0))</f>
        <v>1.21951219512195E-2</v>
      </c>
      <c r="H22" s="75">
        <f>INDEX(District!Z:Z,MATCH($A22&amp;$A$13,District!$J:$J,0))</f>
        <v>1.3245033112582801E-2</v>
      </c>
      <c r="I22" s="75">
        <f>INDEX(District!O:O,MATCH($A22&amp;$A$13,District!$J:$J,0))</f>
        <v>1.34228187919463E-2</v>
      </c>
      <c r="J22" s="75">
        <f>INDEX(District!AG:AG,MATCH($A22&amp;$A$13,District!$J:$J,0))</f>
        <v>3.6036036036036001E-2</v>
      </c>
      <c r="K22" s="75">
        <f>INDEX(District!W:W,MATCH($A22&amp;$A$13,District!$J:$J,0))</f>
        <v>6.3694267515923596E-3</v>
      </c>
      <c r="L22" s="75">
        <f>INDEX(District!L:L,MATCH($A22&amp;$A$13,District!$J:$J,0))</f>
        <v>2.61437908496732E-2</v>
      </c>
      <c r="M22" s="75">
        <f>INDEX(District!Y:Y,MATCH($A22&amp;$A$13,District!$J:$J,0))</f>
        <v>1.03626943005181E-2</v>
      </c>
      <c r="N22" s="75">
        <f>INDEX(District!X:X,MATCH($A22&amp;$A$13,District!$J:$J,0))</f>
        <v>6.4516129032258104E-2</v>
      </c>
      <c r="O22" s="75">
        <f>INDEX(District!AC:AC,MATCH($A22&amp;$A$13,District!$J:$J,0))</f>
        <v>1.21951219512195E-2</v>
      </c>
      <c r="P22" s="75">
        <f>INDEX(District!AF:AF,MATCH($A22&amp;$A$13,District!$J:$J,0))</f>
        <v>6.9620253164557E-2</v>
      </c>
      <c r="Q22" s="75">
        <f>INDEX(District!R:R,MATCH($A22&amp;$A$13,District!$J:$J,0))</f>
        <v>0</v>
      </c>
      <c r="R22" s="75">
        <f>INDEX(District!AH:AH,MATCH($A22&amp;$A$13,District!$J:$J,0))</f>
        <v>9.7087378640776708E-3</v>
      </c>
      <c r="S22" s="75">
        <f>INDEX(District!AD:AD,MATCH($A22&amp;$A$13,District!$J:$J,0))</f>
        <v>6.6225165562913899E-3</v>
      </c>
      <c r="T22" s="75">
        <f>INDEX(District!K:K,MATCH($A22&amp;$A$13,District!$J:$J,0))</f>
        <v>2.4691358024691398E-2</v>
      </c>
      <c r="U22" s="75">
        <f>INDEX(District!Q:Q,MATCH($A22&amp;$A$13,District!$J:$J,0))</f>
        <v>6.2893081761006301E-3</v>
      </c>
      <c r="V22" s="75">
        <f>INDEX(District!P:P,MATCH($A22&amp;$A$13,District!$J:$J,0))</f>
        <v>2.7149321266968299E-2</v>
      </c>
      <c r="W22" s="75">
        <f>INDEX(District!V:V,MATCH($A22&amp;$A$13,District!$J:$J,0))</f>
        <v>0</v>
      </c>
      <c r="X22" s="75">
        <f>INDEX(District!U:U,MATCH($A22&amp;$A$13,District!$J:$J,0))</f>
        <v>2.0979020979021001E-2</v>
      </c>
      <c r="Y22" s="75">
        <f>INDEX(District!S:S,MATCH($A22&amp;$A$13,District!$J:$J,0))</f>
        <v>5.2356020942408397E-3</v>
      </c>
    </row>
    <row r="23" spans="1:25" x14ac:dyDescent="0.3">
      <c r="A23" s="30" t="s">
        <v>105</v>
      </c>
      <c r="B23" s="74">
        <f>INDEX(District!M:M,MATCH($A23&amp;$A$13,District!$J:$J,0))</f>
        <v>0.34868421052631599</v>
      </c>
      <c r="C23" s="75">
        <f>INDEX(District!AA:AA,MATCH($A23&amp;$A$13,District!$J:$J,0))</f>
        <v>0.60674157303370801</v>
      </c>
      <c r="D23" s="75">
        <f>INDEX(District!AE:AE,MATCH($A23&amp;$A$13,District!$J:$J,0))</f>
        <v>0.467391304347826</v>
      </c>
      <c r="E23" s="75">
        <f>INDEX(District!T:T,MATCH($A23&amp;$A$13,District!$J:$J,0))</f>
        <v>0.23571428571428599</v>
      </c>
      <c r="F23" s="75">
        <f>INDEX(District!AB:AB,MATCH($A23&amp;$A$13,District!$J:$J,0))</f>
        <v>0.38461538461538503</v>
      </c>
      <c r="G23" s="75">
        <f>INDEX(District!AC:AC,MATCH($A23&amp;$A$13,District!$J:$J,0))</f>
        <v>0.42682926829268297</v>
      </c>
      <c r="H23" s="75">
        <f>INDEX(District!Z:Z,MATCH($A23&amp;$A$13,District!$J:$J,0))</f>
        <v>0.38410596026490101</v>
      </c>
      <c r="I23" s="75">
        <f>INDEX(District!O:O,MATCH($A23&amp;$A$13,District!$J:$J,0))</f>
        <v>0.31543624161073802</v>
      </c>
      <c r="J23" s="75">
        <f>INDEX(District!AG:AG,MATCH($A23&amp;$A$13,District!$J:$J,0))</f>
        <v>0.20720720720720701</v>
      </c>
      <c r="K23" s="75">
        <f>INDEX(District!W:W,MATCH($A23&amp;$A$13,District!$J:$J,0))</f>
        <v>0.420382165605096</v>
      </c>
      <c r="L23" s="75">
        <f>INDEX(District!L:L,MATCH($A23&amp;$A$13,District!$J:$J,0))</f>
        <v>0.43137254901960798</v>
      </c>
      <c r="M23" s="75">
        <f>INDEX(District!Y:Y,MATCH($A23&amp;$A$13,District!$J:$J,0))</f>
        <v>0.176165803108808</v>
      </c>
      <c r="N23" s="75">
        <f>INDEX(District!X:X,MATCH($A23&amp;$A$13,District!$J:$J,0))</f>
        <v>0.35483870967741898</v>
      </c>
      <c r="O23" s="75">
        <f>INDEX(District!AC:AC,MATCH($A23&amp;$A$13,District!$J:$J,0))</f>
        <v>0.42682926829268297</v>
      </c>
      <c r="P23" s="75">
        <f>INDEX(District!AF:AF,MATCH($A23&amp;$A$13,District!$J:$J,0))</f>
        <v>0.360759493670886</v>
      </c>
      <c r="Q23" s="75">
        <f>INDEX(District!R:R,MATCH($A23&amp;$A$13,District!$J:$J,0))</f>
        <v>0.44512195121951198</v>
      </c>
      <c r="R23" s="75">
        <f>INDEX(District!AH:AH,MATCH($A23&amp;$A$13,District!$J:$J,0))</f>
        <v>0.37864077669902901</v>
      </c>
      <c r="S23" s="75">
        <f>INDEX(District!AD:AD,MATCH($A23&amp;$A$13,District!$J:$J,0))</f>
        <v>0.32450331125827803</v>
      </c>
      <c r="T23" s="75">
        <f>INDEX(District!K:K,MATCH($A23&amp;$A$13,District!$J:$J,0))</f>
        <v>0.42798353909464998</v>
      </c>
      <c r="U23" s="75">
        <f>INDEX(District!Q:Q,MATCH($A23&amp;$A$13,District!$J:$J,0))</f>
        <v>0.46540880503144699</v>
      </c>
      <c r="V23" s="75">
        <f>INDEX(District!P:P,MATCH($A23&amp;$A$13,District!$J:$J,0))</f>
        <v>0.25339366515837097</v>
      </c>
      <c r="W23" s="75">
        <f>INDEX(District!V:V,MATCH($A23&amp;$A$13,District!$J:$J,0))</f>
        <v>0.34782608695652201</v>
      </c>
      <c r="X23" s="75">
        <f>INDEX(District!U:U,MATCH($A23&amp;$A$13,District!$J:$J,0))</f>
        <v>0.32867132867132898</v>
      </c>
      <c r="Y23" s="75">
        <f>INDEX(District!S:S,MATCH($A23&amp;$A$13,District!$J:$J,0))</f>
        <v>0.350785340314136</v>
      </c>
    </row>
    <row r="24" spans="1:25" x14ac:dyDescent="0.3">
      <c r="A24" s="30" t="s">
        <v>106</v>
      </c>
      <c r="B24" s="74">
        <f>INDEX(District!M:M,MATCH($A24&amp;$A$13,District!$J:$J,0))</f>
        <v>1.3157894736842099E-2</v>
      </c>
      <c r="C24" s="75">
        <f>INDEX(District!AA:AA,MATCH($A24&amp;$A$13,District!$J:$J,0))</f>
        <v>1.1235955056179799E-2</v>
      </c>
      <c r="D24" s="75">
        <f>INDEX(District!AE:AE,MATCH($A24&amp;$A$13,District!$J:$J,0))</f>
        <v>7.2463768115942004E-3</v>
      </c>
      <c r="E24" s="75">
        <f>INDEX(District!T:T,MATCH($A24&amp;$A$13,District!$J:$J,0))</f>
        <v>0</v>
      </c>
      <c r="F24" s="75">
        <f>INDEX(District!AB:AB,MATCH($A24&amp;$A$13,District!$J:$J,0))</f>
        <v>9.6153846153846194E-3</v>
      </c>
      <c r="G24" s="75">
        <f>INDEX(District!AC:AC,MATCH($A24&amp;$A$13,District!$J:$J,0))</f>
        <v>6.0975609756097598E-3</v>
      </c>
      <c r="H24" s="75">
        <f>INDEX(District!Z:Z,MATCH($A24&amp;$A$13,District!$J:$J,0))</f>
        <v>0</v>
      </c>
      <c r="I24" s="75">
        <f>INDEX(District!O:O,MATCH($A24&amp;$A$13,District!$J:$J,0))</f>
        <v>0</v>
      </c>
      <c r="J24" s="75">
        <f>INDEX(District!AG:AG,MATCH($A24&amp;$A$13,District!$J:$J,0))</f>
        <v>0</v>
      </c>
      <c r="K24" s="75">
        <f>INDEX(District!W:W,MATCH($A24&amp;$A$13,District!$J:$J,0))</f>
        <v>2.54777070063694E-2</v>
      </c>
      <c r="L24" s="75">
        <f>INDEX(District!L:L,MATCH($A24&amp;$A$13,District!$J:$J,0))</f>
        <v>4.5751633986928102E-2</v>
      </c>
      <c r="M24" s="75">
        <f>INDEX(District!Y:Y,MATCH($A24&amp;$A$13,District!$J:$J,0))</f>
        <v>5.1813471502590702E-3</v>
      </c>
      <c r="N24" s="75">
        <f>INDEX(District!X:X,MATCH($A24&amp;$A$13,District!$J:$J,0))</f>
        <v>1.0752688172042999E-2</v>
      </c>
      <c r="O24" s="75">
        <f>INDEX(District!AC:AC,MATCH($A24&amp;$A$13,District!$J:$J,0))</f>
        <v>6.0975609756097598E-3</v>
      </c>
      <c r="P24" s="75">
        <f>INDEX(District!AF:AF,MATCH($A24&amp;$A$13,District!$J:$J,0))</f>
        <v>1.26582278481013E-2</v>
      </c>
      <c r="Q24" s="75">
        <f>INDEX(District!R:R,MATCH($A24&amp;$A$13,District!$J:$J,0))</f>
        <v>6.0975609756097598E-3</v>
      </c>
      <c r="R24" s="75">
        <f>INDEX(District!AH:AH,MATCH($A24&amp;$A$13,District!$J:$J,0))</f>
        <v>1.94174757281553E-2</v>
      </c>
      <c r="S24" s="75">
        <f>INDEX(District!AD:AD,MATCH($A24&amp;$A$13,District!$J:$J,0))</f>
        <v>-2.2204460492503101E-16</v>
      </c>
      <c r="T24" s="75">
        <f>INDEX(District!K:K,MATCH($A24&amp;$A$13,District!$J:$J,0))</f>
        <v>1.2345679012345699E-2</v>
      </c>
      <c r="U24" s="75">
        <f>INDEX(District!Q:Q,MATCH($A24&amp;$A$13,District!$J:$J,0))</f>
        <v>2.51572327044025E-2</v>
      </c>
      <c r="V24" s="75">
        <f>INDEX(District!P:P,MATCH($A24&amp;$A$13,District!$J:$J,0))</f>
        <v>9.0497737556561094E-3</v>
      </c>
      <c r="W24" s="75">
        <f>INDEX(District!V:V,MATCH($A24&amp;$A$13,District!$J:$J,0))</f>
        <v>0</v>
      </c>
      <c r="X24" s="75">
        <f>INDEX(District!U:U,MATCH($A24&amp;$A$13,District!$J:$J,0))</f>
        <v>2.0979020979021001E-2</v>
      </c>
      <c r="Y24" s="75">
        <f>INDEX(District!S:S,MATCH($A24&amp;$A$13,District!$J:$J,0))</f>
        <v>0</v>
      </c>
    </row>
    <row r="25" spans="1:25" x14ac:dyDescent="0.3">
      <c r="A25" s="30" t="s">
        <v>107</v>
      </c>
      <c r="B25" s="74">
        <f>INDEX(District!M:M,MATCH($A25&amp;$A$13,District!$J:$J,0))</f>
        <v>3.2894736842105303E-2</v>
      </c>
      <c r="C25" s="75">
        <f>INDEX(District!AA:AA,MATCH($A25&amp;$A$13,District!$J:$J,0))</f>
        <v>5.6179775280898901E-3</v>
      </c>
      <c r="D25" s="75">
        <f>INDEX(District!AE:AE,MATCH($A25&amp;$A$13,District!$J:$J,0))</f>
        <v>1.4492753623188401E-2</v>
      </c>
      <c r="E25" s="75">
        <f>INDEX(District!T:T,MATCH($A25&amp;$A$13,District!$J:$J,0))</f>
        <v>0</v>
      </c>
      <c r="F25" s="75">
        <f>INDEX(District!AB:AB,MATCH($A25&amp;$A$13,District!$J:$J,0))</f>
        <v>1.44230769230769E-2</v>
      </c>
      <c r="G25" s="75">
        <f>INDEX(District!AC:AC,MATCH($A25&amp;$A$13,District!$J:$J,0))</f>
        <v>6.0975609756097598E-3</v>
      </c>
      <c r="H25" s="75">
        <f>INDEX(District!Z:Z,MATCH($A25&amp;$A$13,District!$J:$J,0))</f>
        <v>3.3112582781456998E-2</v>
      </c>
      <c r="I25" s="75">
        <f>INDEX(District!O:O,MATCH($A25&amp;$A$13,District!$J:$J,0))</f>
        <v>3.35570469798658E-2</v>
      </c>
      <c r="J25" s="75">
        <f>INDEX(District!AG:AG,MATCH($A25&amp;$A$13,District!$J:$J,0))</f>
        <v>9.0090090090090107E-3</v>
      </c>
      <c r="K25" s="75">
        <f>INDEX(District!W:W,MATCH($A25&amp;$A$13,District!$J:$J,0))</f>
        <v>0</v>
      </c>
      <c r="L25" s="75">
        <f>INDEX(District!L:L,MATCH($A25&amp;$A$13,District!$J:$J,0))</f>
        <v>1.9607843137254902E-2</v>
      </c>
      <c r="M25" s="75">
        <f>INDEX(District!Y:Y,MATCH($A25&amp;$A$13,District!$J:$J,0))</f>
        <v>2.0725388601036301E-2</v>
      </c>
      <c r="N25" s="75">
        <f>INDEX(District!X:X,MATCH($A25&amp;$A$13,District!$J:$J,0))</f>
        <v>1.6129032258064498E-2</v>
      </c>
      <c r="O25" s="75">
        <f>INDEX(District!AC:AC,MATCH($A25&amp;$A$13,District!$J:$J,0))</f>
        <v>6.0975609756097598E-3</v>
      </c>
      <c r="P25" s="75">
        <f>INDEX(District!AF:AF,MATCH($A25&amp;$A$13,District!$J:$J,0))</f>
        <v>1.26582278481013E-2</v>
      </c>
      <c r="Q25" s="75">
        <f>INDEX(District!R:R,MATCH($A25&amp;$A$13,District!$J:$J,0))</f>
        <v>2.4390243902439001E-2</v>
      </c>
      <c r="R25" s="75">
        <f>INDEX(District!AH:AH,MATCH($A25&amp;$A$13,District!$J:$J,0))</f>
        <v>0</v>
      </c>
      <c r="S25" s="75">
        <f>INDEX(District!AD:AD,MATCH($A25&amp;$A$13,District!$J:$J,0))</f>
        <v>1.9867549668874201E-2</v>
      </c>
      <c r="T25" s="75">
        <f>INDEX(District!K:K,MATCH($A25&amp;$A$13,District!$J:$J,0))</f>
        <v>4.11522633744856E-3</v>
      </c>
      <c r="U25" s="75">
        <f>INDEX(District!Q:Q,MATCH($A25&amp;$A$13,District!$J:$J,0))</f>
        <v>1.25786163522013E-2</v>
      </c>
      <c r="V25" s="75">
        <f>INDEX(District!P:P,MATCH($A25&amp;$A$13,District!$J:$J,0))</f>
        <v>2.2624434389140299E-2</v>
      </c>
      <c r="W25" s="75">
        <f>INDEX(District!V:V,MATCH($A25&amp;$A$13,District!$J:$J,0))</f>
        <v>6.2111801242236003E-3</v>
      </c>
      <c r="X25" s="75">
        <f>INDEX(District!U:U,MATCH($A25&amp;$A$13,District!$J:$J,0))</f>
        <v>1.3986013986014E-2</v>
      </c>
      <c r="Y25" s="75">
        <f>INDEX(District!S:S,MATCH($A25&amp;$A$13,District!$J:$J,0))</f>
        <v>2.0942408376963401E-2</v>
      </c>
    </row>
    <row r="26" spans="1:25" x14ac:dyDescent="0.3">
      <c r="A26" s="30" t="s">
        <v>108</v>
      </c>
      <c r="B26" s="74">
        <f>INDEX(District!M:M,MATCH($A26&amp;$A$13,District!$J:$J,0))</f>
        <v>1.3157894736842099E-2</v>
      </c>
      <c r="C26" s="75">
        <f>INDEX(District!AA:AA,MATCH($A26&amp;$A$13,District!$J:$J,0))</f>
        <v>0</v>
      </c>
      <c r="D26" s="75">
        <f>INDEX(District!AE:AE,MATCH($A26&amp;$A$13,District!$J:$J,0))</f>
        <v>0</v>
      </c>
      <c r="E26" s="75">
        <f>INDEX(District!T:T,MATCH($A26&amp;$A$13,District!$J:$J,0))</f>
        <v>7.14285714285714E-3</v>
      </c>
      <c r="F26" s="75">
        <f>INDEX(District!AB:AB,MATCH($A26&amp;$A$13,District!$J:$J,0))</f>
        <v>0</v>
      </c>
      <c r="G26" s="75">
        <f>INDEX(District!AC:AC,MATCH($A26&amp;$A$13,District!$J:$J,0))</f>
        <v>0</v>
      </c>
      <c r="H26" s="75">
        <f>INDEX(District!Z:Z,MATCH($A26&amp;$A$13,District!$J:$J,0))</f>
        <v>0</v>
      </c>
      <c r="I26" s="75">
        <f>INDEX(District!O:O,MATCH($A26&amp;$A$13,District!$J:$J,0))</f>
        <v>0</v>
      </c>
      <c r="J26" s="75">
        <f>INDEX(District!AG:AG,MATCH($A26&amp;$A$13,District!$J:$J,0))</f>
        <v>3.6036036036036001E-2</v>
      </c>
      <c r="K26" s="75">
        <f>INDEX(District!W:W,MATCH($A26&amp;$A$13,District!$J:$J,0))</f>
        <v>0</v>
      </c>
      <c r="L26" s="75">
        <f>INDEX(District!L:L,MATCH($A26&amp;$A$13,District!$J:$J,0))</f>
        <v>1.9607843137254902E-2</v>
      </c>
      <c r="M26" s="75">
        <f>INDEX(District!Y:Y,MATCH($A26&amp;$A$13,District!$J:$J,0))</f>
        <v>0</v>
      </c>
      <c r="N26" s="75">
        <f>INDEX(District!X:X,MATCH($A26&amp;$A$13,District!$J:$J,0))</f>
        <v>0</v>
      </c>
      <c r="O26" s="75">
        <f>INDEX(District!AC:AC,MATCH($A26&amp;$A$13,District!$J:$J,0))</f>
        <v>0</v>
      </c>
      <c r="P26" s="75">
        <f>INDEX(District!AF:AF,MATCH($A26&amp;$A$13,District!$J:$J,0))</f>
        <v>0</v>
      </c>
      <c r="Q26" s="75">
        <f>INDEX(District!R:R,MATCH($A26&amp;$A$13,District!$J:$J,0))</f>
        <v>0</v>
      </c>
      <c r="R26" s="75">
        <f>INDEX(District!AH:AH,MATCH($A26&amp;$A$13,District!$J:$J,0))</f>
        <v>0</v>
      </c>
      <c r="S26" s="75">
        <f>INDEX(District!AD:AD,MATCH($A26&amp;$A$13,District!$J:$J,0))</f>
        <v>-2.2204460492503101E-16</v>
      </c>
      <c r="T26" s="75">
        <f>INDEX(District!K:K,MATCH($A26&amp;$A$13,District!$J:$J,0))</f>
        <v>0</v>
      </c>
      <c r="U26" s="75">
        <f>INDEX(District!Q:Q,MATCH($A26&amp;$A$13,District!$J:$J,0))</f>
        <v>6.2893081761006301E-3</v>
      </c>
      <c r="V26" s="75">
        <f>INDEX(District!P:P,MATCH($A26&amp;$A$13,District!$J:$J,0))</f>
        <v>1.11022302462516E-16</v>
      </c>
      <c r="W26" s="75">
        <f>INDEX(District!V:V,MATCH($A26&amp;$A$13,District!$J:$J,0))</f>
        <v>6.2111801242236003E-3</v>
      </c>
      <c r="X26" s="75">
        <f>INDEX(District!U:U,MATCH($A26&amp;$A$13,District!$J:$J,0))</f>
        <v>1.3986013986014E-2</v>
      </c>
      <c r="Y26" s="75">
        <f>INDEX(District!S:S,MATCH($A26&amp;$A$13,District!$J:$J,0))</f>
        <v>0</v>
      </c>
    </row>
    <row r="27" spans="1:25" x14ac:dyDescent="0.3">
      <c r="A27" s="30"/>
    </row>
    <row r="28" spans="1:25" x14ac:dyDescent="0.3">
      <c r="A28" s="30"/>
    </row>
    <row r="29" spans="1:25" x14ac:dyDescent="0.3">
      <c r="A29" s="26" t="s">
        <v>125</v>
      </c>
      <c r="B29" s="85"/>
      <c r="C29" s="85"/>
      <c r="D29" s="85"/>
    </row>
    <row r="32" spans="1:25" x14ac:dyDescent="0.3">
      <c r="B32" s="46" t="s">
        <v>51</v>
      </c>
      <c r="C32" s="46" t="s">
        <v>56</v>
      </c>
      <c r="D32" s="46" t="s">
        <v>57</v>
      </c>
      <c r="E32" s="46" t="s">
        <v>50</v>
      </c>
      <c r="F32" s="46" t="s">
        <v>69</v>
      </c>
      <c r="G32" s="46" t="s">
        <v>54</v>
      </c>
      <c r="H32" s="46" t="s">
        <v>58</v>
      </c>
      <c r="I32" s="46" t="s">
        <v>70</v>
      </c>
      <c r="J32" s="46" t="s">
        <v>71</v>
      </c>
      <c r="K32" s="46" t="s">
        <v>72</v>
      </c>
      <c r="L32" s="46" t="s">
        <v>73</v>
      </c>
      <c r="M32" s="46" t="s">
        <v>74</v>
      </c>
      <c r="N32" s="46" t="s">
        <v>59</v>
      </c>
      <c r="O32" s="46" t="s">
        <v>75</v>
      </c>
      <c r="P32" s="46" t="s">
        <v>62</v>
      </c>
      <c r="Q32" s="46" t="s">
        <v>76</v>
      </c>
      <c r="R32" s="46" t="s">
        <v>77</v>
      </c>
      <c r="S32" s="46" t="s">
        <v>78</v>
      </c>
      <c r="T32" s="46" t="s">
        <v>79</v>
      </c>
      <c r="U32" s="46" t="s">
        <v>80</v>
      </c>
      <c r="V32" s="46" t="s">
        <v>60</v>
      </c>
      <c r="W32" s="46" t="s">
        <v>81</v>
      </c>
      <c r="X32" s="46" t="s">
        <v>55</v>
      </c>
      <c r="Y32" s="46" t="s">
        <v>61</v>
      </c>
    </row>
    <row r="33" spans="1:25" x14ac:dyDescent="0.3">
      <c r="A33" s="30" t="s">
        <v>124</v>
      </c>
      <c r="B33" s="74">
        <f>INDEX(District!M:M,MATCH($A33&amp;$A$13,District!$J:$J,0))</f>
        <v>0.49342105263157898</v>
      </c>
      <c r="C33" s="75">
        <f>INDEX(District!AA:AA,MATCH($A33&amp;$A$13,District!$J:$J,0))</f>
        <v>0.376404494382022</v>
      </c>
      <c r="D33" s="75">
        <f>INDEX(District!AE:AE,MATCH($A33&amp;$A$13,District!$J:$J,0))</f>
        <v>0.36594202898550698</v>
      </c>
      <c r="E33" s="75">
        <f>INDEX(District!T:T,MATCH($A33&amp;$A$13,District!$J:$J,0))</f>
        <v>0.55000000000000004</v>
      </c>
      <c r="F33" s="75">
        <f>INDEX(District!AB:AB,MATCH($A33&amp;$A$13,District!$J:$J,0))</f>
        <v>0.83173076923076905</v>
      </c>
      <c r="G33" s="75">
        <f>INDEX(District!AC:AC,MATCH($A33&amp;$A$13,District!$J:$J,0))</f>
        <v>0.56707317073170704</v>
      </c>
      <c r="H33" s="75">
        <f>INDEX(District!Z:Z,MATCH($A33&amp;$A$13,District!$J:$J,0))</f>
        <v>0.65562913907284803</v>
      </c>
      <c r="I33" s="75">
        <f>INDEX(District!O:O,MATCH($A33&amp;$A$13,District!$J:$J,0))</f>
        <v>0.85234899328859104</v>
      </c>
      <c r="J33" s="75">
        <f>INDEX(District!AG:AG,MATCH($A33&amp;$A$13,District!$J:$J,0))</f>
        <v>0.38738738738738698</v>
      </c>
      <c r="K33" s="75">
        <f>INDEX(District!W:W,MATCH($A33&amp;$A$13,District!$J:$J,0))</f>
        <v>0.71974522292993603</v>
      </c>
      <c r="L33" s="75">
        <f>INDEX(District!L:L,MATCH($A33&amp;$A$13,District!$J:$J,0))</f>
        <v>0.45751633986928097</v>
      </c>
      <c r="M33" s="75">
        <f>INDEX(District!Y:Y,MATCH($A33&amp;$A$13,District!$J:$J,0))</f>
        <v>0.772020725388601</v>
      </c>
      <c r="N33" s="75">
        <f>INDEX(District!X:X,MATCH($A33&amp;$A$13,District!$J:$J,0))</f>
        <v>0.35483870967741898</v>
      </c>
      <c r="O33" s="75">
        <f>INDEX(District!AC:AC,MATCH($A33&amp;$A$13,District!$J:$J,0))</f>
        <v>0.56707317073170704</v>
      </c>
      <c r="P33" s="75">
        <f>INDEX(District!AF:AF,MATCH($A33&amp;$A$13,District!$J:$J,0))</f>
        <v>0.575949367088608</v>
      </c>
      <c r="Q33" s="75">
        <f>INDEX(District!R:R,MATCH($A33&amp;$A$13,District!$J:$J,0))</f>
        <v>0.56097560975609795</v>
      </c>
      <c r="R33" s="75">
        <f>INDEX(District!AH:AH,MATCH($A33&amp;$A$13,District!$J:$J,0))</f>
        <v>0.43689320388349501</v>
      </c>
      <c r="S33" s="75">
        <f>INDEX(District!AD:AD,MATCH($A33&amp;$A$13,District!$J:$J,0))</f>
        <v>0.350993377483444</v>
      </c>
      <c r="T33" s="75">
        <f>INDEX(District!K:K,MATCH($A33&amp;$A$13,District!$J:$J,0))</f>
        <v>0.38683127572016501</v>
      </c>
      <c r="U33" s="75">
        <f>INDEX(District!Q:Q,MATCH($A33&amp;$A$13,District!$J:$J,0))</f>
        <v>0.37106918238993702</v>
      </c>
      <c r="V33" s="75">
        <f>INDEX(District!P:P,MATCH($A33&amp;$A$13,District!$J:$J,0))</f>
        <v>0.54298642533936603</v>
      </c>
      <c r="W33" s="75">
        <f>INDEX(District!V:V,MATCH($A33&amp;$A$13,District!$J:$J,0))</f>
        <v>0.30434782608695699</v>
      </c>
      <c r="X33" s="75">
        <f>INDEX(District!U:U,MATCH($A33&amp;$A$13,District!$J:$J,0))</f>
        <v>0.34965034965035002</v>
      </c>
      <c r="Y33" s="75">
        <f>INDEX(District!S:S,MATCH($A33&amp;$A$13,District!$J:$J,0))</f>
        <v>0.67539267015706805</v>
      </c>
    </row>
    <row r="34" spans="1:25" x14ac:dyDescent="0.3">
      <c r="A34" s="30" t="s">
        <v>123</v>
      </c>
      <c r="B34" s="74">
        <f>INDEX(District!M:M,MATCH($A34&amp;$A$13,District!$J:$J,0))</f>
        <v>0.28947368421052599</v>
      </c>
      <c r="C34" s="75">
        <f>INDEX(District!AA:AA,MATCH($A34&amp;$A$13,District!$J:$J,0))</f>
        <v>0.26966292134831499</v>
      </c>
      <c r="D34" s="75">
        <f>INDEX(District!AE:AE,MATCH($A34&amp;$A$13,District!$J:$J,0))</f>
        <v>0.15942028985507201</v>
      </c>
      <c r="E34" s="75">
        <f>INDEX(District!T:T,MATCH($A34&amp;$A$13,District!$J:$J,0))</f>
        <v>0.185714285714286</v>
      </c>
      <c r="F34" s="75">
        <f>INDEX(District!AB:AB,MATCH($A34&amp;$A$13,District!$J:$J,0))</f>
        <v>0.10096153846153801</v>
      </c>
      <c r="G34" s="75">
        <f>INDEX(District!AC:AC,MATCH($A34&amp;$A$13,District!$J:$J,0))</f>
        <v>0.28048780487804897</v>
      </c>
      <c r="H34" s="75">
        <f>INDEX(District!Z:Z,MATCH($A34&amp;$A$13,District!$J:$J,0))</f>
        <v>0.205298013245033</v>
      </c>
      <c r="I34" s="75">
        <f>INDEX(District!O:O,MATCH($A34&amp;$A$13,District!$J:$J,0))</f>
        <v>6.0402684563758399E-2</v>
      </c>
      <c r="J34" s="75">
        <f>INDEX(District!AG:AG,MATCH($A34&amp;$A$13,District!$J:$J,0))</f>
        <v>0.22522522522522501</v>
      </c>
      <c r="K34" s="75">
        <f>INDEX(District!W:W,MATCH($A34&amp;$A$13,District!$J:$J,0))</f>
        <v>0.101910828025478</v>
      </c>
      <c r="L34" s="75">
        <f>INDEX(District!L:L,MATCH($A34&amp;$A$13,District!$J:$J,0))</f>
        <v>0.17647058823529399</v>
      </c>
      <c r="M34" s="75">
        <f>INDEX(District!Y:Y,MATCH($A34&amp;$A$13,District!$J:$J,0))</f>
        <v>2.0725388601036301E-2</v>
      </c>
      <c r="N34" s="75">
        <f>INDEX(District!X:X,MATCH($A34&amp;$A$13,District!$J:$J,0))</f>
        <v>0.53763440860215095</v>
      </c>
      <c r="O34" s="75">
        <f>INDEX(District!AC:AC,MATCH($A34&amp;$A$13,District!$J:$J,0))</f>
        <v>0.28048780487804897</v>
      </c>
      <c r="P34" s="75">
        <f>INDEX(District!AF:AF,MATCH($A34&amp;$A$13,District!$J:$J,0))</f>
        <v>0.253164556962025</v>
      </c>
      <c r="Q34" s="75">
        <f>INDEX(District!R:R,MATCH($A34&amp;$A$13,District!$J:$J,0))</f>
        <v>0.22560975609756101</v>
      </c>
      <c r="R34" s="75">
        <f>INDEX(District!AH:AH,MATCH($A34&amp;$A$13,District!$J:$J,0))</f>
        <v>0.18446601941747601</v>
      </c>
      <c r="S34" s="75">
        <f>INDEX(District!AD:AD,MATCH($A34&amp;$A$13,District!$J:$J,0))</f>
        <v>0.32450331125827803</v>
      </c>
      <c r="T34" s="75">
        <f>INDEX(District!K:K,MATCH($A34&amp;$A$13,District!$J:$J,0))</f>
        <v>0.16049382716049401</v>
      </c>
      <c r="U34" s="75">
        <f>INDEX(District!Q:Q,MATCH($A34&amp;$A$13,District!$J:$J,0))</f>
        <v>0.276729559748428</v>
      </c>
      <c r="V34" s="75">
        <f>INDEX(District!P:P,MATCH($A34&amp;$A$13,District!$J:$J,0))</f>
        <v>7.2398190045248903E-2</v>
      </c>
      <c r="W34" s="75">
        <f>INDEX(District!V:V,MATCH($A34&amp;$A$13,District!$J:$J,0))</f>
        <v>0.36024844720496901</v>
      </c>
      <c r="X34" s="75">
        <f>INDEX(District!U:U,MATCH($A34&amp;$A$13,District!$J:$J,0))</f>
        <v>0.34965034965035002</v>
      </c>
      <c r="Y34" s="75">
        <f>INDEX(District!S:S,MATCH($A34&amp;$A$13,District!$J:$J,0))</f>
        <v>0.162303664921466</v>
      </c>
    </row>
    <row r="35" spans="1:25" x14ac:dyDescent="0.3">
      <c r="A35" s="30" t="s">
        <v>120</v>
      </c>
      <c r="B35" s="74">
        <f>INDEX(District!M:M,MATCH($A35&amp;$A$13,District!$J:$J,0))</f>
        <v>0</v>
      </c>
      <c r="C35" s="75">
        <f>INDEX(District!AA:AA,MATCH($A35&amp;$A$13,District!$J:$J,0))</f>
        <v>0</v>
      </c>
      <c r="D35" s="75">
        <f>INDEX(District!AE:AE,MATCH($A35&amp;$A$13,District!$J:$J,0))</f>
        <v>0</v>
      </c>
      <c r="E35" s="75">
        <f>INDEX(District!T:T,MATCH($A35&amp;$A$13,District!$J:$J,0))</f>
        <v>0</v>
      </c>
      <c r="F35" s="75">
        <f>INDEX(District!AB:AB,MATCH($A35&amp;$A$13,District!$J:$J,0))</f>
        <v>0</v>
      </c>
      <c r="G35" s="75">
        <f>INDEX(District!AC:AC,MATCH($A35&amp;$A$13,District!$J:$J,0))</f>
        <v>0</v>
      </c>
      <c r="H35" s="75">
        <f>INDEX(District!Z:Z,MATCH($A35&amp;$A$13,District!$J:$J,0))</f>
        <v>0</v>
      </c>
      <c r="I35" s="75">
        <f>INDEX(District!O:O,MATCH($A35&amp;$A$13,District!$J:$J,0))</f>
        <v>0</v>
      </c>
      <c r="J35" s="75">
        <f>INDEX(District!AG:AG,MATCH($A35&amp;$A$13,District!$J:$J,0))</f>
        <v>0</v>
      </c>
      <c r="K35" s="75">
        <f>INDEX(District!W:W,MATCH($A35&amp;$A$13,District!$J:$J,0))</f>
        <v>0</v>
      </c>
      <c r="L35" s="75">
        <f>INDEX(District!L:L,MATCH($A35&amp;$A$13,District!$J:$J,0))</f>
        <v>0</v>
      </c>
      <c r="M35" s="75">
        <f>INDEX(District!Y:Y,MATCH($A35&amp;$A$13,District!$J:$J,0))</f>
        <v>0</v>
      </c>
      <c r="N35" s="75">
        <f>INDEX(District!X:X,MATCH($A35&amp;$A$13,District!$J:$J,0))</f>
        <v>0</v>
      </c>
      <c r="O35" s="75">
        <f>INDEX(District!AC:AC,MATCH($A35&amp;$A$13,District!$J:$J,0))</f>
        <v>0</v>
      </c>
      <c r="P35" s="75">
        <f>INDEX(District!AF:AF,MATCH($A35&amp;$A$13,District!$J:$J,0))</f>
        <v>0</v>
      </c>
      <c r="Q35" s="75">
        <f>INDEX(District!R:R,MATCH($A35&amp;$A$13,District!$J:$J,0))</f>
        <v>0</v>
      </c>
      <c r="R35" s="75">
        <f>INDEX(District!AH:AH,MATCH($A35&amp;$A$13,District!$J:$J,0))</f>
        <v>0</v>
      </c>
      <c r="S35" s="75">
        <f>INDEX(District!AD:AD,MATCH($A35&amp;$A$13,District!$J:$J,0))</f>
        <v>0</v>
      </c>
      <c r="T35" s="75">
        <f>INDEX(District!K:K,MATCH($A35&amp;$A$13,District!$J:$J,0))</f>
        <v>0</v>
      </c>
      <c r="U35" s="75">
        <f>INDEX(District!Q:Q,MATCH($A35&amp;$A$13,District!$J:$J,0))</f>
        <v>0</v>
      </c>
      <c r="V35" s="75">
        <f>INDEX(District!P:P,MATCH($A35&amp;$A$13,District!$J:$J,0))</f>
        <v>4.5248868778280504E-3</v>
      </c>
      <c r="W35" s="75">
        <f>INDEX(District!V:V,MATCH($A35&amp;$A$13,District!$J:$J,0))</f>
        <v>0</v>
      </c>
      <c r="X35" s="75">
        <f>INDEX(District!U:U,MATCH($A35&amp;$A$13,District!$J:$J,0))</f>
        <v>0</v>
      </c>
      <c r="Y35" s="75">
        <f>INDEX(District!S:S,MATCH($A35&amp;$A$13,District!$J:$J,0))</f>
        <v>0</v>
      </c>
    </row>
    <row r="36" spans="1:25" x14ac:dyDescent="0.3">
      <c r="A36" s="30" t="s">
        <v>121</v>
      </c>
      <c r="B36" s="74">
        <f>INDEX(District!M:M,MATCH($A36&amp;$A$13,District!$J:$J,0))</f>
        <v>1.3157894736842099E-2</v>
      </c>
      <c r="C36" s="75">
        <f>INDEX(District!AA:AA,MATCH($A36&amp;$A$13,District!$J:$J,0))</f>
        <v>1.1235955056179799E-2</v>
      </c>
      <c r="D36" s="75">
        <f>INDEX(District!AE:AE,MATCH($A36&amp;$A$13,District!$J:$J,0))</f>
        <v>0</v>
      </c>
      <c r="E36" s="75">
        <f>INDEX(District!T:T,MATCH($A36&amp;$A$13,District!$J:$J,0))</f>
        <v>0</v>
      </c>
      <c r="F36" s="75">
        <f>INDEX(District!AB:AB,MATCH($A36&amp;$A$13,District!$J:$J,0))</f>
        <v>0</v>
      </c>
      <c r="G36" s="75">
        <f>INDEX(District!AC:AC,MATCH($A36&amp;$A$13,District!$J:$J,0))</f>
        <v>0</v>
      </c>
      <c r="H36" s="75">
        <f>INDEX(District!Z:Z,MATCH($A36&amp;$A$13,District!$J:$J,0))</f>
        <v>0</v>
      </c>
      <c r="I36" s="75">
        <f>INDEX(District!O:O,MATCH($A36&amp;$A$13,District!$J:$J,0))</f>
        <v>0</v>
      </c>
      <c r="J36" s="75">
        <f>INDEX(District!AG:AG,MATCH($A36&amp;$A$13,District!$J:$J,0))</f>
        <v>0</v>
      </c>
      <c r="K36" s="75">
        <f>INDEX(District!W:W,MATCH($A36&amp;$A$13,District!$J:$J,0))</f>
        <v>0</v>
      </c>
      <c r="L36" s="75">
        <f>INDEX(District!L:L,MATCH($A36&amp;$A$13,District!$J:$J,0))</f>
        <v>6.5359477124183E-3</v>
      </c>
      <c r="M36" s="75">
        <f>INDEX(District!Y:Y,MATCH($A36&amp;$A$13,District!$J:$J,0))</f>
        <v>0</v>
      </c>
      <c r="N36" s="75">
        <f>INDEX(District!X:X,MATCH($A36&amp;$A$13,District!$J:$J,0))</f>
        <v>0</v>
      </c>
      <c r="O36" s="75">
        <f>INDEX(District!AC:AC,MATCH($A36&amp;$A$13,District!$J:$J,0))</f>
        <v>0</v>
      </c>
      <c r="P36" s="75">
        <f>INDEX(District!AF:AF,MATCH($A36&amp;$A$13,District!$J:$J,0))</f>
        <v>6.3291139240506302E-3</v>
      </c>
      <c r="Q36" s="75">
        <f>INDEX(District!R:R,MATCH($A36&amp;$A$13,District!$J:$J,0))</f>
        <v>0</v>
      </c>
      <c r="R36" s="75">
        <f>INDEX(District!AH:AH,MATCH($A36&amp;$A$13,District!$J:$J,0))</f>
        <v>0</v>
      </c>
      <c r="S36" s="75">
        <f>INDEX(District!AD:AD,MATCH($A36&amp;$A$13,District!$J:$J,0))</f>
        <v>6.6225165562913899E-3</v>
      </c>
      <c r="T36" s="75">
        <f>INDEX(District!K:K,MATCH($A36&amp;$A$13,District!$J:$J,0))</f>
        <v>1.6460905349794198E-2</v>
      </c>
      <c r="U36" s="75">
        <f>INDEX(District!Q:Q,MATCH($A36&amp;$A$13,District!$J:$J,0))</f>
        <v>1.88679245283019E-2</v>
      </c>
      <c r="V36" s="75">
        <f>INDEX(District!P:P,MATCH($A36&amp;$A$13,District!$J:$J,0))</f>
        <v>0.12669683257918599</v>
      </c>
      <c r="W36" s="75">
        <f>INDEX(District!V:V,MATCH($A36&amp;$A$13,District!$J:$J,0))</f>
        <v>6.2111801242236003E-3</v>
      </c>
      <c r="X36" s="75">
        <f>INDEX(District!U:U,MATCH($A36&amp;$A$13,District!$J:$J,0))</f>
        <v>0</v>
      </c>
      <c r="Y36" s="75">
        <f>INDEX(District!S:S,MATCH($A36&amp;$A$13,District!$J:$J,0))</f>
        <v>5.2356020942408397E-3</v>
      </c>
    </row>
    <row r="37" spans="1:25" x14ac:dyDescent="0.3">
      <c r="A37" s="30" t="s">
        <v>122</v>
      </c>
      <c r="B37" s="74">
        <f>INDEX(District!M:M,MATCH($A37&amp;$A$13,District!$J:$J,0))</f>
        <v>0.20394736842105299</v>
      </c>
      <c r="C37" s="75">
        <f>INDEX(District!AA:AA,MATCH($A37&amp;$A$13,District!$J:$J,0))</f>
        <v>0.34269662921348298</v>
      </c>
      <c r="D37" s="75">
        <f>INDEX(District!AE:AE,MATCH($A37&amp;$A$13,District!$J:$J,0))</f>
        <v>0.47463768115942001</v>
      </c>
      <c r="E37" s="75">
        <f>INDEX(District!T:T,MATCH($A37&amp;$A$13,District!$J:$J,0))</f>
        <v>0.26428571428571401</v>
      </c>
      <c r="F37" s="75">
        <f>INDEX(District!AB:AB,MATCH($A37&amp;$A$13,District!$J:$J,0))</f>
        <v>6.7307692307692304E-2</v>
      </c>
      <c r="G37" s="75">
        <f>INDEX(District!AC:AC,MATCH($A37&amp;$A$13,District!$J:$J,0))</f>
        <v>0.15243902439024401</v>
      </c>
      <c r="H37" s="75">
        <f>INDEX(District!Z:Z,MATCH($A37&amp;$A$13,District!$J:$J,0))</f>
        <v>0.139072847682119</v>
      </c>
      <c r="I37" s="75">
        <f>INDEX(District!O:O,MATCH($A37&amp;$A$13,District!$J:$J,0))</f>
        <v>8.7248322147651006E-2</v>
      </c>
      <c r="J37" s="75">
        <f>INDEX(District!AG:AG,MATCH($A37&amp;$A$13,District!$J:$J,0))</f>
        <v>0.38738738738738698</v>
      </c>
      <c r="K37" s="75">
        <f>INDEX(District!W:W,MATCH($A37&amp;$A$13,District!$J:$J,0))</f>
        <v>0.178343949044586</v>
      </c>
      <c r="L37" s="75">
        <f>INDEX(District!L:L,MATCH($A37&amp;$A$13,District!$J:$J,0))</f>
        <v>0.35947712418300698</v>
      </c>
      <c r="M37" s="75">
        <f>INDEX(District!Y:Y,MATCH($A37&amp;$A$13,District!$J:$J,0))</f>
        <v>0.20725388601036299</v>
      </c>
      <c r="N37" s="75">
        <f>INDEX(District!X:X,MATCH($A37&amp;$A$13,District!$J:$J,0))</f>
        <v>0.10752688172043</v>
      </c>
      <c r="O37" s="75">
        <f>INDEX(District!AC:AC,MATCH($A37&amp;$A$13,District!$J:$J,0))</f>
        <v>0.15243902439024401</v>
      </c>
      <c r="P37" s="75">
        <f>INDEX(District!AF:AF,MATCH($A37&amp;$A$13,District!$J:$J,0))</f>
        <v>0.164556962025316</v>
      </c>
      <c r="Q37" s="75">
        <f>INDEX(District!R:R,MATCH($A37&amp;$A$13,District!$J:$J,0))</f>
        <v>0.21341463414634099</v>
      </c>
      <c r="R37" s="75">
        <f>INDEX(District!AH:AH,MATCH($A37&amp;$A$13,District!$J:$J,0))</f>
        <v>0.37864077669902901</v>
      </c>
      <c r="S37" s="75">
        <f>INDEX(District!AD:AD,MATCH($A37&amp;$A$13,District!$J:$J,0))</f>
        <v>0.31788079470198699</v>
      </c>
      <c r="T37" s="75">
        <f>INDEX(District!K:K,MATCH($A37&amp;$A$13,District!$J:$J,0))</f>
        <v>0.436213991769547</v>
      </c>
      <c r="U37" s="75">
        <f>INDEX(District!Q:Q,MATCH($A37&amp;$A$13,District!$J:$J,0))</f>
        <v>0.33333333333333298</v>
      </c>
      <c r="V37" s="75">
        <f>INDEX(District!P:P,MATCH($A37&amp;$A$13,District!$J:$J,0))</f>
        <v>0.25339366515837097</v>
      </c>
      <c r="W37" s="75">
        <f>INDEX(District!V:V,MATCH($A37&amp;$A$13,District!$J:$J,0))</f>
        <v>0.329192546583851</v>
      </c>
      <c r="X37" s="75">
        <f>INDEX(District!U:U,MATCH($A37&amp;$A$13,District!$J:$J,0))</f>
        <v>0.30069930069930101</v>
      </c>
      <c r="Y37" s="75">
        <f>INDEX(District!S:S,MATCH($A37&amp;$A$13,District!$J:$J,0))</f>
        <v>0.15706806282722499</v>
      </c>
    </row>
    <row r="38" spans="1:25" x14ac:dyDescent="0.3">
      <c r="A38" s="30"/>
    </row>
    <row r="39" spans="1:25" x14ac:dyDescent="0.3">
      <c r="A39" s="30"/>
    </row>
    <row r="40" spans="1:25" x14ac:dyDescent="0.3">
      <c r="A40" s="26" t="s">
        <v>112</v>
      </c>
      <c r="B40" s="85"/>
      <c r="C40" s="85"/>
      <c r="D40" s="85"/>
      <c r="E40" s="85"/>
      <c r="F40" s="85"/>
      <c r="G40" s="85"/>
    </row>
    <row r="42" spans="1:25" x14ac:dyDescent="0.3">
      <c r="B42" s="46" t="s">
        <v>51</v>
      </c>
      <c r="C42" s="46" t="s">
        <v>56</v>
      </c>
      <c r="D42" s="46" t="s">
        <v>57</v>
      </c>
      <c r="E42" s="46" t="s">
        <v>50</v>
      </c>
      <c r="F42" s="46" t="s">
        <v>69</v>
      </c>
      <c r="G42" s="46" t="s">
        <v>54</v>
      </c>
      <c r="H42" s="46" t="s">
        <v>58</v>
      </c>
      <c r="I42" s="46" t="s">
        <v>70</v>
      </c>
      <c r="J42" s="46" t="s">
        <v>71</v>
      </c>
      <c r="K42" s="46" t="s">
        <v>72</v>
      </c>
      <c r="L42" s="46" t="s">
        <v>73</v>
      </c>
      <c r="M42" s="46" t="s">
        <v>74</v>
      </c>
      <c r="N42" s="46" t="s">
        <v>59</v>
      </c>
      <c r="O42" s="46" t="s">
        <v>75</v>
      </c>
      <c r="P42" s="46" t="s">
        <v>62</v>
      </c>
      <c r="Q42" s="46" t="s">
        <v>76</v>
      </c>
      <c r="R42" s="46" t="s">
        <v>77</v>
      </c>
      <c r="S42" s="46" t="s">
        <v>78</v>
      </c>
      <c r="T42" s="46" t="s">
        <v>79</v>
      </c>
      <c r="U42" s="46" t="s">
        <v>80</v>
      </c>
      <c r="V42" s="46" t="s">
        <v>60</v>
      </c>
      <c r="W42" s="46" t="s">
        <v>81</v>
      </c>
      <c r="X42" s="46" t="s">
        <v>55</v>
      </c>
      <c r="Y42" s="46" t="s">
        <v>61</v>
      </c>
    </row>
    <row r="43" spans="1:25" x14ac:dyDescent="0.3">
      <c r="A43" s="30" t="s">
        <v>113</v>
      </c>
      <c r="B43" s="74">
        <f>INDEX(District!M:M,MATCH($A43&amp;$A$13,District!$J:$J,0))</f>
        <v>3.2894736842105303E-2</v>
      </c>
      <c r="C43" s="75">
        <f>INDEX(District!AA:AA,MATCH($A43&amp;$A$13,District!$J:$J,0))</f>
        <v>1.6853932584269701E-2</v>
      </c>
      <c r="D43" s="75">
        <f>INDEX(District!AE:AE,MATCH($A43&amp;$A$13,District!$J:$J,0))</f>
        <v>7.2463768115942004E-3</v>
      </c>
      <c r="E43" s="75">
        <f>INDEX(District!T:T,MATCH($A43&amp;$A$13,District!$J:$J,0))</f>
        <v>1.4285714285714299E-2</v>
      </c>
      <c r="F43" s="75">
        <f>INDEX(District!AB:AB,MATCH($A43&amp;$A$13,District!$J:$J,0))</f>
        <v>4.8076923076923097E-3</v>
      </c>
      <c r="G43" s="75">
        <f>INDEX(District!AC:AC,MATCH($A43&amp;$A$13,District!$J:$J,0))</f>
        <v>1.8292682926829298E-2</v>
      </c>
      <c r="H43" s="75">
        <f>INDEX(District!Z:Z,MATCH($A43&amp;$A$13,District!$J:$J,0))</f>
        <v>1.9867549668874201E-2</v>
      </c>
      <c r="I43" s="75">
        <f>INDEX(District!O:O,MATCH($A43&amp;$A$13,District!$J:$J,0))</f>
        <v>0</v>
      </c>
      <c r="J43" s="75">
        <f>INDEX(District!AG:AG,MATCH($A43&amp;$A$13,District!$J:$J,0))</f>
        <v>4.5045045045045001E-2</v>
      </c>
      <c r="K43" s="75">
        <f>INDEX(District!W:W,MATCH($A43&amp;$A$13,District!$J:$J,0))</f>
        <v>6.3694267515923596E-3</v>
      </c>
      <c r="L43" s="75">
        <f>INDEX(District!L:L,MATCH($A43&amp;$A$13,District!$J:$J,0))</f>
        <v>1.30718954248366E-2</v>
      </c>
      <c r="M43" s="75">
        <f>INDEX(District!Y:Y,MATCH($A43&amp;$A$13,District!$J:$J,0))</f>
        <v>2.59067357512953E-2</v>
      </c>
      <c r="N43" s="75">
        <f>INDEX(District!X:X,MATCH($A43&amp;$A$13,District!$J:$J,0))</f>
        <v>5.3763440860215101E-3</v>
      </c>
      <c r="O43" s="75">
        <f>INDEX(District!AC:AC,MATCH($A43&amp;$A$13,District!$J:$J,0))</f>
        <v>1.8292682926829298E-2</v>
      </c>
      <c r="P43" s="75">
        <f>INDEX(District!AF:AF,MATCH($A43&amp;$A$13,District!$J:$J,0))</f>
        <v>6.3291139240506302E-3</v>
      </c>
      <c r="Q43" s="75">
        <f>INDEX(District!R:R,MATCH($A43&amp;$A$13,District!$J:$J,0))</f>
        <v>1.21951219512195E-2</v>
      </c>
      <c r="R43" s="75">
        <f>INDEX(District!AH:AH,MATCH($A43&amp;$A$13,District!$J:$J,0))</f>
        <v>9.7087378640776708E-3</v>
      </c>
      <c r="S43" s="75">
        <f>INDEX(District!AD:AD,MATCH($A43&amp;$A$13,District!$J:$J,0))</f>
        <v>3.3112582781456998E-2</v>
      </c>
      <c r="T43" s="75">
        <f>INDEX(District!K:K,MATCH($A43&amp;$A$13,District!$J:$J,0))</f>
        <v>2.0576131687242798E-2</v>
      </c>
      <c r="U43" s="75">
        <f>INDEX(District!Q:Q,MATCH($A43&amp;$A$13,District!$J:$J,0))</f>
        <v>4.40251572327044E-2</v>
      </c>
      <c r="V43" s="75">
        <f>INDEX(District!P:P,MATCH($A43&amp;$A$13,District!$J:$J,0))</f>
        <v>5.8823529411764698E-2</v>
      </c>
      <c r="W43" s="75">
        <f>INDEX(District!V:V,MATCH($A43&amp;$A$13,District!$J:$J,0))</f>
        <v>1.8633540372670801E-2</v>
      </c>
      <c r="X43" s="75">
        <f>INDEX(District!U:U,MATCH($A43&amp;$A$13,District!$J:$J,0))</f>
        <v>2.7972027972028E-2</v>
      </c>
      <c r="Y43" s="75">
        <f>INDEX(District!S:S,MATCH($A43&amp;$A$13,District!$J:$J,0))</f>
        <v>1.5706806282722498E-2</v>
      </c>
    </row>
    <row r="44" spans="1:25" x14ac:dyDescent="0.3">
      <c r="A44" s="30" t="s">
        <v>114</v>
      </c>
      <c r="B44" s="74">
        <f>INDEX(District!M:M,MATCH($A44&amp;$A$13,District!$J:$J,0))</f>
        <v>0</v>
      </c>
      <c r="C44" s="75">
        <f>INDEX(District!AA:AA,MATCH($A44&amp;$A$13,District!$J:$J,0))</f>
        <v>0</v>
      </c>
      <c r="D44" s="75">
        <f>INDEX(District!AE:AE,MATCH($A44&amp;$A$13,District!$J:$J,0))</f>
        <v>3.6231884057971002E-3</v>
      </c>
      <c r="E44" s="75">
        <f>INDEX(District!T:T,MATCH($A44&amp;$A$13,District!$J:$J,0))</f>
        <v>1.4285714285714299E-2</v>
      </c>
      <c r="F44" s="75">
        <f>INDEX(District!AB:AB,MATCH($A44&amp;$A$13,District!$J:$J,0))</f>
        <v>0</v>
      </c>
      <c r="G44" s="75">
        <f>INDEX(District!AC:AC,MATCH($A44&amp;$A$13,District!$J:$J,0))</f>
        <v>6.0975609756097598E-3</v>
      </c>
      <c r="H44" s="75">
        <f>INDEX(District!Z:Z,MATCH($A44&amp;$A$13,District!$J:$J,0))</f>
        <v>0</v>
      </c>
      <c r="I44" s="75">
        <f>INDEX(District!O:O,MATCH($A44&amp;$A$13,District!$J:$J,0))</f>
        <v>0</v>
      </c>
      <c r="J44" s="75">
        <f>INDEX(District!AG:AG,MATCH($A44&amp;$A$13,District!$J:$J,0))</f>
        <v>0</v>
      </c>
      <c r="K44" s="75">
        <f>INDEX(District!W:W,MATCH($A44&amp;$A$13,District!$J:$J,0))</f>
        <v>0</v>
      </c>
      <c r="L44" s="75">
        <f>INDEX(District!L:L,MATCH($A44&amp;$A$13,District!$J:$J,0))</f>
        <v>0</v>
      </c>
      <c r="M44" s="75">
        <f>INDEX(District!Y:Y,MATCH($A44&amp;$A$13,District!$J:$J,0))</f>
        <v>0</v>
      </c>
      <c r="N44" s="75">
        <f>INDEX(District!X:X,MATCH($A44&amp;$A$13,District!$J:$J,0))</f>
        <v>1.0752688172042999E-2</v>
      </c>
      <c r="O44" s="75">
        <f>INDEX(District!AC:AC,MATCH($A44&amp;$A$13,District!$J:$J,0))</f>
        <v>6.0975609756097598E-3</v>
      </c>
      <c r="P44" s="75">
        <f>INDEX(District!AF:AF,MATCH($A44&amp;$A$13,District!$J:$J,0))</f>
        <v>0</v>
      </c>
      <c r="Q44" s="75">
        <f>INDEX(District!R:R,MATCH($A44&amp;$A$13,District!$J:$J,0))</f>
        <v>6.0975609756097598E-3</v>
      </c>
      <c r="R44" s="75">
        <f>INDEX(District!AH:AH,MATCH($A44&amp;$A$13,District!$J:$J,0))</f>
        <v>0</v>
      </c>
      <c r="S44" s="75">
        <f>INDEX(District!AD:AD,MATCH($A44&amp;$A$13,District!$J:$J,0))</f>
        <v>1.3245033112582801E-2</v>
      </c>
      <c r="T44" s="75">
        <f>INDEX(District!K:K,MATCH($A44&amp;$A$13,District!$J:$J,0))</f>
        <v>1.6460905349794198E-2</v>
      </c>
      <c r="U44" s="75">
        <f>INDEX(District!Q:Q,MATCH($A44&amp;$A$13,District!$J:$J,0))</f>
        <v>1.25786163522013E-2</v>
      </c>
      <c r="V44" s="75">
        <f>INDEX(District!P:P,MATCH($A44&amp;$A$13,District!$J:$J,0))</f>
        <v>4.5248868778280504E-3</v>
      </c>
      <c r="W44" s="75">
        <f>INDEX(District!V:V,MATCH($A44&amp;$A$13,District!$J:$J,0))</f>
        <v>0</v>
      </c>
      <c r="X44" s="75">
        <f>INDEX(District!U:U,MATCH($A44&amp;$A$13,District!$J:$J,0))</f>
        <v>0</v>
      </c>
      <c r="Y44" s="75">
        <f>INDEX(District!S:S,MATCH($A44&amp;$A$13,District!$J:$J,0))</f>
        <v>1.04712041884817E-2</v>
      </c>
    </row>
    <row r="45" spans="1:25" x14ac:dyDescent="0.3">
      <c r="A45" s="30" t="s">
        <v>334</v>
      </c>
      <c r="B45" s="74">
        <f>INDEX(District!M:M,MATCH($A45&amp;$A$13,District!$J:$J,0))</f>
        <v>0.96052631578947401</v>
      </c>
      <c r="C45" s="75">
        <f>INDEX(District!AA:AA,MATCH($A45&amp;$A$13,District!$J:$J,0))</f>
        <v>0.98314606741572996</v>
      </c>
      <c r="D45" s="75">
        <f>INDEX(District!AE:AE,MATCH($A45&amp;$A$13,District!$J:$J,0))</f>
        <v>0.98913043478260898</v>
      </c>
      <c r="E45" s="75">
        <f>INDEX(District!T:T,MATCH($A45&amp;$A$13,District!$J:$J,0))</f>
        <v>0.97142857142857097</v>
      </c>
      <c r="F45" s="75">
        <f>INDEX(District!AB:AB,MATCH($A45&amp;$A$13,District!$J:$J,0))</f>
        <v>0.99519230769230804</v>
      </c>
      <c r="G45" s="75">
        <f>INDEX(District!AC:AC,MATCH($A45&amp;$A$13,District!$J:$J,0))</f>
        <v>0.97560975609756095</v>
      </c>
      <c r="H45" s="75">
        <f>INDEX(District!Z:Z,MATCH($A45&amp;$A$13,District!$J:$J,0))</f>
        <v>0.98013245033112595</v>
      </c>
      <c r="I45" s="75">
        <f>INDEX(District!O:O,MATCH($A45&amp;$A$13,District!$J:$J,0))</f>
        <v>1</v>
      </c>
      <c r="J45" s="75">
        <f>INDEX(District!AG:AG,MATCH($A45&amp;$A$13,District!$J:$J,0))</f>
        <v>0.95495495495495497</v>
      </c>
      <c r="K45" s="75">
        <f>INDEX(District!W:W,MATCH($A45&amp;$A$13,District!$J:$J,0))</f>
        <v>0.99363057324840798</v>
      </c>
      <c r="L45" s="75">
        <f>INDEX(District!L:L,MATCH($A45&amp;$A$13,District!$J:$J,0))</f>
        <v>0.986928104575163</v>
      </c>
      <c r="M45" s="75">
        <f>INDEX(District!Y:Y,MATCH($A45&amp;$A$13,District!$J:$J,0))</f>
        <v>0.97409326424870502</v>
      </c>
      <c r="N45" s="75">
        <f>INDEX(District!X:X,MATCH($A45&amp;$A$13,District!$J:$J,0))</f>
        <v>0.98387096774193605</v>
      </c>
      <c r="O45" s="75">
        <f>INDEX(District!AC:AC,MATCH($A45&amp;$A$13,District!$J:$J,0))</f>
        <v>0.97560975609756095</v>
      </c>
      <c r="P45" s="75">
        <f>INDEX(District!AF:AF,MATCH($A45&amp;$A$13,District!$J:$J,0))</f>
        <v>0.993670886075949</v>
      </c>
      <c r="Q45" s="75">
        <f>INDEX(District!R:R,MATCH($A45&amp;$A$13,District!$J:$J,0))</f>
        <v>0.98170731707317105</v>
      </c>
      <c r="R45" s="75">
        <f>INDEX(District!AH:AH,MATCH($A45&amp;$A$13,District!$J:$J,0))</f>
        <v>0.990291262135922</v>
      </c>
      <c r="S45" s="75">
        <f>INDEX(District!AD:AD,MATCH($A45&amp;$A$13,District!$J:$J,0))</f>
        <v>0.95364238410596003</v>
      </c>
      <c r="T45" s="75">
        <f>INDEX(District!K:K,MATCH($A45&amp;$A$13,District!$J:$J,0))</f>
        <v>0.95884773662551404</v>
      </c>
      <c r="U45" s="75">
        <f>INDEX(District!Q:Q,MATCH($A45&amp;$A$13,District!$J:$J,0))</f>
        <v>0.94339622641509402</v>
      </c>
      <c r="V45" s="75">
        <f>INDEX(District!P:P,MATCH($A45&amp;$A$13,District!$J:$J,0))</f>
        <v>0.93665158371040702</v>
      </c>
      <c r="W45" s="75">
        <f>INDEX(District!V:V,MATCH($A45&amp;$A$13,District!$J:$J,0))</f>
        <v>0.98136645962732905</v>
      </c>
      <c r="X45" s="75">
        <f>INDEX(District!U:U,MATCH($A45&amp;$A$13,District!$J:$J,0))</f>
        <v>0.97202797202797198</v>
      </c>
      <c r="Y45" s="75">
        <f>INDEX(District!S:S,MATCH($A45&amp;$A$13,District!$J:$J,0))</f>
        <v>0.97382198952879595</v>
      </c>
    </row>
    <row r="46" spans="1:25" x14ac:dyDescent="0.3">
      <c r="A46" s="30" t="s">
        <v>116</v>
      </c>
      <c r="B46" s="74">
        <f>INDEX(District!M:M,MATCH($A46&amp;$A$13,District!$J:$J,0))</f>
        <v>0</v>
      </c>
      <c r="C46" s="75">
        <f>INDEX(District!AA:AA,MATCH($A46&amp;$A$13,District!$J:$J,0))</f>
        <v>0</v>
      </c>
      <c r="D46" s="75">
        <f>INDEX(District!AE:AE,MATCH($A46&amp;$A$13,District!$J:$J,0))</f>
        <v>0</v>
      </c>
      <c r="E46" s="75">
        <f>INDEX(District!T:T,MATCH($A46&amp;$A$13,District!$J:$J,0))</f>
        <v>0</v>
      </c>
      <c r="F46" s="75">
        <f>INDEX(District!AB:AB,MATCH($A46&amp;$A$13,District!$J:$J,0))</f>
        <v>0</v>
      </c>
      <c r="G46" s="75">
        <f>INDEX(District!AC:AC,MATCH($A46&amp;$A$13,District!$J:$J,0))</f>
        <v>0</v>
      </c>
      <c r="H46" s="75">
        <f>INDEX(District!Z:Z,MATCH($A46&amp;$A$13,District!$J:$J,0))</f>
        <v>0</v>
      </c>
      <c r="I46" s="75">
        <f>INDEX(District!O:O,MATCH($A46&amp;$A$13,District!$J:$J,0))</f>
        <v>0</v>
      </c>
      <c r="J46" s="75">
        <f>INDEX(District!AG:AG,MATCH($A46&amp;$A$13,District!$J:$J,0))</f>
        <v>0</v>
      </c>
      <c r="K46" s="75">
        <f>INDEX(District!W:W,MATCH($A46&amp;$A$13,District!$J:$J,0))</f>
        <v>0</v>
      </c>
      <c r="L46" s="75">
        <f>INDEX(District!L:L,MATCH($A46&amp;$A$13,District!$J:$J,0))</f>
        <v>0</v>
      </c>
      <c r="M46" s="75">
        <f>INDEX(District!Y:Y,MATCH($A46&amp;$A$13,District!$J:$J,0))</f>
        <v>0</v>
      </c>
      <c r="N46" s="75">
        <f>INDEX(District!X:X,MATCH($A46&amp;$A$13,District!$J:$J,0))</f>
        <v>0</v>
      </c>
      <c r="O46" s="75">
        <f>INDEX(District!AC:AC,MATCH($A46&amp;$A$13,District!$J:$J,0))</f>
        <v>0</v>
      </c>
      <c r="P46" s="75">
        <f>INDEX(District!AF:AF,MATCH($A46&amp;$A$13,District!$J:$J,0))</f>
        <v>0</v>
      </c>
      <c r="Q46" s="75">
        <f>INDEX(District!R:R,MATCH($A46&amp;$A$13,District!$J:$J,0))</f>
        <v>0</v>
      </c>
      <c r="R46" s="75">
        <f>INDEX(District!AH:AH,MATCH($A46&amp;$A$13,District!$J:$J,0))</f>
        <v>0</v>
      </c>
      <c r="S46" s="75">
        <f>INDEX(District!AD:AD,MATCH($A46&amp;$A$13,District!$J:$J,0))</f>
        <v>0</v>
      </c>
      <c r="T46" s="75">
        <f>INDEX(District!K:K,MATCH($A46&amp;$A$13,District!$J:$J,0))</f>
        <v>0</v>
      </c>
      <c r="U46" s="75">
        <f>INDEX(District!Q:Q,MATCH($A46&amp;$A$13,District!$J:$J,0))</f>
        <v>0</v>
      </c>
      <c r="V46" s="75">
        <f>INDEX(District!P:P,MATCH($A46&amp;$A$13,District!$J:$J,0))</f>
        <v>0</v>
      </c>
      <c r="W46" s="75">
        <f>INDEX(District!V:V,MATCH($A46&amp;$A$13,District!$J:$J,0))</f>
        <v>0</v>
      </c>
      <c r="X46" s="75">
        <f>INDEX(District!U:U,MATCH($A46&amp;$A$13,District!$J:$J,0))</f>
        <v>0</v>
      </c>
      <c r="Y46" s="75">
        <f>INDEX(District!S:S,MATCH($A46&amp;$A$13,District!$J:$J,0))</f>
        <v>0</v>
      </c>
    </row>
    <row r="47" spans="1:25" x14ac:dyDescent="0.3">
      <c r="A47" s="30" t="s">
        <v>117</v>
      </c>
      <c r="B47" s="74">
        <f>INDEX(District!M:M,MATCH($A47&amp;$A$13,District!$J:$J,0))</f>
        <v>6.5789473684210497E-3</v>
      </c>
      <c r="C47" s="75">
        <f>INDEX(District!AA:AA,MATCH($A47&amp;$A$13,District!$J:$J,0))</f>
        <v>0</v>
      </c>
      <c r="D47" s="75">
        <f>INDEX(District!AE:AE,MATCH($A47&amp;$A$13,District!$J:$J,0))</f>
        <v>0</v>
      </c>
      <c r="E47" s="75">
        <f>INDEX(District!T:T,MATCH($A47&amp;$A$13,District!$J:$J,0))</f>
        <v>0</v>
      </c>
      <c r="F47" s="75">
        <f>INDEX(District!AB:AB,MATCH($A47&amp;$A$13,District!$J:$J,0))</f>
        <v>0</v>
      </c>
      <c r="G47" s="75">
        <f>INDEX(District!AC:AC,MATCH($A47&amp;$A$13,District!$J:$J,0))</f>
        <v>0</v>
      </c>
      <c r="H47" s="75">
        <f>INDEX(District!Z:Z,MATCH($A47&amp;$A$13,District!$J:$J,0))</f>
        <v>0</v>
      </c>
      <c r="I47" s="75">
        <f>INDEX(District!O:O,MATCH($A47&amp;$A$13,District!$J:$J,0))</f>
        <v>0</v>
      </c>
      <c r="J47" s="75">
        <f>INDEX(District!AG:AG,MATCH($A47&amp;$A$13,District!$J:$J,0))</f>
        <v>0</v>
      </c>
      <c r="K47" s="75">
        <f>INDEX(District!W:W,MATCH($A47&amp;$A$13,District!$J:$J,0))</f>
        <v>0</v>
      </c>
      <c r="L47" s="75">
        <f>INDEX(District!L:L,MATCH($A47&amp;$A$13,District!$J:$J,0))</f>
        <v>0</v>
      </c>
      <c r="M47" s="75">
        <f>INDEX(District!Y:Y,MATCH($A47&amp;$A$13,District!$J:$J,0))</f>
        <v>0</v>
      </c>
      <c r="N47" s="75">
        <f>INDEX(District!X:X,MATCH($A47&amp;$A$13,District!$J:$J,0))</f>
        <v>0</v>
      </c>
      <c r="O47" s="75">
        <f>INDEX(District!AC:AC,MATCH($A47&amp;$A$13,District!$J:$J,0))</f>
        <v>0</v>
      </c>
      <c r="P47" s="75">
        <f>INDEX(District!AF:AF,MATCH($A47&amp;$A$13,District!$J:$J,0))</f>
        <v>0</v>
      </c>
      <c r="Q47" s="75">
        <f>INDEX(District!R:R,MATCH($A47&amp;$A$13,District!$J:$J,0))</f>
        <v>0</v>
      </c>
      <c r="R47" s="75">
        <f>INDEX(District!AH:AH,MATCH($A47&amp;$A$13,District!$J:$J,0))</f>
        <v>0</v>
      </c>
      <c r="S47" s="75">
        <f>INDEX(District!AD:AD,MATCH($A47&amp;$A$13,District!$J:$J,0))</f>
        <v>0</v>
      </c>
      <c r="T47" s="75">
        <f>INDEX(District!K:K,MATCH($A47&amp;$A$13,District!$J:$J,0))</f>
        <v>4.11522633744856E-3</v>
      </c>
      <c r="U47" s="75">
        <f>INDEX(District!Q:Q,MATCH($A47&amp;$A$13,District!$J:$J,0))</f>
        <v>0</v>
      </c>
      <c r="V47" s="75">
        <f>INDEX(District!P:P,MATCH($A47&amp;$A$13,District!$J:$J,0))</f>
        <v>0</v>
      </c>
      <c r="W47" s="75">
        <f>INDEX(District!V:V,MATCH($A47&amp;$A$13,District!$J:$J,0))</f>
        <v>0</v>
      </c>
      <c r="X47" s="75">
        <f>INDEX(District!U:U,MATCH($A47&amp;$A$13,District!$J:$J,0))</f>
        <v>0</v>
      </c>
      <c r="Y47" s="75">
        <f>INDEX(District!S:S,MATCH($A47&amp;$A$13,District!$J:$J,0))</f>
        <v>0</v>
      </c>
    </row>
    <row r="48" spans="1:25" x14ac:dyDescent="0.3">
      <c r="A48" s="30"/>
    </row>
    <row r="49" spans="1:25" x14ac:dyDescent="0.3">
      <c r="A49" s="30"/>
      <c r="B49" s="44"/>
    </row>
    <row r="50" spans="1:25" x14ac:dyDescent="0.3">
      <c r="A50" s="70" t="s">
        <v>127</v>
      </c>
      <c r="B50" s="76"/>
      <c r="C50" s="85"/>
      <c r="D50" s="85"/>
      <c r="E50" s="85"/>
      <c r="F50" s="85"/>
    </row>
    <row r="51" spans="1:25" x14ac:dyDescent="0.3">
      <c r="B51" s="25"/>
    </row>
    <row r="52" spans="1:25" x14ac:dyDescent="0.3">
      <c r="A52" s="28" t="s">
        <v>12</v>
      </c>
    </row>
    <row r="54" spans="1:25" x14ac:dyDescent="0.3">
      <c r="B54" s="46" t="s">
        <v>51</v>
      </c>
      <c r="C54" s="46" t="s">
        <v>56</v>
      </c>
      <c r="D54" s="46" t="s">
        <v>57</v>
      </c>
      <c r="E54" s="46" t="s">
        <v>50</v>
      </c>
      <c r="F54" s="46" t="s">
        <v>69</v>
      </c>
      <c r="G54" s="46" t="s">
        <v>54</v>
      </c>
      <c r="H54" s="46" t="s">
        <v>58</v>
      </c>
      <c r="I54" s="46" t="s">
        <v>70</v>
      </c>
      <c r="J54" s="46" t="s">
        <v>71</v>
      </c>
      <c r="K54" s="46" t="s">
        <v>72</v>
      </c>
      <c r="L54" s="46" t="s">
        <v>73</v>
      </c>
      <c r="M54" s="46" t="s">
        <v>74</v>
      </c>
      <c r="N54" s="46" t="s">
        <v>59</v>
      </c>
      <c r="O54" s="46" t="s">
        <v>75</v>
      </c>
      <c r="P54" s="46" t="s">
        <v>62</v>
      </c>
      <c r="Q54" s="46" t="s">
        <v>76</v>
      </c>
      <c r="R54" s="46" t="s">
        <v>77</v>
      </c>
      <c r="S54" s="46" t="s">
        <v>78</v>
      </c>
      <c r="T54" s="46" t="s">
        <v>79</v>
      </c>
      <c r="U54" s="46" t="s">
        <v>80</v>
      </c>
      <c r="V54" s="46" t="s">
        <v>60</v>
      </c>
      <c r="W54" s="46" t="s">
        <v>81</v>
      </c>
      <c r="X54" s="46" t="s">
        <v>55</v>
      </c>
      <c r="Y54" s="46" t="s">
        <v>61</v>
      </c>
    </row>
    <row r="55" spans="1:25" x14ac:dyDescent="0.3">
      <c r="A55" s="30" t="s">
        <v>133</v>
      </c>
      <c r="B55" s="74">
        <f>INDEX(District!M:M,MATCH($A55&amp;$A$13,District!$J:$J,0))</f>
        <v>0.59210526315789502</v>
      </c>
      <c r="C55" s="75">
        <f>INDEX(District!AA:AA,MATCH($A55&amp;$A$13,District!$J:$J,0))</f>
        <v>0.52808988764044895</v>
      </c>
      <c r="D55" s="75">
        <f>INDEX(District!AE:AE,MATCH($A55&amp;$A$13,District!$J:$J,0))</f>
        <v>0.54347826086956497</v>
      </c>
      <c r="E55" s="75">
        <f>INDEX(District!T:T,MATCH($A55&amp;$A$13,District!$J:$J,0))</f>
        <v>0.72142857142857097</v>
      </c>
      <c r="F55" s="75">
        <f>INDEX(District!AB:AB,MATCH($A55&amp;$A$13,District!$J:$J,0))</f>
        <v>0.70673076923076905</v>
      </c>
      <c r="G55" s="75">
        <f>INDEX(District!AC:AC,MATCH($A55&amp;$A$13,District!$J:$J,0))</f>
        <v>0.63414634146341498</v>
      </c>
      <c r="H55" s="75">
        <f>INDEX(District!Z:Z,MATCH($A55&amp;$A$13,District!$J:$J,0))</f>
        <v>0.66225165562913901</v>
      </c>
      <c r="I55" s="75">
        <f>INDEX(District!O:O,MATCH($A55&amp;$A$13,District!$J:$J,0))</f>
        <v>0.70469798657718097</v>
      </c>
      <c r="J55" s="75">
        <f>INDEX(District!AG:AG,MATCH($A55&amp;$A$13,District!$J:$J,0))</f>
        <v>0.68468468468468502</v>
      </c>
      <c r="K55" s="75">
        <f>INDEX(District!W:W,MATCH($A55&amp;$A$13,District!$J:$J,0))</f>
        <v>0.56050955414012704</v>
      </c>
      <c r="L55" s="75">
        <f>INDEX(District!L:L,MATCH($A55&amp;$A$13,District!$J:$J,0))</f>
        <v>0.66666666666666696</v>
      </c>
      <c r="M55" s="75">
        <f>INDEX(District!Y:Y,MATCH($A55&amp;$A$13,District!$J:$J,0))</f>
        <v>0.704663212435233</v>
      </c>
      <c r="N55" s="75">
        <f>INDEX(District!X:X,MATCH($A55&amp;$A$13,District!$J:$J,0))</f>
        <v>0.543010752688172</v>
      </c>
      <c r="O55" s="75">
        <f>INDEX(District!AC:AC,MATCH($A55&amp;$A$13,District!$J:$J,0))</f>
        <v>0.63414634146341498</v>
      </c>
      <c r="P55" s="75">
        <f>INDEX(District!AF:AF,MATCH($A55&amp;$A$13,District!$J:$J,0))</f>
        <v>0.360759493670886</v>
      </c>
      <c r="Q55" s="75">
        <f>INDEX(District!R:R,MATCH($A55&amp;$A$13,District!$J:$J,0))</f>
        <v>0.53658536585365901</v>
      </c>
      <c r="R55" s="75">
        <f>INDEX(District!AH:AH,MATCH($A55&amp;$A$13,District!$J:$J,0))</f>
        <v>0.57281553398058305</v>
      </c>
      <c r="S55" s="75">
        <f>INDEX(District!AD:AD,MATCH($A55&amp;$A$13,District!$J:$J,0))</f>
        <v>0.63576158940397398</v>
      </c>
      <c r="T55" s="75">
        <f>INDEX(District!K:K,MATCH($A55&amp;$A$13,District!$J:$J,0))</f>
        <v>0.625514403292181</v>
      </c>
      <c r="U55" s="75">
        <f>INDEX(District!Q:Q,MATCH($A55&amp;$A$13,District!$J:$J,0))</f>
        <v>0.660377358490566</v>
      </c>
      <c r="V55" s="75">
        <f>INDEX(District!P:P,MATCH($A55&amp;$A$13,District!$J:$J,0))</f>
        <v>0.70135746606334803</v>
      </c>
      <c r="W55" s="75">
        <f>INDEX(District!V:V,MATCH($A55&amp;$A$13,District!$J:$J,0))</f>
        <v>0.565217391304348</v>
      </c>
      <c r="X55" s="75">
        <f>INDEX(District!U:U,MATCH($A55&amp;$A$13,District!$J:$J,0))</f>
        <v>0.61538461538461497</v>
      </c>
      <c r="Y55" s="75">
        <f>INDEX(District!S:S,MATCH($A55&amp;$A$13,District!$J:$J,0))</f>
        <v>0.59685863874345602</v>
      </c>
    </row>
    <row r="56" spans="1:25" x14ac:dyDescent="0.3">
      <c r="A56" s="30" t="s">
        <v>132</v>
      </c>
      <c r="B56" s="74">
        <f>INDEX(District!M:M,MATCH($A56&amp;$A$13,District!$J:$J,0))</f>
        <v>0.29605263157894701</v>
      </c>
      <c r="C56" s="75">
        <f>INDEX(District!AA:AA,MATCH($A56&amp;$A$13,District!$J:$J,0))</f>
        <v>0.398876404494382</v>
      </c>
      <c r="D56" s="75">
        <f>INDEX(District!AE:AE,MATCH($A56&amp;$A$13,District!$J:$J,0))</f>
        <v>0.34782608695652201</v>
      </c>
      <c r="E56" s="75">
        <f>INDEX(District!T:T,MATCH($A56&amp;$A$13,District!$J:$J,0))</f>
        <v>0.23571428571428599</v>
      </c>
      <c r="F56" s="75">
        <f>INDEX(District!AB:AB,MATCH($A56&amp;$A$13,District!$J:$J,0))</f>
        <v>0.240384615384615</v>
      </c>
      <c r="G56" s="75">
        <f>INDEX(District!AC:AC,MATCH($A56&amp;$A$13,District!$J:$J,0))</f>
        <v>0.292682926829268</v>
      </c>
      <c r="H56" s="75">
        <f>INDEX(District!Z:Z,MATCH($A56&amp;$A$13,District!$J:$J,0))</f>
        <v>0.25165562913907302</v>
      </c>
      <c r="I56" s="75">
        <f>INDEX(District!O:O,MATCH($A56&amp;$A$13,District!$J:$J,0))</f>
        <v>0.26174496644295298</v>
      </c>
      <c r="J56" s="75">
        <f>INDEX(District!AG:AG,MATCH($A56&amp;$A$13,District!$J:$J,0))</f>
        <v>0.23423423423423401</v>
      </c>
      <c r="K56" s="75">
        <f>INDEX(District!W:W,MATCH($A56&amp;$A$13,District!$J:$J,0))</f>
        <v>0.31847133757961799</v>
      </c>
      <c r="L56" s="75">
        <f>INDEX(District!L:L,MATCH($A56&amp;$A$13,District!$J:$J,0))</f>
        <v>0.29411764705882398</v>
      </c>
      <c r="M56" s="75">
        <f>INDEX(District!Y:Y,MATCH($A56&amp;$A$13,District!$J:$J,0))</f>
        <v>0.243523316062176</v>
      </c>
      <c r="N56" s="75">
        <f>INDEX(District!X:X,MATCH($A56&amp;$A$13,District!$J:$J,0))</f>
        <v>0.35483870967741898</v>
      </c>
      <c r="O56" s="75">
        <f>INDEX(District!AC:AC,MATCH($A56&amp;$A$13,District!$J:$J,0))</f>
        <v>0.292682926829268</v>
      </c>
      <c r="P56" s="75">
        <f>INDEX(District!AF:AF,MATCH($A56&amp;$A$13,District!$J:$J,0))</f>
        <v>0.487341772151899</v>
      </c>
      <c r="Q56" s="75">
        <f>INDEX(District!R:R,MATCH($A56&amp;$A$13,District!$J:$J,0))</f>
        <v>0.39024390243902402</v>
      </c>
      <c r="R56" s="75">
        <f>INDEX(District!AH:AH,MATCH($A56&amp;$A$13,District!$J:$J,0))</f>
        <v>0.26213592233009703</v>
      </c>
      <c r="S56" s="75">
        <f>INDEX(District!AD:AD,MATCH($A56&amp;$A$13,District!$J:$J,0))</f>
        <v>0.258278145695364</v>
      </c>
      <c r="T56" s="75">
        <f>INDEX(District!K:K,MATCH($A56&amp;$A$13,District!$J:$J,0))</f>
        <v>0.20576131687242799</v>
      </c>
      <c r="U56" s="75">
        <f>INDEX(District!Q:Q,MATCH($A56&amp;$A$13,District!$J:$J,0))</f>
        <v>0.232704402515723</v>
      </c>
      <c r="V56" s="75">
        <f>INDEX(District!P:P,MATCH($A56&amp;$A$13,District!$J:$J,0))</f>
        <v>0.19909502262443399</v>
      </c>
      <c r="W56" s="75">
        <f>INDEX(District!V:V,MATCH($A56&amp;$A$13,District!$J:$J,0))</f>
        <v>0.322981366459627</v>
      </c>
      <c r="X56" s="75">
        <f>INDEX(District!U:U,MATCH($A56&amp;$A$13,District!$J:$J,0))</f>
        <v>0.321678321678322</v>
      </c>
      <c r="Y56" s="75">
        <f>INDEX(District!S:S,MATCH($A56&amp;$A$13,District!$J:$J,0))</f>
        <v>0.31413612565444998</v>
      </c>
    </row>
    <row r="57" spans="1:25" x14ac:dyDescent="0.3">
      <c r="A57" s="30" t="s">
        <v>129</v>
      </c>
      <c r="B57" s="74">
        <f>INDEX(District!M:M,MATCH($A57&amp;$A$13,District!$J:$J,0))</f>
        <v>0</v>
      </c>
      <c r="C57" s="75">
        <f>INDEX(District!AA:AA,MATCH($A57&amp;$A$13,District!$J:$J,0))</f>
        <v>0</v>
      </c>
      <c r="D57" s="75">
        <f>INDEX(District!AE:AE,MATCH($A57&amp;$A$13,District!$J:$J,0))</f>
        <v>0</v>
      </c>
      <c r="E57" s="75">
        <f>INDEX(District!T:T,MATCH($A57&amp;$A$13,District!$J:$J,0))</f>
        <v>0</v>
      </c>
      <c r="F57" s="75">
        <f>INDEX(District!AB:AB,MATCH($A57&amp;$A$13,District!$J:$J,0))</f>
        <v>0</v>
      </c>
      <c r="G57" s="75">
        <f>INDEX(District!AC:AC,MATCH($A57&amp;$A$13,District!$J:$J,0))</f>
        <v>0</v>
      </c>
      <c r="H57" s="75">
        <f>INDEX(District!Z:Z,MATCH($A57&amp;$A$13,District!$J:$J,0))</f>
        <v>0</v>
      </c>
      <c r="I57" s="75">
        <f>INDEX(District!O:O,MATCH($A57&amp;$A$13,District!$J:$J,0))</f>
        <v>6.7114093959731499E-3</v>
      </c>
      <c r="J57" s="75">
        <f>INDEX(District!AG:AG,MATCH($A57&amp;$A$13,District!$J:$J,0))</f>
        <v>0</v>
      </c>
      <c r="K57" s="75">
        <f>INDEX(District!W:W,MATCH($A57&amp;$A$13,District!$J:$J,0))</f>
        <v>0</v>
      </c>
      <c r="L57" s="75">
        <f>INDEX(District!L:L,MATCH($A57&amp;$A$13,District!$J:$J,0))</f>
        <v>0</v>
      </c>
      <c r="M57" s="75">
        <f>INDEX(District!Y:Y,MATCH($A57&amp;$A$13,District!$J:$J,0))</f>
        <v>0</v>
      </c>
      <c r="N57" s="75">
        <f>INDEX(District!X:X,MATCH($A57&amp;$A$13,District!$J:$J,0))</f>
        <v>0</v>
      </c>
      <c r="O57" s="75">
        <f>INDEX(District!AC:AC,MATCH($A57&amp;$A$13,District!$J:$J,0))</f>
        <v>0</v>
      </c>
      <c r="P57" s="75">
        <f>INDEX(District!AF:AF,MATCH($A57&amp;$A$13,District!$J:$J,0))</f>
        <v>0</v>
      </c>
      <c r="Q57" s="75">
        <f>INDEX(District!R:R,MATCH($A57&amp;$A$13,District!$J:$J,0))</f>
        <v>0</v>
      </c>
      <c r="R57" s="75">
        <f>INDEX(District!AH:AH,MATCH($A57&amp;$A$13,District!$J:$J,0))</f>
        <v>0</v>
      </c>
      <c r="S57" s="75">
        <f>INDEX(District!AD:AD,MATCH($A57&amp;$A$13,District!$J:$J,0))</f>
        <v>0</v>
      </c>
      <c r="T57" s="75">
        <f>INDEX(District!K:K,MATCH($A57&amp;$A$13,District!$J:$J,0))</f>
        <v>0</v>
      </c>
      <c r="U57" s="75">
        <f>INDEX(District!Q:Q,MATCH($A57&amp;$A$13,District!$J:$J,0))</f>
        <v>0</v>
      </c>
      <c r="V57" s="75">
        <f>INDEX(District!P:P,MATCH($A57&amp;$A$13,District!$J:$J,0))</f>
        <v>0</v>
      </c>
      <c r="W57" s="75">
        <f>INDEX(District!V:V,MATCH($A57&amp;$A$13,District!$J:$J,0))</f>
        <v>0</v>
      </c>
      <c r="X57" s="75">
        <f>INDEX(District!U:U,MATCH($A57&amp;$A$13,District!$J:$J,0))</f>
        <v>0</v>
      </c>
      <c r="Y57" s="75">
        <f>INDEX(District!S:S,MATCH($A57&amp;$A$13,District!$J:$J,0))</f>
        <v>0</v>
      </c>
    </row>
    <row r="58" spans="1:25" x14ac:dyDescent="0.3">
      <c r="A58" s="30" t="s">
        <v>130</v>
      </c>
      <c r="B58" s="74">
        <f>INDEX(District!M:M,MATCH($A58&amp;$A$13,District!$J:$J,0))</f>
        <v>0</v>
      </c>
      <c r="C58" s="75">
        <f>INDEX(District!AA:AA,MATCH($A58&amp;$A$13,District!$J:$J,0))</f>
        <v>0</v>
      </c>
      <c r="D58" s="75">
        <f>INDEX(District!AE:AE,MATCH($A58&amp;$A$13,District!$J:$J,0))</f>
        <v>3.6231884057971002E-3</v>
      </c>
      <c r="E58" s="75">
        <f>INDEX(District!T:T,MATCH($A58&amp;$A$13,District!$J:$J,0))</f>
        <v>0</v>
      </c>
      <c r="F58" s="75">
        <f>INDEX(District!AB:AB,MATCH($A58&amp;$A$13,District!$J:$J,0))</f>
        <v>0</v>
      </c>
      <c r="G58" s="75">
        <f>INDEX(District!AC:AC,MATCH($A58&amp;$A$13,District!$J:$J,0))</f>
        <v>0</v>
      </c>
      <c r="H58" s="75">
        <f>INDEX(District!Z:Z,MATCH($A58&amp;$A$13,District!$J:$J,0))</f>
        <v>0</v>
      </c>
      <c r="I58" s="75">
        <f>INDEX(District!O:O,MATCH($A58&amp;$A$13,District!$J:$J,0))</f>
        <v>6.7114093959731499E-3</v>
      </c>
      <c r="J58" s="75">
        <f>INDEX(District!AG:AG,MATCH($A58&amp;$A$13,District!$J:$J,0))</f>
        <v>0</v>
      </c>
      <c r="K58" s="75">
        <f>INDEX(District!W:W,MATCH($A58&amp;$A$13,District!$J:$J,0))</f>
        <v>0</v>
      </c>
      <c r="L58" s="75">
        <f>INDEX(District!L:L,MATCH($A58&amp;$A$13,District!$J:$J,0))</f>
        <v>0</v>
      </c>
      <c r="M58" s="75">
        <f>INDEX(District!Y:Y,MATCH($A58&amp;$A$13,District!$J:$J,0))</f>
        <v>0</v>
      </c>
      <c r="N58" s="75">
        <f>INDEX(District!X:X,MATCH($A58&amp;$A$13,District!$J:$J,0))</f>
        <v>0</v>
      </c>
      <c r="O58" s="75">
        <f>INDEX(District!AC:AC,MATCH($A58&amp;$A$13,District!$J:$J,0))</f>
        <v>0</v>
      </c>
      <c r="P58" s="75">
        <f>INDEX(District!AF:AF,MATCH($A58&amp;$A$13,District!$J:$J,0))</f>
        <v>0</v>
      </c>
      <c r="Q58" s="75">
        <f>INDEX(District!R:R,MATCH($A58&amp;$A$13,District!$J:$J,0))</f>
        <v>0</v>
      </c>
      <c r="R58" s="75">
        <f>INDEX(District!AH:AH,MATCH($A58&amp;$A$13,District!$J:$J,0))</f>
        <v>0</v>
      </c>
      <c r="S58" s="75">
        <f>INDEX(District!AD:AD,MATCH($A58&amp;$A$13,District!$J:$J,0))</f>
        <v>0</v>
      </c>
      <c r="T58" s="75">
        <f>INDEX(District!K:K,MATCH($A58&amp;$A$13,District!$J:$J,0))</f>
        <v>0</v>
      </c>
      <c r="U58" s="75">
        <f>INDEX(District!Q:Q,MATCH($A58&amp;$A$13,District!$J:$J,0))</f>
        <v>0</v>
      </c>
      <c r="V58" s="75">
        <f>INDEX(District!P:P,MATCH($A58&amp;$A$13,District!$J:$J,0))</f>
        <v>0</v>
      </c>
      <c r="W58" s="75">
        <f>INDEX(District!V:V,MATCH($A58&amp;$A$13,District!$J:$J,0))</f>
        <v>0</v>
      </c>
      <c r="X58" s="75">
        <f>INDEX(District!U:U,MATCH($A58&amp;$A$13,District!$J:$J,0))</f>
        <v>6.9930069930069904E-3</v>
      </c>
      <c r="Y58" s="75">
        <f>INDEX(District!S:S,MATCH($A58&amp;$A$13,District!$J:$J,0))</f>
        <v>0</v>
      </c>
    </row>
    <row r="59" spans="1:25" x14ac:dyDescent="0.3">
      <c r="A59" s="30" t="s">
        <v>131</v>
      </c>
      <c r="B59" s="74">
        <f>INDEX(District!M:M,MATCH($A59&amp;$A$13,District!$J:$J,0))</f>
        <v>0.11184210526315801</v>
      </c>
      <c r="C59" s="75">
        <f>INDEX(District!AA:AA,MATCH($A59&amp;$A$13,District!$J:$J,0))</f>
        <v>7.3033707865168496E-2</v>
      </c>
      <c r="D59" s="75">
        <f>INDEX(District!AE:AE,MATCH($A59&amp;$A$13,District!$J:$J,0))</f>
        <v>0.10507246376811601</v>
      </c>
      <c r="E59" s="75">
        <f>INDEX(District!T:T,MATCH($A59&amp;$A$13,District!$J:$J,0))</f>
        <v>4.2857142857142899E-2</v>
      </c>
      <c r="F59" s="75">
        <f>INDEX(District!AB:AB,MATCH($A59&amp;$A$13,District!$J:$J,0))</f>
        <v>5.2884615384615398E-2</v>
      </c>
      <c r="G59" s="75">
        <f>INDEX(District!AC:AC,MATCH($A59&amp;$A$13,District!$J:$J,0))</f>
        <v>7.3170731707317097E-2</v>
      </c>
      <c r="H59" s="75">
        <f>INDEX(District!Z:Z,MATCH($A59&amp;$A$13,District!$J:$J,0))</f>
        <v>8.6092715231788103E-2</v>
      </c>
      <c r="I59" s="75">
        <f>INDEX(District!O:O,MATCH($A59&amp;$A$13,District!$J:$J,0))</f>
        <v>2.01342281879195E-2</v>
      </c>
      <c r="J59" s="75">
        <f>INDEX(District!AG:AG,MATCH($A59&amp;$A$13,District!$J:$J,0))</f>
        <v>8.1081081081081099E-2</v>
      </c>
      <c r="K59" s="75">
        <f>INDEX(District!W:W,MATCH($A59&amp;$A$13,District!$J:$J,0))</f>
        <v>0.121019108280255</v>
      </c>
      <c r="L59" s="75">
        <f>INDEX(District!L:L,MATCH($A59&amp;$A$13,District!$J:$J,0))</f>
        <v>3.9215686274509803E-2</v>
      </c>
      <c r="M59" s="75">
        <f>INDEX(District!Y:Y,MATCH($A59&amp;$A$13,District!$J:$J,0))</f>
        <v>5.1813471502590698E-2</v>
      </c>
      <c r="N59" s="75">
        <f>INDEX(District!X:X,MATCH($A59&amp;$A$13,District!$J:$J,0))</f>
        <v>0.102150537634409</v>
      </c>
      <c r="O59" s="75">
        <f>INDEX(District!AC:AC,MATCH($A59&amp;$A$13,District!$J:$J,0))</f>
        <v>7.3170731707317097E-2</v>
      </c>
      <c r="P59" s="75">
        <f>INDEX(District!AF:AF,MATCH($A59&amp;$A$13,District!$J:$J,0))</f>
        <v>0.151898734177215</v>
      </c>
      <c r="Q59" s="75">
        <f>INDEX(District!R:R,MATCH($A59&amp;$A$13,District!$J:$J,0))</f>
        <v>7.3170731707317097E-2</v>
      </c>
      <c r="R59" s="75">
        <f>INDEX(District!AH:AH,MATCH($A59&amp;$A$13,District!$J:$J,0))</f>
        <v>0.16504854368932001</v>
      </c>
      <c r="S59" s="75">
        <f>INDEX(District!AD:AD,MATCH($A59&amp;$A$13,District!$J:$J,0))</f>
        <v>0.105960264900662</v>
      </c>
      <c r="T59" s="75">
        <f>INDEX(District!K:K,MATCH($A59&amp;$A$13,District!$J:$J,0))</f>
        <v>0.16872427983539101</v>
      </c>
      <c r="U59" s="75">
        <f>INDEX(District!Q:Q,MATCH($A59&amp;$A$13,District!$J:$J,0))</f>
        <v>0.106918238993711</v>
      </c>
      <c r="V59" s="75">
        <f>INDEX(District!P:P,MATCH($A59&amp;$A$13,District!$J:$J,0))</f>
        <v>9.9547511312217202E-2</v>
      </c>
      <c r="W59" s="75">
        <f>INDEX(District!V:V,MATCH($A59&amp;$A$13,District!$J:$J,0))</f>
        <v>0.111801242236025</v>
      </c>
      <c r="X59" s="75">
        <f>INDEX(District!U:U,MATCH($A59&amp;$A$13,District!$J:$J,0))</f>
        <v>5.5944055944055902E-2</v>
      </c>
      <c r="Y59" s="75">
        <f>INDEX(District!S:S,MATCH($A59&amp;$A$13,District!$J:$J,0))</f>
        <v>8.9005235602094293E-2</v>
      </c>
    </row>
    <row r="61" spans="1:25" x14ac:dyDescent="0.3">
      <c r="A61" s="77" t="s">
        <v>135</v>
      </c>
      <c r="B61" s="85"/>
      <c r="C61" s="85"/>
      <c r="D61" s="85"/>
      <c r="E61" s="85"/>
      <c r="F61" s="85"/>
      <c r="G61" s="85"/>
    </row>
    <row r="62" spans="1:25" x14ac:dyDescent="0.3">
      <c r="B62" s="25"/>
    </row>
    <row r="63" spans="1:25" x14ac:dyDescent="0.3">
      <c r="B63" s="46" t="s">
        <v>51</v>
      </c>
      <c r="C63" s="46" t="s">
        <v>56</v>
      </c>
      <c r="D63" s="46" t="s">
        <v>57</v>
      </c>
      <c r="E63" s="46" t="s">
        <v>50</v>
      </c>
      <c r="F63" s="46" t="s">
        <v>69</v>
      </c>
      <c r="G63" s="46" t="s">
        <v>54</v>
      </c>
      <c r="H63" s="46" t="s">
        <v>58</v>
      </c>
      <c r="I63" s="46" t="s">
        <v>70</v>
      </c>
      <c r="J63" s="46" t="s">
        <v>71</v>
      </c>
      <c r="K63" s="46" t="s">
        <v>72</v>
      </c>
      <c r="L63" s="46" t="s">
        <v>73</v>
      </c>
      <c r="M63" s="46" t="s">
        <v>74</v>
      </c>
      <c r="N63" s="46" t="s">
        <v>59</v>
      </c>
      <c r="O63" s="46" t="s">
        <v>75</v>
      </c>
      <c r="P63" s="46" t="s">
        <v>62</v>
      </c>
      <c r="Q63" s="46" t="s">
        <v>76</v>
      </c>
      <c r="R63" s="46" t="s">
        <v>77</v>
      </c>
      <c r="S63" s="46" t="s">
        <v>78</v>
      </c>
      <c r="T63" s="46" t="s">
        <v>79</v>
      </c>
      <c r="U63" s="46" t="s">
        <v>80</v>
      </c>
      <c r="V63" s="46" t="s">
        <v>60</v>
      </c>
      <c r="W63" s="46" t="s">
        <v>81</v>
      </c>
      <c r="X63" s="46" t="s">
        <v>55</v>
      </c>
      <c r="Y63" s="46" t="s">
        <v>61</v>
      </c>
    </row>
    <row r="64" spans="1:25" x14ac:dyDescent="0.3">
      <c r="A64" s="39" t="s">
        <v>139</v>
      </c>
      <c r="B64" s="74">
        <f>INDEX(District!M:M,MATCH($A64&amp;$A$13,District!$J:$J,0))</f>
        <v>0.24342105263157901</v>
      </c>
      <c r="C64" s="75">
        <f>INDEX(District!AA:AA,MATCH($A64&amp;$A$13,District!$J:$J,0))</f>
        <v>0.26404494382022498</v>
      </c>
      <c r="D64" s="75">
        <f>INDEX(District!AE:AE,MATCH($A64&amp;$A$13,District!$J:$J,0))</f>
        <v>0.21376811594202899</v>
      </c>
      <c r="E64" s="75">
        <f>INDEX(District!T:T,MATCH($A64&amp;$A$13,District!$J:$J,0))</f>
        <v>0.27142857142857102</v>
      </c>
      <c r="F64" s="75">
        <f>INDEX(District!AB:AB,MATCH($A64&amp;$A$13,District!$J:$J,0))</f>
        <v>0.33653846153846201</v>
      </c>
      <c r="G64" s="75">
        <f>INDEX(District!AC:AC,MATCH($A64&amp;$A$13,District!$J:$J,0))</f>
        <v>0.35975609756097598</v>
      </c>
      <c r="H64" s="75">
        <f>INDEX(District!Z:Z,MATCH($A64&amp;$A$13,District!$J:$J,0))</f>
        <v>0.278145695364238</v>
      </c>
      <c r="I64" s="75">
        <f>INDEX(District!O:O,MATCH($A64&amp;$A$13,District!$J:$J,0))</f>
        <v>0.23489932885906001</v>
      </c>
      <c r="J64" s="75">
        <f>INDEX(District!AG:AG,MATCH($A64&amp;$A$13,District!$J:$J,0))</f>
        <v>0.171171171171171</v>
      </c>
      <c r="K64" s="75">
        <f>INDEX(District!W:W,MATCH($A64&amp;$A$13,District!$J:$J,0))</f>
        <v>0.24203821656051</v>
      </c>
      <c r="L64" s="75">
        <f>INDEX(District!L:L,MATCH($A64&amp;$A$13,District!$J:$J,0))</f>
        <v>0.28758169934640498</v>
      </c>
      <c r="M64" s="75">
        <f>INDEX(District!Y:Y,MATCH($A64&amp;$A$13,District!$J:$J,0))</f>
        <v>0.39896373056994799</v>
      </c>
      <c r="N64" s="75">
        <f>INDEX(District!X:X,MATCH($A64&amp;$A$13,District!$J:$J,0))</f>
        <v>0.26344086021505397</v>
      </c>
      <c r="O64" s="75">
        <f>INDEX(District!AC:AC,MATCH($A64&amp;$A$13,District!$J:$J,0))</f>
        <v>0.35975609756097598</v>
      </c>
      <c r="P64" s="75">
        <f>INDEX(District!AF:AF,MATCH($A64&amp;$A$13,District!$J:$J,0))</f>
        <v>0.158227848101266</v>
      </c>
      <c r="Q64" s="75">
        <f>INDEX(District!R:R,MATCH($A64&amp;$A$13,District!$J:$J,0))</f>
        <v>0.32926829268292701</v>
      </c>
      <c r="R64" s="75">
        <f>INDEX(District!AH:AH,MATCH($A64&amp;$A$13,District!$J:$J,0))</f>
        <v>0.26213592233009703</v>
      </c>
      <c r="S64" s="75">
        <f>INDEX(District!AD:AD,MATCH($A64&amp;$A$13,District!$J:$J,0))</f>
        <v>0.25165562913907302</v>
      </c>
      <c r="T64" s="75">
        <f>INDEX(District!K:K,MATCH($A64&amp;$A$13,District!$J:$J,0))</f>
        <v>0.312757201646091</v>
      </c>
      <c r="U64" s="75">
        <f>INDEX(District!Q:Q,MATCH($A64&amp;$A$13,District!$J:$J,0))</f>
        <v>0.25786163522012601</v>
      </c>
      <c r="V64" s="75">
        <f>INDEX(District!P:P,MATCH($A64&amp;$A$13,District!$J:$J,0))</f>
        <v>0.33936651583710398</v>
      </c>
      <c r="W64" s="75">
        <f>INDEX(District!V:V,MATCH($A64&amp;$A$13,District!$J:$J,0))</f>
        <v>0.19875776397515499</v>
      </c>
      <c r="X64" s="75">
        <f>INDEX(District!U:U,MATCH($A64&amp;$A$13,District!$J:$J,0))</f>
        <v>0.24475524475524499</v>
      </c>
      <c r="Y64" s="75">
        <f>INDEX(District!S:S,MATCH($A64&amp;$A$13,District!$J:$J,0))</f>
        <v>0.36125654450261802</v>
      </c>
    </row>
    <row r="65" spans="1:25" x14ac:dyDescent="0.3">
      <c r="A65" s="30" t="s">
        <v>138</v>
      </c>
      <c r="B65" s="74">
        <f>INDEX(District!M:M,MATCH($A65&amp;$A$13,District!$J:$J,0))</f>
        <v>0.58552631578947401</v>
      </c>
      <c r="C65" s="75">
        <f>INDEX(District!AA:AA,MATCH($A65&amp;$A$13,District!$J:$J,0))</f>
        <v>0.63483146067415697</v>
      </c>
      <c r="D65" s="75">
        <f>INDEX(District!AE:AE,MATCH($A65&amp;$A$13,District!$J:$J,0))</f>
        <v>0.64492753623188404</v>
      </c>
      <c r="E65" s="75">
        <f>INDEX(District!T:T,MATCH($A65&amp;$A$13,District!$J:$J,0))</f>
        <v>0.65</v>
      </c>
      <c r="F65" s="75">
        <f>INDEX(District!AB:AB,MATCH($A65&amp;$A$13,District!$J:$J,0))</f>
        <v>0.56730769230769196</v>
      </c>
      <c r="G65" s="75">
        <f>INDEX(District!AC:AC,MATCH($A65&amp;$A$13,District!$J:$J,0))</f>
        <v>0.56707317073170704</v>
      </c>
      <c r="H65" s="75">
        <f>INDEX(District!Z:Z,MATCH($A65&amp;$A$13,District!$J:$J,0))</f>
        <v>0.59602649006622499</v>
      </c>
      <c r="I65" s="75">
        <f>INDEX(District!O:O,MATCH($A65&amp;$A$13,District!$J:$J,0))</f>
        <v>0.63758389261744997</v>
      </c>
      <c r="J65" s="75">
        <f>INDEX(District!AG:AG,MATCH($A65&amp;$A$13,District!$J:$J,0))</f>
        <v>0.69369369369369405</v>
      </c>
      <c r="K65" s="75">
        <f>INDEX(District!W:W,MATCH($A65&amp;$A$13,District!$J:$J,0))</f>
        <v>0.60509554140127397</v>
      </c>
      <c r="L65" s="75">
        <f>INDEX(District!L:L,MATCH($A65&amp;$A$13,District!$J:$J,0))</f>
        <v>0.64705882352941202</v>
      </c>
      <c r="M65" s="75">
        <f>INDEX(District!Y:Y,MATCH($A65&amp;$A$13,District!$J:$J,0))</f>
        <v>0.43523316062176198</v>
      </c>
      <c r="N65" s="75">
        <f>INDEX(District!X:X,MATCH($A65&amp;$A$13,District!$J:$J,0))</f>
        <v>0.60752688172043001</v>
      </c>
      <c r="O65" s="75">
        <f>INDEX(District!AC:AC,MATCH($A65&amp;$A$13,District!$J:$J,0))</f>
        <v>0.56707317073170704</v>
      </c>
      <c r="P65" s="75">
        <f>INDEX(District!AF:AF,MATCH($A65&amp;$A$13,District!$J:$J,0))</f>
        <v>0.708860759493671</v>
      </c>
      <c r="Q65" s="75">
        <f>INDEX(District!R:R,MATCH($A65&amp;$A$13,District!$J:$J,0))</f>
        <v>0.60365853658536595</v>
      </c>
      <c r="R65" s="75">
        <f>INDEX(District!AH:AH,MATCH($A65&amp;$A$13,District!$J:$J,0))</f>
        <v>0.51456310679611605</v>
      </c>
      <c r="S65" s="75">
        <f>INDEX(District!AD:AD,MATCH($A65&amp;$A$13,District!$J:$J,0))</f>
        <v>0.60264900662251697</v>
      </c>
      <c r="T65" s="75">
        <f>INDEX(District!K:K,MATCH($A65&amp;$A$13,District!$J:$J,0))</f>
        <v>0.530864197530864</v>
      </c>
      <c r="U65" s="75">
        <f>INDEX(District!Q:Q,MATCH($A65&amp;$A$13,District!$J:$J,0))</f>
        <v>0.54716981132075504</v>
      </c>
      <c r="V65" s="75">
        <f>INDEX(District!P:P,MATCH($A65&amp;$A$13,District!$J:$J,0))</f>
        <v>0.42986425339366502</v>
      </c>
      <c r="W65" s="75">
        <f>INDEX(District!V:V,MATCH($A65&amp;$A$13,District!$J:$J,0))</f>
        <v>0.65217391304347805</v>
      </c>
      <c r="X65" s="75">
        <f>INDEX(District!U:U,MATCH($A65&amp;$A$13,District!$J:$J,0))</f>
        <v>0.69930069930069905</v>
      </c>
      <c r="Y65" s="75">
        <f>INDEX(District!S:S,MATCH($A65&amp;$A$13,District!$J:$J,0))</f>
        <v>0.55497382198952905</v>
      </c>
    </row>
    <row r="66" spans="1:25" x14ac:dyDescent="0.3">
      <c r="A66" s="41" t="s">
        <v>358</v>
      </c>
      <c r="B66" s="74">
        <f>INDEX(District!M:M,MATCH($A66&amp;$A$13,District!$J:$J,0))</f>
        <v>0</v>
      </c>
      <c r="C66" s="75">
        <f>INDEX(District!AA:AA,MATCH($A66&amp;$A$13,District!$J:$J,0))</f>
        <v>0</v>
      </c>
      <c r="D66" s="75">
        <f>INDEX(District!AE:AE,MATCH($A66&amp;$A$13,District!$J:$J,0))</f>
        <v>0</v>
      </c>
      <c r="E66" s="75">
        <f>INDEX(District!T:T,MATCH($A66&amp;$A$13,District!$J:$J,0))</f>
        <v>0</v>
      </c>
      <c r="F66" s="75">
        <f>INDEX(District!AB:AB,MATCH($A66&amp;$A$13,District!$J:$J,0))</f>
        <v>0</v>
      </c>
      <c r="G66" s="75">
        <f>INDEX(District!AC:AC,MATCH($A66&amp;$A$13,District!$J:$J,0))</f>
        <v>0</v>
      </c>
      <c r="H66" s="75">
        <f>INDEX(District!Z:Z,MATCH($A66&amp;$A$13,District!$J:$J,0))</f>
        <v>0</v>
      </c>
      <c r="I66" s="75">
        <f>INDEX(District!O:O,MATCH($A66&amp;$A$13,District!$J:$J,0))</f>
        <v>0</v>
      </c>
      <c r="J66" s="75">
        <f>INDEX(District!AG:AG,MATCH($A66&amp;$A$13,District!$J:$J,0))</f>
        <v>0</v>
      </c>
      <c r="K66" s="75">
        <f>INDEX(District!W:W,MATCH($A66&amp;$A$13,District!$J:$J,0))</f>
        <v>0</v>
      </c>
      <c r="L66" s="75">
        <f>INDEX(District!L:L,MATCH($A66&amp;$A$13,District!$J:$J,0))</f>
        <v>0</v>
      </c>
      <c r="M66" s="75">
        <f>INDEX(District!Y:Y,MATCH($A66&amp;$A$13,District!$J:$J,0))</f>
        <v>0</v>
      </c>
      <c r="N66" s="75">
        <f>INDEX(District!X:X,MATCH($A66&amp;$A$13,District!$J:$J,0))</f>
        <v>0</v>
      </c>
      <c r="O66" s="75">
        <f>INDEX(District!AC:AC,MATCH($A66&amp;$A$13,District!$J:$J,0))</f>
        <v>0</v>
      </c>
      <c r="P66" s="75">
        <f>INDEX(District!AF:AF,MATCH($A66&amp;$A$13,District!$J:$J,0))</f>
        <v>0</v>
      </c>
      <c r="Q66" s="75">
        <f>INDEX(District!R:R,MATCH($A66&amp;$A$13,District!$J:$J,0))</f>
        <v>0</v>
      </c>
      <c r="R66" s="75">
        <f>INDEX(District!AH:AH,MATCH($A66&amp;$A$13,District!$J:$J,0))</f>
        <v>0</v>
      </c>
      <c r="S66" s="75">
        <f>INDEX(District!AD:AD,MATCH($A66&amp;$A$13,District!$J:$J,0))</f>
        <v>0</v>
      </c>
      <c r="T66" s="75">
        <f>INDEX(District!K:K,MATCH($A66&amp;$A$13,District!$J:$J,0))</f>
        <v>0</v>
      </c>
      <c r="U66" s="75">
        <f>INDEX(District!Q:Q,MATCH($A66&amp;$A$13,District!$J:$J,0))</f>
        <v>0</v>
      </c>
      <c r="V66" s="75">
        <f>INDEX(District!P:P,MATCH($A66&amp;$A$13,District!$J:$J,0))</f>
        <v>0</v>
      </c>
      <c r="W66" s="75">
        <f>INDEX(District!V:V,MATCH($A66&amp;$A$13,District!$J:$J,0))</f>
        <v>0</v>
      </c>
      <c r="X66" s="75">
        <f>INDEX(District!U:U,MATCH($A66&amp;$A$13,District!$J:$J,0))</f>
        <v>0</v>
      </c>
      <c r="Y66" s="75">
        <f>INDEX(District!S:S,MATCH($A66&amp;$A$13,District!$J:$J,0))</f>
        <v>0</v>
      </c>
    </row>
    <row r="67" spans="1:25" x14ac:dyDescent="0.3">
      <c r="A67" s="30" t="s">
        <v>136</v>
      </c>
      <c r="B67" s="74">
        <f>INDEX(District!M:M,MATCH($A67&amp;$A$13,District!$J:$J,0))</f>
        <v>0</v>
      </c>
      <c r="C67" s="75">
        <f>INDEX(District!AA:AA,MATCH($A67&amp;$A$13,District!$J:$J,0))</f>
        <v>5.6179775280898901E-3</v>
      </c>
      <c r="D67" s="75">
        <f>INDEX(District!AE:AE,MATCH($A67&amp;$A$13,District!$J:$J,0))</f>
        <v>0</v>
      </c>
      <c r="E67" s="75">
        <f>INDEX(District!T:T,MATCH($A67&amp;$A$13,District!$J:$J,0))</f>
        <v>0</v>
      </c>
      <c r="F67" s="75">
        <f>INDEX(District!AB:AB,MATCH($A67&amp;$A$13,District!$J:$J,0))</f>
        <v>0</v>
      </c>
      <c r="G67" s="75">
        <f>INDEX(District!AC:AC,MATCH($A67&amp;$A$13,District!$J:$J,0))</f>
        <v>0</v>
      </c>
      <c r="H67" s="75">
        <f>INDEX(District!Z:Z,MATCH($A67&amp;$A$13,District!$J:$J,0))</f>
        <v>0</v>
      </c>
      <c r="I67" s="75">
        <f>INDEX(District!O:O,MATCH($A67&amp;$A$13,District!$J:$J,0))</f>
        <v>0</v>
      </c>
      <c r="J67" s="75">
        <f>INDEX(District!AG:AG,MATCH($A67&amp;$A$13,District!$J:$J,0))</f>
        <v>0</v>
      </c>
      <c r="K67" s="75">
        <f>INDEX(District!W:W,MATCH($A67&amp;$A$13,District!$J:$J,0))</f>
        <v>0</v>
      </c>
      <c r="L67" s="75">
        <f>INDEX(District!L:L,MATCH($A67&amp;$A$13,District!$J:$J,0))</f>
        <v>0</v>
      </c>
      <c r="M67" s="75">
        <f>INDEX(District!Y:Y,MATCH($A67&amp;$A$13,District!$J:$J,0))</f>
        <v>0</v>
      </c>
      <c r="N67" s="75">
        <f>INDEX(District!X:X,MATCH($A67&amp;$A$13,District!$J:$J,0))</f>
        <v>0</v>
      </c>
      <c r="O67" s="75">
        <f>INDEX(District!AC:AC,MATCH($A67&amp;$A$13,District!$J:$J,0))</f>
        <v>0</v>
      </c>
      <c r="P67" s="75">
        <f>INDEX(District!AF:AF,MATCH($A67&amp;$A$13,District!$J:$J,0))</f>
        <v>0</v>
      </c>
      <c r="Q67" s="75">
        <f>INDEX(District!R:R,MATCH($A67&amp;$A$13,District!$J:$J,0))</f>
        <v>0</v>
      </c>
      <c r="R67" s="75">
        <f>INDEX(District!AH:AH,MATCH($A67&amp;$A$13,District!$J:$J,0))</f>
        <v>0</v>
      </c>
      <c r="S67" s="75">
        <f>INDEX(District!AD:AD,MATCH($A67&amp;$A$13,District!$J:$J,0))</f>
        <v>0</v>
      </c>
      <c r="T67" s="75">
        <f>INDEX(District!K:K,MATCH($A67&amp;$A$13,District!$J:$J,0))</f>
        <v>0</v>
      </c>
      <c r="U67" s="75">
        <f>INDEX(District!Q:Q,MATCH($A67&amp;$A$13,District!$J:$J,0))</f>
        <v>0</v>
      </c>
      <c r="V67" s="75">
        <f>INDEX(District!P:P,MATCH($A67&amp;$A$13,District!$J:$J,0))</f>
        <v>4.5248868778280504E-3</v>
      </c>
      <c r="W67" s="75">
        <f>INDEX(District!V:V,MATCH($A67&amp;$A$13,District!$J:$J,0))</f>
        <v>0</v>
      </c>
      <c r="X67" s="75">
        <f>INDEX(District!U:U,MATCH($A67&amp;$A$13,District!$J:$J,0))</f>
        <v>0</v>
      </c>
      <c r="Y67" s="75">
        <f>INDEX(District!S:S,MATCH($A67&amp;$A$13,District!$J:$J,0))</f>
        <v>0</v>
      </c>
    </row>
    <row r="68" spans="1:25" x14ac:dyDescent="0.3">
      <c r="A68" s="30" t="s">
        <v>137</v>
      </c>
      <c r="B68" s="74">
        <f>INDEX(District!M:M,MATCH($A68&amp;$A$13,District!$J:$J,0))</f>
        <v>0.17105263157894701</v>
      </c>
      <c r="C68" s="75">
        <f>INDEX(District!AA:AA,MATCH($A68&amp;$A$13,District!$J:$J,0))</f>
        <v>9.5505617977528101E-2</v>
      </c>
      <c r="D68" s="75">
        <f>INDEX(District!AE:AE,MATCH($A68&amp;$A$13,District!$J:$J,0))</f>
        <v>0.141304347826087</v>
      </c>
      <c r="E68" s="75">
        <f>INDEX(District!T:T,MATCH($A68&amp;$A$13,District!$J:$J,0))</f>
        <v>7.8571428571428598E-2</v>
      </c>
      <c r="F68" s="75">
        <f>INDEX(District!AB:AB,MATCH($A68&amp;$A$13,District!$J:$J,0))</f>
        <v>9.6153846153846201E-2</v>
      </c>
      <c r="G68" s="75">
        <f>INDEX(District!AC:AC,MATCH($A68&amp;$A$13,District!$J:$J,0))</f>
        <v>7.3170731707317097E-2</v>
      </c>
      <c r="H68" s="75">
        <f>INDEX(District!Z:Z,MATCH($A68&amp;$A$13,District!$J:$J,0))</f>
        <v>0.12582781456953601</v>
      </c>
      <c r="I68" s="75">
        <f>INDEX(District!O:O,MATCH($A68&amp;$A$13,District!$J:$J,0))</f>
        <v>0.12751677852349</v>
      </c>
      <c r="J68" s="75">
        <f>INDEX(District!AG:AG,MATCH($A68&amp;$A$13,District!$J:$J,0))</f>
        <v>0.135135135135135</v>
      </c>
      <c r="K68" s="75">
        <f>INDEX(District!W:W,MATCH($A68&amp;$A$13,District!$J:$J,0))</f>
        <v>0.152866242038217</v>
      </c>
      <c r="L68" s="75">
        <f>INDEX(District!L:L,MATCH($A68&amp;$A$13,District!$J:$J,0))</f>
        <v>6.5359477124182996E-2</v>
      </c>
      <c r="M68" s="75">
        <f>INDEX(District!Y:Y,MATCH($A68&amp;$A$13,District!$J:$J,0))</f>
        <v>0.16580310880829</v>
      </c>
      <c r="N68" s="75">
        <f>INDEX(District!X:X,MATCH($A68&amp;$A$13,District!$J:$J,0))</f>
        <v>0.12903225806451599</v>
      </c>
      <c r="O68" s="75">
        <f>INDEX(District!AC:AC,MATCH($A68&amp;$A$13,District!$J:$J,0))</f>
        <v>7.3170731707317097E-2</v>
      </c>
      <c r="P68" s="75">
        <f>INDEX(District!AF:AF,MATCH($A68&amp;$A$13,District!$J:$J,0))</f>
        <v>0.132911392405063</v>
      </c>
      <c r="Q68" s="75">
        <f>INDEX(District!R:R,MATCH($A68&amp;$A$13,District!$J:$J,0))</f>
        <v>6.7073170731707293E-2</v>
      </c>
      <c r="R68" s="75">
        <f>INDEX(District!AH:AH,MATCH($A68&amp;$A$13,District!$J:$J,0))</f>
        <v>0.223300970873786</v>
      </c>
      <c r="S68" s="75">
        <f>INDEX(District!AD:AD,MATCH($A68&amp;$A$13,District!$J:$J,0))</f>
        <v>0.14569536423841101</v>
      </c>
      <c r="T68" s="75">
        <f>INDEX(District!K:K,MATCH($A68&amp;$A$13,District!$J:$J,0))</f>
        <v>0.156378600823045</v>
      </c>
      <c r="U68" s="75">
        <f>INDEX(District!Q:Q,MATCH($A68&amp;$A$13,District!$J:$J,0))</f>
        <v>0.19496855345912001</v>
      </c>
      <c r="V68" s="75">
        <f>INDEX(District!P:P,MATCH($A68&amp;$A$13,District!$J:$J,0))</f>
        <v>0.22624434389140299</v>
      </c>
      <c r="W68" s="75">
        <f>INDEX(District!V:V,MATCH($A68&amp;$A$13,District!$J:$J,0))</f>
        <v>0.14906832298136599</v>
      </c>
      <c r="X68" s="75">
        <f>INDEX(District!U:U,MATCH($A68&amp;$A$13,District!$J:$J,0))</f>
        <v>5.5944055944055902E-2</v>
      </c>
      <c r="Y68" s="75">
        <f>INDEX(District!S:S,MATCH($A68&amp;$A$13,District!$J:$J,0))</f>
        <v>8.3769633507853394E-2</v>
      </c>
    </row>
    <row r="69" spans="1:25" x14ac:dyDescent="0.3">
      <c r="A69" s="30"/>
    </row>
    <row r="70" spans="1:25" x14ac:dyDescent="0.3">
      <c r="A70" s="26" t="s">
        <v>150</v>
      </c>
      <c r="B70" s="85"/>
      <c r="C70" s="85"/>
      <c r="D70" s="85"/>
    </row>
    <row r="71" spans="1:25" x14ac:dyDescent="0.3">
      <c r="A71" s="48" t="s">
        <v>143</v>
      </c>
    </row>
    <row r="72" spans="1:25" x14ac:dyDescent="0.3">
      <c r="A72" s="43"/>
    </row>
    <row r="73" spans="1:25" x14ac:dyDescent="0.3">
      <c r="B73" s="46" t="s">
        <v>51</v>
      </c>
      <c r="C73" s="46" t="s">
        <v>56</v>
      </c>
      <c r="D73" s="46" t="s">
        <v>57</v>
      </c>
      <c r="E73" s="46" t="s">
        <v>50</v>
      </c>
      <c r="F73" s="46" t="s">
        <v>69</v>
      </c>
      <c r="G73" s="46" t="s">
        <v>54</v>
      </c>
      <c r="H73" s="46" t="s">
        <v>58</v>
      </c>
      <c r="I73" s="46" t="s">
        <v>70</v>
      </c>
      <c r="J73" s="46" t="s">
        <v>71</v>
      </c>
      <c r="K73" s="46" t="s">
        <v>72</v>
      </c>
      <c r="L73" s="46" t="s">
        <v>73</v>
      </c>
      <c r="M73" s="46" t="s">
        <v>74</v>
      </c>
      <c r="N73" s="46" t="s">
        <v>59</v>
      </c>
      <c r="O73" s="46" t="s">
        <v>75</v>
      </c>
      <c r="P73" s="46" t="s">
        <v>62</v>
      </c>
      <c r="Q73" s="46" t="s">
        <v>76</v>
      </c>
      <c r="R73" s="46" t="s">
        <v>77</v>
      </c>
      <c r="S73" s="46" t="s">
        <v>78</v>
      </c>
      <c r="T73" s="46" t="s">
        <v>79</v>
      </c>
      <c r="U73" s="46" t="s">
        <v>80</v>
      </c>
      <c r="V73" s="46" t="s">
        <v>60</v>
      </c>
      <c r="W73" s="46" t="s">
        <v>81</v>
      </c>
      <c r="X73" s="46" t="s">
        <v>55</v>
      </c>
      <c r="Y73" s="46" t="s">
        <v>61</v>
      </c>
    </row>
    <row r="74" spans="1:25" x14ac:dyDescent="0.3">
      <c r="A74" s="28" t="s">
        <v>12</v>
      </c>
    </row>
    <row r="75" spans="1:25" x14ac:dyDescent="0.3">
      <c r="A75" s="37" t="s">
        <v>144</v>
      </c>
      <c r="B75" s="78">
        <f>INDEX(District!M:M,MATCH($A75&amp;$A$13,District!$J:$J,0))</f>
        <v>1.48648648648649</v>
      </c>
      <c r="C75" s="79">
        <f>INDEX(District!AA:AA,MATCH($A75&amp;$A$13,District!$J:$J,0))</f>
        <v>1.3404255319148899</v>
      </c>
      <c r="D75" s="79">
        <f>INDEX(District!AE:AE,MATCH($A75&amp;$A$13,District!$J:$J,0))</f>
        <v>1.22033898305085</v>
      </c>
      <c r="E75" s="79">
        <f>INDEX(District!T:T,MATCH($A75&amp;$A$13,District!$J:$J,0))</f>
        <v>1.2105263157894699</v>
      </c>
      <c r="F75" s="79">
        <f>INDEX(District!AB:AB,MATCH($A75&amp;$A$13,District!$J:$J,0))</f>
        <v>1.2</v>
      </c>
      <c r="G75" s="79">
        <f>INDEX(District!AC:AC,MATCH($A75&amp;$A$13,District!$J:$J,0))</f>
        <v>1.2542372881355901</v>
      </c>
      <c r="H75" s="79">
        <f>INDEX(District!Z:Z,MATCH($A75&amp;$A$13,District!$J:$J,0))</f>
        <v>1.1428571428571399</v>
      </c>
      <c r="I75" s="79">
        <f>INDEX(District!O:O,MATCH($A75&amp;$A$13,District!$J:$J,0))</f>
        <v>1.22857142857143</v>
      </c>
      <c r="J75" s="79">
        <f>INDEX(District!AG:AG,MATCH($A75&amp;$A$13,District!$J:$J,0))</f>
        <v>1.1052631578947401</v>
      </c>
      <c r="K75" s="79">
        <f>INDEX(District!W:W,MATCH($A75&amp;$A$13,District!$J:$J,0))</f>
        <v>1.07894736842105</v>
      </c>
      <c r="L75" s="79">
        <f>INDEX(District!L:L,MATCH($A75&amp;$A$13,District!$J:$J,0))</f>
        <v>1.13636363636364</v>
      </c>
      <c r="M75" s="79">
        <f>INDEX(District!Y:Y,MATCH($A75&amp;$A$13,District!$J:$J,0))</f>
        <v>1.33766233766234</v>
      </c>
      <c r="N75" s="79">
        <f>INDEX(District!X:X,MATCH($A75&amp;$A$13,District!$J:$J,0))</f>
        <v>1.24489795918367</v>
      </c>
      <c r="O75" s="79">
        <f>INDEX(District!AC:AC,MATCH($A75&amp;$A$13,District!$J:$J,0))</f>
        <v>1.2542372881355901</v>
      </c>
      <c r="P75" s="79">
        <f>INDEX(District!AF:AF,MATCH($A75&amp;$A$13,District!$J:$J,0))</f>
        <v>1.1599999999999999</v>
      </c>
      <c r="Q75" s="79">
        <f>INDEX(District!R:R,MATCH($A75&amp;$A$13,District!$J:$J,0))</f>
        <v>1.2037037037036999</v>
      </c>
      <c r="R75" s="79">
        <f>INDEX(District!AH:AH,MATCH($A75&amp;$A$13,District!$J:$J,0))</f>
        <v>1.1481481481481499</v>
      </c>
      <c r="S75" s="79">
        <f>INDEX(District!AD:AD,MATCH($A75&amp;$A$13,District!$J:$J,0))</f>
        <v>1.1315789473684199</v>
      </c>
      <c r="T75" s="79">
        <f>INDEX(District!K:K,MATCH($A75&amp;$A$13,District!$J:$J,0))</f>
        <v>1.18421052631579</v>
      </c>
      <c r="U75" s="79">
        <f>INDEX(District!Q:Q,MATCH($A75&amp;$A$13,District!$J:$J,0))</f>
        <v>1.1219512195121999</v>
      </c>
      <c r="V75" s="79">
        <f>INDEX(District!P:P,MATCH($A75&amp;$A$13,District!$J:$J,0))</f>
        <v>1.2933333333333299</v>
      </c>
      <c r="W75" s="79">
        <f>INDEX(District!V:V,MATCH($A75&amp;$A$13,District!$J:$J,0))</f>
        <v>1.15625</v>
      </c>
      <c r="X75" s="79">
        <f>INDEX(District!U:U,MATCH($A75&amp;$A$13,District!$J:$J,0))</f>
        <v>1.28571428571429</v>
      </c>
      <c r="Y75" s="79">
        <f>INDEX(District!S:S,MATCH($A75&amp;$A$13,District!$J:$J,0))</f>
        <v>1.3043478260869601</v>
      </c>
    </row>
    <row r="77" spans="1:25" x14ac:dyDescent="0.3">
      <c r="A77" s="26" t="s">
        <v>150</v>
      </c>
    </row>
    <row r="79" spans="1:25" x14ac:dyDescent="0.3">
      <c r="B79" s="46" t="s">
        <v>51</v>
      </c>
      <c r="C79" s="46" t="s">
        <v>56</v>
      </c>
      <c r="D79" s="46" t="s">
        <v>57</v>
      </c>
      <c r="E79" s="46" t="s">
        <v>50</v>
      </c>
      <c r="F79" s="46" t="s">
        <v>69</v>
      </c>
      <c r="G79" s="46" t="s">
        <v>54</v>
      </c>
      <c r="H79" s="46" t="s">
        <v>58</v>
      </c>
      <c r="I79" s="46" t="s">
        <v>70</v>
      </c>
      <c r="J79" s="46" t="s">
        <v>71</v>
      </c>
      <c r="K79" s="46" t="s">
        <v>72</v>
      </c>
      <c r="L79" s="46" t="s">
        <v>73</v>
      </c>
      <c r="M79" s="46" t="s">
        <v>74</v>
      </c>
      <c r="N79" s="46" t="s">
        <v>59</v>
      </c>
      <c r="O79" s="46" t="s">
        <v>75</v>
      </c>
      <c r="P79" s="46" t="s">
        <v>62</v>
      </c>
      <c r="Q79" s="46" t="s">
        <v>76</v>
      </c>
      <c r="R79" s="46" t="s">
        <v>77</v>
      </c>
      <c r="S79" s="46" t="s">
        <v>78</v>
      </c>
      <c r="T79" s="46" t="s">
        <v>79</v>
      </c>
      <c r="U79" s="46" t="s">
        <v>80</v>
      </c>
      <c r="V79" s="46" t="s">
        <v>60</v>
      </c>
      <c r="W79" s="46" t="s">
        <v>81</v>
      </c>
      <c r="X79" s="46" t="s">
        <v>55</v>
      </c>
      <c r="Y79" s="46" t="s">
        <v>61</v>
      </c>
    </row>
    <row r="80" spans="1:25" x14ac:dyDescent="0.3">
      <c r="A80" s="24" t="s">
        <v>405</v>
      </c>
      <c r="B80" s="74">
        <f>INDEX(District!M:M,MATCH($A80&amp;$A$13,District!$J:$J,0))</f>
        <v>0</v>
      </c>
      <c r="C80" s="75">
        <f>INDEX(District!AA:AA,MATCH($A80&amp;$A$13,District!$J:$J,0))</f>
        <v>1.6853932584269701E-2</v>
      </c>
      <c r="D80" s="75">
        <f>INDEX(District!AE:AE,MATCH($A80&amp;$A$13,District!$J:$J,0))</f>
        <v>0</v>
      </c>
      <c r="E80" s="75">
        <f>INDEX(District!T:T,MATCH($A80&amp;$A$13,District!$J:$J,0))</f>
        <v>7.14285714285714E-3</v>
      </c>
      <c r="F80" s="75">
        <f>INDEX(District!AB:AB,MATCH($A80&amp;$A$13,District!$J:$J,0))</f>
        <v>1.44230769230769E-2</v>
      </c>
      <c r="G80" s="75">
        <f>INDEX(District!AC:AC,MATCH($A80&amp;$A$13,District!$J:$J,0))</f>
        <v>6.0975609756097598E-3</v>
      </c>
      <c r="H80" s="75">
        <f>INDEX(District!Z:Z,MATCH($A80&amp;$A$13,District!$J:$J,0))</f>
        <v>1.3245033112582801E-2</v>
      </c>
      <c r="I80" s="75">
        <f>INDEX(District!O:O,MATCH($A80&amp;$A$13,District!$J:$J,0))</f>
        <v>6.7114093959731499E-3</v>
      </c>
      <c r="J80" s="75">
        <f>INDEX(District!AG:AG,MATCH($A80&amp;$A$13,District!$J:$J,0))</f>
        <v>0</v>
      </c>
      <c r="K80" s="75">
        <f>INDEX(District!W:W,MATCH($A80&amp;$A$13,District!$J:$J,0))</f>
        <v>0</v>
      </c>
      <c r="L80" s="75">
        <f>INDEX(District!L:L,MATCH($A80&amp;$A$13,District!$J:$J,0))</f>
        <v>1.9607843137254902E-2</v>
      </c>
      <c r="M80" s="75">
        <f>INDEX(District!Y:Y,MATCH($A80&amp;$A$13,District!$J:$J,0))</f>
        <v>5.1813471502590702E-3</v>
      </c>
      <c r="N80" s="75">
        <f>INDEX(District!X:X,MATCH($A80&amp;$A$13,District!$J:$J,0))</f>
        <v>5.3763440860215101E-3</v>
      </c>
      <c r="O80" s="75">
        <f>INDEX(District!AC:AC,MATCH($A80&amp;$A$13,District!$J:$J,0))</f>
        <v>6.0975609756097598E-3</v>
      </c>
      <c r="P80" s="75">
        <f>INDEX(District!AF:AF,MATCH($A80&amp;$A$13,District!$J:$J,0))</f>
        <v>6.3291139240506302E-3</v>
      </c>
      <c r="Q80" s="75">
        <f>INDEX(District!R:R,MATCH($A80&amp;$A$13,District!$J:$J,0))</f>
        <v>2.4390243902439001E-2</v>
      </c>
      <c r="R80" s="75">
        <f>INDEX(District!AH:AH,MATCH($A80&amp;$A$13,District!$J:$J,0))</f>
        <v>0</v>
      </c>
      <c r="S80" s="75">
        <f>INDEX(District!AD:AD,MATCH($A80&amp;$A$13,District!$J:$J,0))</f>
        <v>1.9867549668874201E-2</v>
      </c>
      <c r="T80" s="75">
        <f>INDEX(District!K:K,MATCH($A80&amp;$A$13,District!$J:$J,0))</f>
        <v>8.23045267489712E-3</v>
      </c>
      <c r="U80" s="75">
        <f>INDEX(District!Q:Q,MATCH($A80&amp;$A$13,District!$J:$J,0))</f>
        <v>6.2893081761006301E-3</v>
      </c>
      <c r="V80" s="75">
        <f>INDEX(District!P:P,MATCH($A80&amp;$A$13,District!$J:$J,0))</f>
        <v>9.0497737556561094E-3</v>
      </c>
      <c r="W80" s="75">
        <f>INDEX(District!V:V,MATCH($A80&amp;$A$13,District!$J:$J,0))</f>
        <v>1.8633540372670801E-2</v>
      </c>
      <c r="X80" s="75">
        <f>INDEX(District!U:U,MATCH($A80&amp;$A$13,District!$J:$J,0))</f>
        <v>0</v>
      </c>
      <c r="Y80" s="75">
        <f>INDEX(District!S:S,MATCH($A80&amp;$A$13,District!$J:$J,0))</f>
        <v>5.2356020942408397E-3</v>
      </c>
    </row>
    <row r="81" spans="1:25" x14ac:dyDescent="0.3">
      <c r="A81" s="24" t="s">
        <v>398</v>
      </c>
      <c r="B81" s="74">
        <f>INDEX(District!M:M,MATCH($A81&amp;$A$13,District!$J:$J,0))</f>
        <v>5.9210526315789498E-2</v>
      </c>
      <c r="C81" s="75">
        <f>INDEX(District!AA:AA,MATCH($A81&amp;$A$13,District!$J:$J,0))</f>
        <v>1.6853932584269701E-2</v>
      </c>
      <c r="D81" s="75">
        <f>INDEX(District!AE:AE,MATCH($A81&amp;$A$13,District!$J:$J,0))</f>
        <v>1.0869565217391301E-2</v>
      </c>
      <c r="E81" s="75">
        <f>INDEX(District!T:T,MATCH($A81&amp;$A$13,District!$J:$J,0))</f>
        <v>7.1428571428571397E-2</v>
      </c>
      <c r="F81" s="75">
        <f>INDEX(District!AB:AB,MATCH($A81&amp;$A$13,District!$J:$J,0))</f>
        <v>1.9230769230769201E-2</v>
      </c>
      <c r="G81" s="75">
        <f>INDEX(District!AC:AC,MATCH($A81&amp;$A$13,District!$J:$J,0))</f>
        <v>2.4390243902439001E-2</v>
      </c>
      <c r="H81" s="75">
        <f>INDEX(District!Z:Z,MATCH($A81&amp;$A$13,District!$J:$J,0))</f>
        <v>0</v>
      </c>
      <c r="I81" s="75">
        <f>INDEX(District!O:O,MATCH($A81&amp;$A$13,District!$J:$J,0))</f>
        <v>2.01342281879195E-2</v>
      </c>
      <c r="J81" s="75">
        <f>INDEX(District!AG:AG,MATCH($A81&amp;$A$13,District!$J:$J,0))</f>
        <v>0.135135135135135</v>
      </c>
      <c r="K81" s="75">
        <f>INDEX(District!W:W,MATCH($A81&amp;$A$13,District!$J:$J,0))</f>
        <v>6.3694267515923596E-3</v>
      </c>
      <c r="L81" s="75">
        <f>INDEX(District!L:L,MATCH($A81&amp;$A$13,District!$J:$J,0))</f>
        <v>3.9215686274509803E-2</v>
      </c>
      <c r="M81" s="75">
        <f>INDEX(District!Y:Y,MATCH($A81&amp;$A$13,District!$J:$J,0))</f>
        <v>2.59067357512953E-2</v>
      </c>
      <c r="N81" s="75">
        <f>INDEX(District!X:X,MATCH($A81&amp;$A$13,District!$J:$J,0))</f>
        <v>2.1505376344085999E-2</v>
      </c>
      <c r="O81" s="75">
        <f>INDEX(District!AC:AC,MATCH($A81&amp;$A$13,District!$J:$J,0))</f>
        <v>2.4390243902439001E-2</v>
      </c>
      <c r="P81" s="75">
        <f>INDEX(District!AF:AF,MATCH($A81&amp;$A$13,District!$J:$J,0))</f>
        <v>3.1645569620253201E-2</v>
      </c>
      <c r="Q81" s="75">
        <f>INDEX(District!R:R,MATCH($A81&amp;$A$13,District!$J:$J,0))</f>
        <v>6.0975609756097598E-3</v>
      </c>
      <c r="R81" s="75">
        <f>INDEX(District!AH:AH,MATCH($A81&amp;$A$13,District!$J:$J,0))</f>
        <v>1.94174757281553E-2</v>
      </c>
      <c r="S81" s="75">
        <f>INDEX(District!AD:AD,MATCH($A81&amp;$A$13,District!$J:$J,0))</f>
        <v>7.9470198675496706E-2</v>
      </c>
      <c r="T81" s="75">
        <f>INDEX(District!K:K,MATCH($A81&amp;$A$13,District!$J:$J,0))</f>
        <v>4.11522633744856E-3</v>
      </c>
      <c r="U81" s="75">
        <f>INDEX(District!Q:Q,MATCH($A81&amp;$A$13,District!$J:$J,0))</f>
        <v>8.17610062893082E-2</v>
      </c>
      <c r="V81" s="75">
        <f>INDEX(District!P:P,MATCH($A81&amp;$A$13,District!$J:$J,0))</f>
        <v>0.104072398190045</v>
      </c>
      <c r="W81" s="75">
        <f>INDEX(District!V:V,MATCH($A81&amp;$A$13,District!$J:$J,0))</f>
        <v>6.2111801242236003E-2</v>
      </c>
      <c r="X81" s="75">
        <f>INDEX(District!U:U,MATCH($A81&amp;$A$13,District!$J:$J,0))</f>
        <v>2.7972027972028E-2</v>
      </c>
      <c r="Y81" s="75">
        <f>INDEX(District!S:S,MATCH($A81&amp;$A$13,District!$J:$J,0))</f>
        <v>2.0942408376963401E-2</v>
      </c>
    </row>
    <row r="82" spans="1:25" x14ac:dyDescent="0.3">
      <c r="A82" s="24" t="s">
        <v>401</v>
      </c>
      <c r="B82" s="74">
        <f>INDEX(District!M:M,MATCH($A82&amp;$A$13,District!$J:$J,0))</f>
        <v>0.105263157894737</v>
      </c>
      <c r="C82" s="75">
        <f>INDEX(District!AA:AA,MATCH($A82&amp;$A$13,District!$J:$J,0))</f>
        <v>7.3033707865168496E-2</v>
      </c>
      <c r="D82" s="75">
        <f>INDEX(District!AE:AE,MATCH($A82&amp;$A$13,District!$J:$J,0))</f>
        <v>7.6086956521739094E-2</v>
      </c>
      <c r="E82" s="75">
        <f>INDEX(District!T:T,MATCH($A82&amp;$A$13,District!$J:$J,0))</f>
        <v>9.2857142857142902E-2</v>
      </c>
      <c r="F82" s="75">
        <f>INDEX(District!AB:AB,MATCH($A82&amp;$A$13,District!$J:$J,0))</f>
        <v>5.7692307692307702E-2</v>
      </c>
      <c r="G82" s="75">
        <f>INDEX(District!AC:AC,MATCH($A82&amp;$A$13,District!$J:$J,0))</f>
        <v>3.0487804878048801E-2</v>
      </c>
      <c r="H82" s="75">
        <f>INDEX(District!Z:Z,MATCH($A82&amp;$A$13,District!$J:$J,0))</f>
        <v>0.139072847682119</v>
      </c>
      <c r="I82" s="75">
        <f>INDEX(District!O:O,MATCH($A82&amp;$A$13,District!$J:$J,0))</f>
        <v>4.6979865771812103E-2</v>
      </c>
      <c r="J82" s="75">
        <f>INDEX(District!AG:AG,MATCH($A82&amp;$A$13,District!$J:$J,0))</f>
        <v>0.18018018018018001</v>
      </c>
      <c r="K82" s="75">
        <f>INDEX(District!W:W,MATCH($A82&amp;$A$13,District!$J:$J,0))</f>
        <v>7.0063694267515894E-2</v>
      </c>
      <c r="L82" s="75">
        <f>INDEX(District!L:L,MATCH($A82&amp;$A$13,District!$J:$J,0))</f>
        <v>7.8431372549019607E-2</v>
      </c>
      <c r="M82" s="75">
        <f>INDEX(District!Y:Y,MATCH($A82&amp;$A$13,District!$J:$J,0))</f>
        <v>0.15025906735751299</v>
      </c>
      <c r="N82" s="75">
        <f>INDEX(District!X:X,MATCH($A82&amp;$A$13,District!$J:$J,0))</f>
        <v>0.12903225806451599</v>
      </c>
      <c r="O82" s="75">
        <f>INDEX(District!AC:AC,MATCH($A82&amp;$A$13,District!$J:$J,0))</f>
        <v>3.0487804878048801E-2</v>
      </c>
      <c r="P82" s="75">
        <f>INDEX(District!AF:AF,MATCH($A82&amp;$A$13,District!$J:$J,0))</f>
        <v>6.3291139240506306E-2</v>
      </c>
      <c r="Q82" s="75">
        <f>INDEX(District!R:R,MATCH($A82&amp;$A$13,District!$J:$J,0))</f>
        <v>4.2682926829268303E-2</v>
      </c>
      <c r="R82" s="75">
        <f>INDEX(District!AH:AH,MATCH($A82&amp;$A$13,District!$J:$J,0))</f>
        <v>0.116504854368932</v>
      </c>
      <c r="S82" s="75">
        <f>INDEX(District!AD:AD,MATCH($A82&amp;$A$13,District!$J:$J,0))</f>
        <v>0.14569536423841101</v>
      </c>
      <c r="T82" s="75">
        <f>INDEX(District!K:K,MATCH($A82&amp;$A$13,District!$J:$J,0))</f>
        <v>9.46502057613169E-2</v>
      </c>
      <c r="U82" s="75">
        <f>INDEX(District!Q:Q,MATCH($A82&amp;$A$13,District!$J:$J,0))</f>
        <v>0.106918238993711</v>
      </c>
      <c r="V82" s="75">
        <f>INDEX(District!P:P,MATCH($A82&amp;$A$13,District!$J:$J,0))</f>
        <v>0.25339366515837097</v>
      </c>
      <c r="W82" s="75">
        <f>INDEX(District!V:V,MATCH($A82&amp;$A$13,District!$J:$J,0))</f>
        <v>0.111801242236025</v>
      </c>
      <c r="X82" s="75">
        <f>INDEX(District!U:U,MATCH($A82&amp;$A$13,District!$J:$J,0))</f>
        <v>6.2937062937062901E-2</v>
      </c>
      <c r="Y82" s="75">
        <f>INDEX(District!S:S,MATCH($A82&amp;$A$13,District!$J:$J,0))</f>
        <v>9.4240837696335095E-2</v>
      </c>
    </row>
    <row r="83" spans="1:25" x14ac:dyDescent="0.3">
      <c r="A83" s="24" t="s">
        <v>394</v>
      </c>
      <c r="B83" s="74">
        <f>INDEX(District!M:M,MATCH($A83&amp;$A$13,District!$J:$J,0))</f>
        <v>0.36184210526315802</v>
      </c>
      <c r="C83" s="75">
        <f>INDEX(District!AA:AA,MATCH($A83&amp;$A$13,District!$J:$J,0))</f>
        <v>0.398876404494382</v>
      </c>
      <c r="D83" s="75">
        <f>INDEX(District!AE:AE,MATCH($A83&amp;$A$13,District!$J:$J,0))</f>
        <v>0.27536231884057999</v>
      </c>
      <c r="E83" s="75">
        <f>INDEX(District!T:T,MATCH($A83&amp;$A$13,District!$J:$J,0))</f>
        <v>0.22857142857142901</v>
      </c>
      <c r="F83" s="75">
        <f>INDEX(District!AB:AB,MATCH($A83&amp;$A$13,District!$J:$J,0))</f>
        <v>0.36538461538461497</v>
      </c>
      <c r="G83" s="75">
        <f>INDEX(District!AC:AC,MATCH($A83&amp;$A$13,District!$J:$J,0))</f>
        <v>0.292682926829268</v>
      </c>
      <c r="H83" s="75">
        <f>INDEX(District!Z:Z,MATCH($A83&amp;$A$13,District!$J:$J,0))</f>
        <v>0.39735099337748297</v>
      </c>
      <c r="I83" s="75">
        <f>INDEX(District!O:O,MATCH($A83&amp;$A$13,District!$J:$J,0))</f>
        <v>0.322147651006711</v>
      </c>
      <c r="J83" s="75">
        <f>INDEX(District!AG:AG,MATCH($A83&amp;$A$13,District!$J:$J,0))</f>
        <v>0.23423423423423401</v>
      </c>
      <c r="K83" s="75">
        <f>INDEX(District!W:W,MATCH($A83&amp;$A$13,District!$J:$J,0))</f>
        <v>0.29936305732484098</v>
      </c>
      <c r="L83" s="75">
        <f>INDEX(District!L:L,MATCH($A83&amp;$A$13,District!$J:$J,0))</f>
        <v>0.23529411764705899</v>
      </c>
      <c r="M83" s="75">
        <f>INDEX(District!Y:Y,MATCH($A83&amp;$A$13,District!$J:$J,0))</f>
        <v>0.43523316062176198</v>
      </c>
      <c r="N83" s="75">
        <f>INDEX(District!X:X,MATCH($A83&amp;$A$13,District!$J:$J,0))</f>
        <v>0.40322580645161299</v>
      </c>
      <c r="O83" s="75">
        <f>INDEX(District!AC:AC,MATCH($A83&amp;$A$13,District!$J:$J,0))</f>
        <v>0.292682926829268</v>
      </c>
      <c r="P83" s="75">
        <f>INDEX(District!AF:AF,MATCH($A83&amp;$A$13,District!$J:$J,0))</f>
        <v>0.424050632911392</v>
      </c>
      <c r="Q83" s="75">
        <f>INDEX(District!R:R,MATCH($A83&amp;$A$13,District!$J:$J,0))</f>
        <v>0.237804878048781</v>
      </c>
      <c r="R83" s="75">
        <f>INDEX(District!AH:AH,MATCH($A83&amp;$A$13,District!$J:$J,0))</f>
        <v>0.33980582524271802</v>
      </c>
      <c r="S83" s="75">
        <f>INDEX(District!AD:AD,MATCH($A83&amp;$A$13,District!$J:$J,0))</f>
        <v>0.29139072847682101</v>
      </c>
      <c r="T83" s="75">
        <f>INDEX(District!K:K,MATCH($A83&amp;$A$13,District!$J:$J,0))</f>
        <v>0.329218106995885</v>
      </c>
      <c r="U83" s="75">
        <f>INDEX(District!Q:Q,MATCH($A83&amp;$A$13,District!$J:$J,0))</f>
        <v>0.37106918238993702</v>
      </c>
      <c r="V83" s="75">
        <f>INDEX(District!P:P,MATCH($A83&amp;$A$13,District!$J:$J,0))</f>
        <v>0.32579185520361997</v>
      </c>
      <c r="W83" s="75">
        <f>INDEX(District!V:V,MATCH($A83&amp;$A$13,District!$J:$J,0))</f>
        <v>0.35403726708074501</v>
      </c>
      <c r="X83" s="75">
        <f>INDEX(District!U:U,MATCH($A83&amp;$A$13,District!$J:$J,0))</f>
        <v>0.24475524475524499</v>
      </c>
      <c r="Y83" s="75">
        <f>INDEX(District!S:S,MATCH($A83&amp;$A$13,District!$J:$J,0))</f>
        <v>0.267015706806283</v>
      </c>
    </row>
    <row r="84" spans="1:25" x14ac:dyDescent="0.3">
      <c r="A84" s="24" t="s">
        <v>397</v>
      </c>
      <c r="B84" s="74">
        <f>INDEX(District!M:M,MATCH($A84&amp;$A$13,District!$J:$J,0))</f>
        <v>0.31578947368421101</v>
      </c>
      <c r="C84" s="75">
        <f>INDEX(District!AA:AA,MATCH($A84&amp;$A$13,District!$J:$J,0))</f>
        <v>0.25842696629213502</v>
      </c>
      <c r="D84" s="75">
        <f>INDEX(District!AE:AE,MATCH($A84&amp;$A$13,District!$J:$J,0))</f>
        <v>0.32608695652173902</v>
      </c>
      <c r="E84" s="75">
        <f>INDEX(District!T:T,MATCH($A84&amp;$A$13,District!$J:$J,0))</f>
        <v>0.25714285714285701</v>
      </c>
      <c r="F84" s="75">
        <f>INDEX(District!AB:AB,MATCH($A84&amp;$A$13,District!$J:$J,0))</f>
        <v>0.27403846153846201</v>
      </c>
      <c r="G84" s="75">
        <f>INDEX(District!AC:AC,MATCH($A84&amp;$A$13,District!$J:$J,0))</f>
        <v>0.310975609756098</v>
      </c>
      <c r="H84" s="75">
        <f>INDEX(District!Z:Z,MATCH($A84&amp;$A$13,District!$J:$J,0))</f>
        <v>0.28476821192052998</v>
      </c>
      <c r="I84" s="75">
        <f>INDEX(District!O:O,MATCH($A84&amp;$A$13,District!$J:$J,0))</f>
        <v>0.29530201342281898</v>
      </c>
      <c r="J84" s="75">
        <f>INDEX(District!AG:AG,MATCH($A84&amp;$A$13,District!$J:$J,0))</f>
        <v>0.18918918918918901</v>
      </c>
      <c r="K84" s="75">
        <f>INDEX(District!W:W,MATCH($A84&amp;$A$13,District!$J:$J,0))</f>
        <v>0.28662420382165599</v>
      </c>
      <c r="L84" s="75">
        <f>INDEX(District!L:L,MATCH($A84&amp;$A$13,District!$J:$J,0))</f>
        <v>0.22875816993464099</v>
      </c>
      <c r="M84" s="75">
        <f>INDEX(District!Y:Y,MATCH($A84&amp;$A$13,District!$J:$J,0))</f>
        <v>0.227979274611399</v>
      </c>
      <c r="N84" s="75">
        <f>INDEX(District!X:X,MATCH($A84&amp;$A$13,District!$J:$J,0))</f>
        <v>0.27956989247311798</v>
      </c>
      <c r="O84" s="75">
        <f>INDEX(District!AC:AC,MATCH($A84&amp;$A$13,District!$J:$J,0))</f>
        <v>0.310975609756098</v>
      </c>
      <c r="P84" s="75">
        <f>INDEX(District!AF:AF,MATCH($A84&amp;$A$13,District!$J:$J,0))</f>
        <v>0.29746835443038</v>
      </c>
      <c r="Q84" s="75">
        <f>INDEX(District!R:R,MATCH($A84&amp;$A$13,District!$J:$J,0))</f>
        <v>0.396341463414634</v>
      </c>
      <c r="R84" s="75">
        <f>INDEX(District!AH:AH,MATCH($A84&amp;$A$13,District!$J:$J,0))</f>
        <v>0.33980582524271802</v>
      </c>
      <c r="S84" s="75">
        <f>INDEX(District!AD:AD,MATCH($A84&amp;$A$13,District!$J:$J,0))</f>
        <v>0.23841059602649001</v>
      </c>
      <c r="T84" s="75">
        <f>INDEX(District!K:K,MATCH($A84&amp;$A$13,District!$J:$J,0))</f>
        <v>0.34567901234567899</v>
      </c>
      <c r="U84" s="75">
        <f>INDEX(District!Q:Q,MATCH($A84&amp;$A$13,District!$J:$J,0))</f>
        <v>0.232704402515723</v>
      </c>
      <c r="V84" s="75">
        <f>INDEX(District!P:P,MATCH($A84&amp;$A$13,District!$J:$J,0))</f>
        <v>0.14932126696832601</v>
      </c>
      <c r="W84" s="75">
        <f>INDEX(District!V:V,MATCH($A84&amp;$A$13,District!$J:$J,0))</f>
        <v>0.22360248447205</v>
      </c>
      <c r="X84" s="75">
        <f>INDEX(District!U:U,MATCH($A84&amp;$A$13,District!$J:$J,0))</f>
        <v>0.33566433566433601</v>
      </c>
      <c r="Y84" s="75">
        <f>INDEX(District!S:S,MATCH($A84&amp;$A$13,District!$J:$J,0))</f>
        <v>0.27748691099476402</v>
      </c>
    </row>
    <row r="85" spans="1:25" x14ac:dyDescent="0.3">
      <c r="A85" s="24" t="s">
        <v>400</v>
      </c>
      <c r="B85" s="74">
        <f>INDEX(District!M:M,MATCH($A85&amp;$A$13,District!$J:$J,0))</f>
        <v>7.8947368421052599E-2</v>
      </c>
      <c r="C85" s="75">
        <f>INDEX(District!AA:AA,MATCH($A85&amp;$A$13,District!$J:$J,0))</f>
        <v>9.5505617977528101E-2</v>
      </c>
      <c r="D85" s="75">
        <f>INDEX(District!AE:AE,MATCH($A85&amp;$A$13,District!$J:$J,0))</f>
        <v>0.155797101449275</v>
      </c>
      <c r="E85" s="75">
        <f>INDEX(District!T:T,MATCH($A85&amp;$A$13,District!$J:$J,0))</f>
        <v>0.24285714285714299</v>
      </c>
      <c r="F85" s="75">
        <f>INDEX(District!AB:AB,MATCH($A85&amp;$A$13,District!$J:$J,0))</f>
        <v>0.177884615384615</v>
      </c>
      <c r="G85" s="75">
        <f>INDEX(District!AC:AC,MATCH($A85&amp;$A$13,District!$J:$J,0))</f>
        <v>0.15243902439024401</v>
      </c>
      <c r="H85" s="75">
        <f>INDEX(District!Z:Z,MATCH($A85&amp;$A$13,District!$J:$J,0))</f>
        <v>4.6357615894039701E-2</v>
      </c>
      <c r="I85" s="75">
        <f>INDEX(District!O:O,MATCH($A85&amp;$A$13,District!$J:$J,0))</f>
        <v>0.14093959731543601</v>
      </c>
      <c r="J85" s="75">
        <f>INDEX(District!AG:AG,MATCH($A85&amp;$A$13,District!$J:$J,0))</f>
        <v>0.18018018018018001</v>
      </c>
      <c r="K85" s="75">
        <f>INDEX(District!W:W,MATCH($A85&amp;$A$13,District!$J:$J,0))</f>
        <v>0.19745222929936301</v>
      </c>
      <c r="L85" s="75">
        <f>INDEX(District!L:L,MATCH($A85&amp;$A$13,District!$J:$J,0))</f>
        <v>0.10457516339869299</v>
      </c>
      <c r="M85" s="75">
        <f>INDEX(District!Y:Y,MATCH($A85&amp;$A$13,District!$J:$J,0))</f>
        <v>6.21761658031088E-2</v>
      </c>
      <c r="N85" s="75">
        <f>INDEX(District!X:X,MATCH($A85&amp;$A$13,District!$J:$J,0))</f>
        <v>0.102150537634409</v>
      </c>
      <c r="O85" s="75">
        <f>INDEX(District!AC:AC,MATCH($A85&amp;$A$13,District!$J:$J,0))</f>
        <v>0.15243902439024401</v>
      </c>
      <c r="P85" s="75">
        <f>INDEX(District!AF:AF,MATCH($A85&amp;$A$13,District!$J:$J,0))</f>
        <v>0.126582278481013</v>
      </c>
      <c r="Q85" s="75">
        <f>INDEX(District!R:R,MATCH($A85&amp;$A$13,District!$J:$J,0))</f>
        <v>0.12804878048780499</v>
      </c>
      <c r="R85" s="75">
        <f>INDEX(District!AH:AH,MATCH($A85&amp;$A$13,District!$J:$J,0))</f>
        <v>0.14563106796116501</v>
      </c>
      <c r="S85" s="75">
        <f>INDEX(District!AD:AD,MATCH($A85&amp;$A$13,District!$J:$J,0))</f>
        <v>0.12582781456953601</v>
      </c>
      <c r="T85" s="75">
        <f>INDEX(District!K:K,MATCH($A85&amp;$A$13,District!$J:$J,0))</f>
        <v>0.11934156378600801</v>
      </c>
      <c r="U85" s="75">
        <f>INDEX(District!Q:Q,MATCH($A85&amp;$A$13,District!$J:$J,0))</f>
        <v>0.11949685534591201</v>
      </c>
      <c r="V85" s="75">
        <f>INDEX(District!P:P,MATCH($A85&amp;$A$13,District!$J:$J,0))</f>
        <v>2.7149321266968299E-2</v>
      </c>
      <c r="W85" s="75">
        <f>INDEX(District!V:V,MATCH($A85&amp;$A$13,District!$J:$J,0))</f>
        <v>0.14906832298136599</v>
      </c>
      <c r="X85" s="75">
        <f>INDEX(District!U:U,MATCH($A85&amp;$A$13,District!$J:$J,0))</f>
        <v>0.195804195804196</v>
      </c>
      <c r="Y85" s="75">
        <f>INDEX(District!S:S,MATCH($A85&amp;$A$13,District!$J:$J,0))</f>
        <v>0.15706806282722499</v>
      </c>
    </row>
    <row r="86" spans="1:25" x14ac:dyDescent="0.3">
      <c r="A86" s="24" t="s">
        <v>402</v>
      </c>
      <c r="B86" s="74">
        <f>INDEX(District!M:M,MATCH($A86&amp;$A$13,District!$J:$J,0))</f>
        <v>6.5789473684210497E-3</v>
      </c>
      <c r="C86" s="75">
        <f>INDEX(District!AA:AA,MATCH($A86&amp;$A$13,District!$J:$J,0))</f>
        <v>3.3707865168539297E-2</v>
      </c>
      <c r="D86" s="75">
        <f>INDEX(District!AE:AE,MATCH($A86&amp;$A$13,District!$J:$J,0))</f>
        <v>4.3478260869565202E-2</v>
      </c>
      <c r="E86" s="75">
        <f>INDEX(District!T:T,MATCH($A86&amp;$A$13,District!$J:$J,0))</f>
        <v>7.8571428571428598E-2</v>
      </c>
      <c r="F86" s="75">
        <f>INDEX(District!AB:AB,MATCH($A86&amp;$A$13,District!$J:$J,0))</f>
        <v>2.4038461538461502E-2</v>
      </c>
      <c r="G86" s="75">
        <f>INDEX(District!AC:AC,MATCH($A86&amp;$A$13,District!$J:$J,0))</f>
        <v>4.8780487804878099E-2</v>
      </c>
      <c r="H86" s="75">
        <f>INDEX(District!Z:Z,MATCH($A86&amp;$A$13,District!$J:$J,0))</f>
        <v>1.9867549668874201E-2</v>
      </c>
      <c r="I86" s="75">
        <f>INDEX(District!O:O,MATCH($A86&amp;$A$13,District!$J:$J,0))</f>
        <v>5.3691275167785199E-2</v>
      </c>
      <c r="J86" s="75">
        <f>INDEX(District!AG:AG,MATCH($A86&amp;$A$13,District!$J:$J,0))</f>
        <v>3.6036036036036001E-2</v>
      </c>
      <c r="K86" s="75">
        <f>INDEX(District!W:W,MATCH($A86&amp;$A$13,District!$J:$J,0))</f>
        <v>7.0063694267515894E-2</v>
      </c>
      <c r="L86" s="75">
        <f>INDEX(District!L:L,MATCH($A86&amp;$A$13,District!$J:$J,0))</f>
        <v>7.1895424836601302E-2</v>
      </c>
      <c r="M86" s="75">
        <f>INDEX(District!Y:Y,MATCH($A86&amp;$A$13,District!$J:$J,0))</f>
        <v>1.03626943005181E-2</v>
      </c>
      <c r="N86" s="75">
        <f>INDEX(District!X:X,MATCH($A86&amp;$A$13,District!$J:$J,0))</f>
        <v>5.3763440860215101E-3</v>
      </c>
      <c r="O86" s="75">
        <f>INDEX(District!AC:AC,MATCH($A86&amp;$A$13,District!$J:$J,0))</f>
        <v>4.8780487804878099E-2</v>
      </c>
      <c r="P86" s="75">
        <f>INDEX(District!AF:AF,MATCH($A86&amp;$A$13,District!$J:$J,0))</f>
        <v>1.26582278481013E-2</v>
      </c>
      <c r="Q86" s="75">
        <f>INDEX(District!R:R,MATCH($A86&amp;$A$13,District!$J:$J,0))</f>
        <v>1.8292682926829298E-2</v>
      </c>
      <c r="R86" s="75">
        <f>INDEX(District!AH:AH,MATCH($A86&amp;$A$13,District!$J:$J,0))</f>
        <v>2.9126213592233E-2</v>
      </c>
      <c r="S86" s="75">
        <f>INDEX(District!AD:AD,MATCH($A86&amp;$A$13,District!$J:$J,0))</f>
        <v>3.3112582781456998E-2</v>
      </c>
      <c r="T86" s="75">
        <f>INDEX(District!K:K,MATCH($A86&amp;$A$13,District!$J:$J,0))</f>
        <v>3.7037037037037E-2</v>
      </c>
      <c r="U86" s="75">
        <f>INDEX(District!Q:Q,MATCH($A86&amp;$A$13,District!$J:$J,0))</f>
        <v>1.25786163522013E-2</v>
      </c>
      <c r="V86" s="75">
        <f>INDEX(District!P:P,MATCH($A86&amp;$A$13,District!$J:$J,0))</f>
        <v>1.35746606334842E-2</v>
      </c>
      <c r="W86" s="75">
        <f>INDEX(District!V:V,MATCH($A86&amp;$A$13,District!$J:$J,0))</f>
        <v>4.3478260869565202E-2</v>
      </c>
      <c r="X86" s="75">
        <f>INDEX(District!U:U,MATCH($A86&amp;$A$13,District!$J:$J,0))</f>
        <v>4.1958041958042001E-2</v>
      </c>
      <c r="Y86" s="75">
        <f>INDEX(District!S:S,MATCH($A86&amp;$A$13,District!$J:$J,0))</f>
        <v>2.6178010471204199E-2</v>
      </c>
    </row>
    <row r="87" spans="1:25" x14ac:dyDescent="0.3">
      <c r="A87" s="24" t="s">
        <v>392</v>
      </c>
      <c r="B87" s="74">
        <f>INDEX(District!M:M,MATCH($A87&amp;$A$13,District!$J:$J,0))</f>
        <v>6.5789473684210497E-3</v>
      </c>
      <c r="C87" s="75">
        <f>INDEX(District!AA:AA,MATCH($A87&amp;$A$13,District!$J:$J,0))</f>
        <v>5.6179775280898901E-3</v>
      </c>
      <c r="D87" s="75">
        <f>INDEX(District!AE:AE,MATCH($A87&amp;$A$13,District!$J:$J,0))</f>
        <v>7.2463768115942004E-3</v>
      </c>
      <c r="E87" s="75">
        <f>INDEX(District!T:T,MATCH($A87&amp;$A$13,District!$J:$J,0))</f>
        <v>0</v>
      </c>
      <c r="F87" s="75">
        <f>INDEX(District!AB:AB,MATCH($A87&amp;$A$13,District!$J:$J,0))</f>
        <v>1.44230769230769E-2</v>
      </c>
      <c r="G87" s="75">
        <f>INDEX(District!AC:AC,MATCH($A87&amp;$A$13,District!$J:$J,0))</f>
        <v>1.21951219512195E-2</v>
      </c>
      <c r="H87" s="75">
        <f>INDEX(District!Z:Z,MATCH($A87&amp;$A$13,District!$J:$J,0))</f>
        <v>0</v>
      </c>
      <c r="I87" s="75">
        <f>INDEX(District!O:O,MATCH($A87&amp;$A$13,District!$J:$J,0))</f>
        <v>2.01342281879195E-2</v>
      </c>
      <c r="J87" s="75">
        <f>INDEX(District!AG:AG,MATCH($A87&amp;$A$13,District!$J:$J,0))</f>
        <v>9.0090090090090107E-3</v>
      </c>
      <c r="K87" s="75">
        <f>INDEX(District!W:W,MATCH($A87&amp;$A$13,District!$J:$J,0))</f>
        <v>1.27388535031847E-2</v>
      </c>
      <c r="L87" s="75">
        <f>INDEX(District!L:L,MATCH($A87&amp;$A$13,District!$J:$J,0))</f>
        <v>1.30718954248366E-2</v>
      </c>
      <c r="M87" s="75">
        <f>INDEX(District!Y:Y,MATCH($A87&amp;$A$13,District!$J:$J,0))</f>
        <v>5.1813471502590702E-3</v>
      </c>
      <c r="N87" s="75">
        <f>INDEX(District!X:X,MATCH($A87&amp;$A$13,District!$J:$J,0))</f>
        <v>5.3763440860215101E-3</v>
      </c>
      <c r="O87" s="75">
        <f>INDEX(District!AC:AC,MATCH($A87&amp;$A$13,District!$J:$J,0))</f>
        <v>1.21951219512195E-2</v>
      </c>
      <c r="P87" s="75">
        <f>INDEX(District!AF:AF,MATCH($A87&amp;$A$13,District!$J:$J,0))</f>
        <v>0</v>
      </c>
      <c r="Q87" s="75">
        <f>INDEX(District!R:R,MATCH($A87&amp;$A$13,District!$J:$J,0))</f>
        <v>1.8292682926829298E-2</v>
      </c>
      <c r="R87" s="75">
        <f>INDEX(District!AH:AH,MATCH($A87&amp;$A$13,District!$J:$J,0))</f>
        <v>0</v>
      </c>
      <c r="S87" s="75">
        <f>INDEX(District!AD:AD,MATCH($A87&amp;$A$13,District!$J:$J,0))</f>
        <v>6.6225165562913899E-3</v>
      </c>
      <c r="T87" s="75">
        <f>INDEX(District!K:K,MATCH($A87&amp;$A$13,District!$J:$J,0))</f>
        <v>8.23045267489712E-3</v>
      </c>
      <c r="U87" s="75">
        <f>INDEX(District!Q:Q,MATCH($A87&amp;$A$13,District!$J:$J,0))</f>
        <v>6.2893081761006301E-3</v>
      </c>
      <c r="V87" s="75">
        <f>INDEX(District!P:P,MATCH($A87&amp;$A$13,District!$J:$J,0))</f>
        <v>4.5248868778280504E-3</v>
      </c>
      <c r="W87" s="75">
        <f>INDEX(District!V:V,MATCH($A87&amp;$A$13,District!$J:$J,0))</f>
        <v>0</v>
      </c>
      <c r="X87" s="75">
        <f>INDEX(District!U:U,MATCH($A87&amp;$A$13,District!$J:$J,0))</f>
        <v>6.9930069930069904E-3</v>
      </c>
      <c r="Y87" s="75">
        <f>INDEX(District!S:S,MATCH($A87&amp;$A$13,District!$J:$J,0))</f>
        <v>2.0942408376963401E-2</v>
      </c>
    </row>
    <row r="88" spans="1:25" x14ac:dyDescent="0.3">
      <c r="A88" s="24" t="s">
        <v>393</v>
      </c>
      <c r="B88" s="74">
        <f>INDEX(District!M:M,MATCH($A88&amp;$A$13,District!$J:$J,0))</f>
        <v>0</v>
      </c>
      <c r="C88" s="75">
        <f>INDEX(District!AA:AA,MATCH($A88&amp;$A$13,District!$J:$J,0))</f>
        <v>0</v>
      </c>
      <c r="D88" s="75">
        <f>INDEX(District!AE:AE,MATCH($A88&amp;$A$13,District!$J:$J,0))</f>
        <v>3.6231884057971002E-3</v>
      </c>
      <c r="E88" s="75">
        <f>INDEX(District!T:T,MATCH($A88&amp;$A$13,District!$J:$J,0))</f>
        <v>7.14285714285714E-3</v>
      </c>
      <c r="F88" s="75">
        <f>INDEX(District!AB:AB,MATCH($A88&amp;$A$13,District!$J:$J,0))</f>
        <v>4.8076923076923097E-3</v>
      </c>
      <c r="G88" s="75">
        <f>INDEX(District!AC:AC,MATCH($A88&amp;$A$13,District!$J:$J,0))</f>
        <v>1.21951219512195E-2</v>
      </c>
      <c r="H88" s="75">
        <f>INDEX(District!Z:Z,MATCH($A88&amp;$A$13,District!$J:$J,0))</f>
        <v>0</v>
      </c>
      <c r="I88" s="75">
        <f>INDEX(District!O:O,MATCH($A88&amp;$A$13,District!$J:$J,0))</f>
        <v>0</v>
      </c>
      <c r="J88" s="75">
        <f>INDEX(District!AG:AG,MATCH($A88&amp;$A$13,District!$J:$J,0))</f>
        <v>0</v>
      </c>
      <c r="K88" s="75">
        <f>INDEX(District!W:W,MATCH($A88&amp;$A$13,District!$J:$J,0))</f>
        <v>1.27388535031847E-2</v>
      </c>
      <c r="L88" s="75">
        <f>INDEX(District!L:L,MATCH($A88&amp;$A$13,District!$J:$J,0))</f>
        <v>6.5359477124183E-3</v>
      </c>
      <c r="M88" s="75">
        <f>INDEX(District!Y:Y,MATCH($A88&amp;$A$13,District!$J:$J,0))</f>
        <v>0</v>
      </c>
      <c r="N88" s="75">
        <f>INDEX(District!X:X,MATCH($A88&amp;$A$13,District!$J:$J,0))</f>
        <v>0</v>
      </c>
      <c r="O88" s="75">
        <f>INDEX(District!AC:AC,MATCH($A88&amp;$A$13,District!$J:$J,0))</f>
        <v>1.21951219512195E-2</v>
      </c>
      <c r="P88" s="75">
        <f>INDEX(District!AF:AF,MATCH($A88&amp;$A$13,District!$J:$J,0))</f>
        <v>0</v>
      </c>
      <c r="Q88" s="75">
        <f>INDEX(District!R:R,MATCH($A88&amp;$A$13,District!$J:$J,0))</f>
        <v>1.21951219512195E-2</v>
      </c>
      <c r="R88" s="75">
        <f>INDEX(District!AH:AH,MATCH($A88&amp;$A$13,District!$J:$J,0))</f>
        <v>0</v>
      </c>
      <c r="S88" s="75">
        <f>INDEX(District!AD:AD,MATCH($A88&amp;$A$13,District!$J:$J,0))</f>
        <v>0</v>
      </c>
      <c r="T88" s="75">
        <f>INDEX(District!K:K,MATCH($A88&amp;$A$13,District!$J:$J,0))</f>
        <v>4.11522633744856E-3</v>
      </c>
      <c r="U88" s="75">
        <f>INDEX(District!Q:Q,MATCH($A88&amp;$A$13,District!$J:$J,0))</f>
        <v>6.2893081761006301E-3</v>
      </c>
      <c r="V88" s="75">
        <f>INDEX(District!P:P,MATCH($A88&amp;$A$13,District!$J:$J,0))</f>
        <v>0</v>
      </c>
      <c r="W88" s="75">
        <f>INDEX(District!V:V,MATCH($A88&amp;$A$13,District!$J:$J,0))</f>
        <v>0</v>
      </c>
      <c r="X88" s="75">
        <f>INDEX(District!U:U,MATCH($A88&amp;$A$13,District!$J:$J,0))</f>
        <v>0</v>
      </c>
      <c r="Y88" s="75">
        <f>INDEX(District!S:S,MATCH($A88&amp;$A$13,District!$J:$J,0))</f>
        <v>1.5706806282722498E-2</v>
      </c>
    </row>
    <row r="89" spans="1:25" x14ac:dyDescent="0.3">
      <c r="A89" s="24" t="s">
        <v>395</v>
      </c>
      <c r="B89" s="74">
        <f>INDEX(District!M:M,MATCH($A89&amp;$A$13,District!$J:$J,0))</f>
        <v>0</v>
      </c>
      <c r="C89" s="75">
        <f>INDEX(District!AA:AA,MATCH($A89&amp;$A$13,District!$J:$J,0))</f>
        <v>0</v>
      </c>
      <c r="D89" s="75">
        <f>INDEX(District!AE:AE,MATCH($A89&amp;$A$13,District!$J:$J,0))</f>
        <v>1.0869565217391301E-2</v>
      </c>
      <c r="E89" s="75">
        <f>INDEX(District!T:T,MATCH($A89&amp;$A$13,District!$J:$J,0))</f>
        <v>0</v>
      </c>
      <c r="F89" s="75">
        <f>INDEX(District!AB:AB,MATCH($A89&amp;$A$13,District!$J:$J,0))</f>
        <v>0</v>
      </c>
      <c r="G89" s="75">
        <f>INDEX(District!AC:AC,MATCH($A89&amp;$A$13,District!$J:$J,0))</f>
        <v>6.0975609756097598E-3</v>
      </c>
      <c r="H89" s="75">
        <f>INDEX(District!Z:Z,MATCH($A89&amp;$A$13,District!$J:$J,0))</f>
        <v>0</v>
      </c>
      <c r="I89" s="75">
        <f>INDEX(District!O:O,MATCH($A89&amp;$A$13,District!$J:$J,0))</f>
        <v>0</v>
      </c>
      <c r="J89" s="75">
        <f>INDEX(District!AG:AG,MATCH($A89&amp;$A$13,District!$J:$J,0))</f>
        <v>0</v>
      </c>
      <c r="K89" s="75">
        <f>INDEX(District!W:W,MATCH($A89&amp;$A$13,District!$J:$J,0))</f>
        <v>0</v>
      </c>
      <c r="L89" s="75">
        <f>INDEX(District!L:L,MATCH($A89&amp;$A$13,District!$J:$J,0))</f>
        <v>6.5359477124183E-3</v>
      </c>
      <c r="M89" s="75">
        <f>INDEX(District!Y:Y,MATCH($A89&amp;$A$13,District!$J:$J,0))</f>
        <v>0</v>
      </c>
      <c r="N89" s="75">
        <f>INDEX(District!X:X,MATCH($A89&amp;$A$13,District!$J:$J,0))</f>
        <v>0</v>
      </c>
      <c r="O89" s="75">
        <f>INDEX(District!AC:AC,MATCH($A89&amp;$A$13,District!$J:$J,0))</f>
        <v>6.0975609756097598E-3</v>
      </c>
      <c r="P89" s="75">
        <f>INDEX(District!AF:AF,MATCH($A89&amp;$A$13,District!$J:$J,0))</f>
        <v>0</v>
      </c>
      <c r="Q89" s="75">
        <f>INDEX(District!R:R,MATCH($A89&amp;$A$13,District!$J:$J,0))</f>
        <v>0</v>
      </c>
      <c r="R89" s="75">
        <f>INDEX(District!AH:AH,MATCH($A89&amp;$A$13,District!$J:$J,0))</f>
        <v>0</v>
      </c>
      <c r="S89" s="75">
        <f>INDEX(District!AD:AD,MATCH($A89&amp;$A$13,District!$J:$J,0))</f>
        <v>0</v>
      </c>
      <c r="T89" s="75">
        <f>INDEX(District!K:K,MATCH($A89&amp;$A$13,District!$J:$J,0))</f>
        <v>4.11522633744856E-3</v>
      </c>
      <c r="U89" s="75">
        <f>INDEX(District!Q:Q,MATCH($A89&amp;$A$13,District!$J:$J,0))</f>
        <v>1.25786163522013E-2</v>
      </c>
      <c r="V89" s="75">
        <f>INDEX(District!P:P,MATCH($A89&amp;$A$13,District!$J:$J,0))</f>
        <v>4.5248868778280504E-3</v>
      </c>
      <c r="W89" s="75">
        <f>INDEX(District!V:V,MATCH($A89&amp;$A$13,District!$J:$J,0))</f>
        <v>0</v>
      </c>
      <c r="X89" s="75">
        <f>INDEX(District!U:U,MATCH($A89&amp;$A$13,District!$J:$J,0))</f>
        <v>0</v>
      </c>
      <c r="Y89" s="75">
        <f>INDEX(District!S:S,MATCH($A89&amp;$A$13,District!$J:$J,0))</f>
        <v>5.2356020942408397E-3</v>
      </c>
    </row>
    <row r="90" spans="1:25" x14ac:dyDescent="0.3">
      <c r="A90" s="24" t="s">
        <v>396</v>
      </c>
      <c r="B90" s="74">
        <f>INDEX(District!M:M,MATCH($A90&amp;$A$13,District!$J:$J,0))</f>
        <v>0</v>
      </c>
      <c r="C90" s="75">
        <f>INDEX(District!AA:AA,MATCH($A90&amp;$A$13,District!$J:$J,0))</f>
        <v>0</v>
      </c>
      <c r="D90" s="75">
        <f>INDEX(District!AE:AE,MATCH($A90&amp;$A$13,District!$J:$J,0))</f>
        <v>0</v>
      </c>
      <c r="E90" s="75">
        <f>INDEX(District!T:T,MATCH($A90&amp;$A$13,District!$J:$J,0))</f>
        <v>0</v>
      </c>
      <c r="F90" s="75">
        <f>INDEX(District!AB:AB,MATCH($A90&amp;$A$13,District!$J:$J,0))</f>
        <v>0</v>
      </c>
      <c r="G90" s="75">
        <f>INDEX(District!AC:AC,MATCH($A90&amp;$A$13,District!$J:$J,0))</f>
        <v>0</v>
      </c>
      <c r="H90" s="75">
        <f>INDEX(District!Z:Z,MATCH($A90&amp;$A$13,District!$J:$J,0))</f>
        <v>0</v>
      </c>
      <c r="I90" s="75">
        <f>INDEX(District!O:O,MATCH($A90&amp;$A$13,District!$J:$J,0))</f>
        <v>6.7114093959731499E-3</v>
      </c>
      <c r="J90" s="75">
        <f>INDEX(District!AG:AG,MATCH($A90&amp;$A$13,District!$J:$J,0))</f>
        <v>0</v>
      </c>
      <c r="K90" s="75">
        <f>INDEX(District!W:W,MATCH($A90&amp;$A$13,District!$J:$J,0))</f>
        <v>6.3694267515923596E-3</v>
      </c>
      <c r="L90" s="75">
        <f>INDEX(District!L:L,MATCH($A90&amp;$A$13,District!$J:$J,0))</f>
        <v>0</v>
      </c>
      <c r="M90" s="75">
        <f>INDEX(District!Y:Y,MATCH($A90&amp;$A$13,District!$J:$J,0))</f>
        <v>0</v>
      </c>
      <c r="N90" s="75">
        <f>INDEX(District!X:X,MATCH($A90&amp;$A$13,District!$J:$J,0))</f>
        <v>0</v>
      </c>
      <c r="O90" s="75">
        <f>INDEX(District!AC:AC,MATCH($A90&amp;$A$13,District!$J:$J,0))</f>
        <v>0</v>
      </c>
      <c r="P90" s="75">
        <f>INDEX(District!AF:AF,MATCH($A90&amp;$A$13,District!$J:$J,0))</f>
        <v>0</v>
      </c>
      <c r="Q90" s="75">
        <f>INDEX(District!R:R,MATCH($A90&amp;$A$13,District!$J:$J,0))</f>
        <v>0</v>
      </c>
      <c r="R90" s="75">
        <f>INDEX(District!AH:AH,MATCH($A90&amp;$A$13,District!$J:$J,0))</f>
        <v>0</v>
      </c>
      <c r="S90" s="75">
        <f>INDEX(District!AD:AD,MATCH($A90&amp;$A$13,District!$J:$J,0))</f>
        <v>0</v>
      </c>
      <c r="T90" s="75">
        <f>INDEX(District!K:K,MATCH($A90&amp;$A$13,District!$J:$J,0))</f>
        <v>0</v>
      </c>
      <c r="U90" s="75">
        <f>INDEX(District!Q:Q,MATCH($A90&amp;$A$13,District!$J:$J,0))</f>
        <v>0</v>
      </c>
      <c r="V90" s="75">
        <f>INDEX(District!P:P,MATCH($A90&amp;$A$13,District!$J:$J,0))</f>
        <v>0</v>
      </c>
      <c r="W90" s="75">
        <f>INDEX(District!V:V,MATCH($A90&amp;$A$13,District!$J:$J,0))</f>
        <v>0</v>
      </c>
      <c r="X90" s="75">
        <f>INDEX(District!U:U,MATCH($A90&amp;$A$13,District!$J:$J,0))</f>
        <v>6.9930069930069904E-3</v>
      </c>
      <c r="Y90" s="75">
        <f>INDEX(District!S:S,MATCH($A90&amp;$A$13,District!$J:$J,0))</f>
        <v>0</v>
      </c>
    </row>
    <row r="91" spans="1:25" x14ac:dyDescent="0.3">
      <c r="A91" s="24" t="s">
        <v>399</v>
      </c>
      <c r="B91" s="74">
        <f>INDEX(District!M:M,MATCH($A91&amp;$A$13,District!$J:$J,0))</f>
        <v>0</v>
      </c>
      <c r="C91" s="75">
        <f>INDEX(District!AA:AA,MATCH($A91&amp;$A$13,District!$J:$J,0))</f>
        <v>1.6853932584269701E-2</v>
      </c>
      <c r="D91" s="75">
        <f>INDEX(District!AE:AE,MATCH($A91&amp;$A$13,District!$J:$J,0))</f>
        <v>0</v>
      </c>
      <c r="E91" s="75">
        <f>INDEX(District!T:T,MATCH($A91&amp;$A$13,District!$J:$J,0))</f>
        <v>0</v>
      </c>
      <c r="F91" s="75">
        <f>INDEX(District!AB:AB,MATCH($A91&amp;$A$13,District!$J:$J,0))</f>
        <v>0</v>
      </c>
      <c r="G91" s="75">
        <f>INDEX(District!AC:AC,MATCH($A91&amp;$A$13,District!$J:$J,0))</f>
        <v>0</v>
      </c>
      <c r="H91" s="75">
        <f>INDEX(District!Z:Z,MATCH($A91&amp;$A$13,District!$J:$J,0))</f>
        <v>0</v>
      </c>
      <c r="I91" s="75">
        <f>INDEX(District!O:O,MATCH($A91&amp;$A$13,District!$J:$J,0))</f>
        <v>0</v>
      </c>
      <c r="J91" s="75">
        <f>INDEX(District!AG:AG,MATCH($A91&amp;$A$13,District!$J:$J,0))</f>
        <v>0</v>
      </c>
      <c r="K91" s="75">
        <f>INDEX(District!W:W,MATCH($A91&amp;$A$13,District!$J:$J,0))</f>
        <v>0</v>
      </c>
      <c r="L91" s="75">
        <f>INDEX(District!L:L,MATCH($A91&amp;$A$13,District!$J:$J,0))</f>
        <v>6.5359477124183E-3</v>
      </c>
      <c r="M91" s="75">
        <f>INDEX(District!Y:Y,MATCH($A91&amp;$A$13,District!$J:$J,0))</f>
        <v>0</v>
      </c>
      <c r="N91" s="75">
        <f>INDEX(District!X:X,MATCH($A91&amp;$A$13,District!$J:$J,0))</f>
        <v>0</v>
      </c>
      <c r="O91" s="75">
        <f>INDEX(District!AC:AC,MATCH($A91&amp;$A$13,District!$J:$J,0))</f>
        <v>0</v>
      </c>
      <c r="P91" s="75">
        <f>INDEX(District!AF:AF,MATCH($A91&amp;$A$13,District!$J:$J,0))</f>
        <v>0</v>
      </c>
      <c r="Q91" s="75">
        <f>INDEX(District!R:R,MATCH($A91&amp;$A$13,District!$J:$J,0))</f>
        <v>0</v>
      </c>
      <c r="R91" s="75">
        <f>INDEX(District!AH:AH,MATCH($A91&amp;$A$13,District!$J:$J,0))</f>
        <v>0</v>
      </c>
      <c r="S91" s="75">
        <f>INDEX(District!AD:AD,MATCH($A91&amp;$A$13,District!$J:$J,0))</f>
        <v>0</v>
      </c>
      <c r="T91" s="75">
        <f>INDEX(District!K:K,MATCH($A91&amp;$A$13,District!$J:$J,0))</f>
        <v>0</v>
      </c>
      <c r="U91" s="75">
        <f>INDEX(District!Q:Q,MATCH($A91&amp;$A$13,District!$J:$J,0))</f>
        <v>6.2893081761006301E-3</v>
      </c>
      <c r="V91" s="75">
        <f>INDEX(District!P:P,MATCH($A91&amp;$A$13,District!$J:$J,0))</f>
        <v>0</v>
      </c>
      <c r="W91" s="75">
        <f>INDEX(District!V:V,MATCH($A91&amp;$A$13,District!$J:$J,0))</f>
        <v>0</v>
      </c>
      <c r="X91" s="75">
        <f>INDEX(District!U:U,MATCH($A91&amp;$A$13,District!$J:$J,0))</f>
        <v>0</v>
      </c>
      <c r="Y91" s="75">
        <f>INDEX(District!S:S,MATCH($A91&amp;$A$13,District!$J:$J,0))</f>
        <v>0</v>
      </c>
    </row>
    <row r="92" spans="1:25" x14ac:dyDescent="0.3">
      <c r="A92" s="24" t="s">
        <v>403</v>
      </c>
      <c r="B92" s="74">
        <f>INDEX(District!M:M,MATCH($A92&amp;$A$13,District!$J:$J,0))</f>
        <v>0</v>
      </c>
      <c r="C92" s="75">
        <f>INDEX(District!AA:AA,MATCH($A92&amp;$A$13,District!$J:$J,0))</f>
        <v>5.0561797752809001E-2</v>
      </c>
      <c r="D92" s="75">
        <f>INDEX(District!AE:AE,MATCH($A92&amp;$A$13,District!$J:$J,0))</f>
        <v>5.7971014492753603E-2</v>
      </c>
      <c r="E92" s="75">
        <f>INDEX(District!T:T,MATCH($A92&amp;$A$13,District!$J:$J,0))</f>
        <v>0</v>
      </c>
      <c r="F92" s="75">
        <f>INDEX(District!AB:AB,MATCH($A92&amp;$A$13,District!$J:$J,0))</f>
        <v>9.6153846153846194E-3</v>
      </c>
      <c r="G92" s="75">
        <f>INDEX(District!AC:AC,MATCH($A92&amp;$A$13,District!$J:$J,0))</f>
        <v>6.0975609756097598E-3</v>
      </c>
      <c r="H92" s="75">
        <f>INDEX(District!Z:Z,MATCH($A92&amp;$A$13,District!$J:$J,0))</f>
        <v>1.9867549668874201E-2</v>
      </c>
      <c r="I92" s="75">
        <f>INDEX(District!O:O,MATCH($A92&amp;$A$13,District!$J:$J,0))</f>
        <v>2.01342281879195E-2</v>
      </c>
      <c r="J92" s="75">
        <f>INDEX(District!AG:AG,MATCH($A92&amp;$A$13,District!$J:$J,0))</f>
        <v>9.0090090090090107E-3</v>
      </c>
      <c r="K92" s="75">
        <f>INDEX(District!W:W,MATCH($A92&amp;$A$13,District!$J:$J,0))</f>
        <v>6.3694267515923596E-3</v>
      </c>
      <c r="L92" s="75">
        <f>INDEX(District!L:L,MATCH($A92&amp;$A$13,District!$J:$J,0))</f>
        <v>0.10457516339869299</v>
      </c>
      <c r="M92" s="75">
        <f>INDEX(District!Y:Y,MATCH($A92&amp;$A$13,District!$J:$J,0))</f>
        <v>5.1813471502590702E-3</v>
      </c>
      <c r="N92" s="75">
        <f>INDEX(District!X:X,MATCH($A92&amp;$A$13,District!$J:$J,0))</f>
        <v>0</v>
      </c>
      <c r="O92" s="75">
        <f>INDEX(District!AC:AC,MATCH($A92&amp;$A$13,District!$J:$J,0))</f>
        <v>6.0975609756097598E-3</v>
      </c>
      <c r="P92" s="75">
        <f>INDEX(District!AF:AF,MATCH($A92&amp;$A$13,District!$J:$J,0))</f>
        <v>0</v>
      </c>
      <c r="Q92" s="75">
        <f>INDEX(District!R:R,MATCH($A92&amp;$A$13,District!$J:$J,0))</f>
        <v>3.0487804878048801E-2</v>
      </c>
      <c r="R92" s="75">
        <f>INDEX(District!AH:AH,MATCH($A92&amp;$A$13,District!$J:$J,0))</f>
        <v>0</v>
      </c>
      <c r="S92" s="75">
        <f>INDEX(District!AD:AD,MATCH($A92&amp;$A$13,District!$J:$J,0))</f>
        <v>0</v>
      </c>
      <c r="T92" s="75">
        <f>INDEX(District!K:K,MATCH($A92&amp;$A$13,District!$J:$J,0))</f>
        <v>8.23045267489712E-3</v>
      </c>
      <c r="U92" s="75">
        <f>INDEX(District!Q:Q,MATCH($A92&amp;$A$13,District!$J:$J,0))</f>
        <v>6.2893081761006301E-3</v>
      </c>
      <c r="V92" s="75">
        <f>INDEX(District!P:P,MATCH($A92&amp;$A$13,District!$J:$J,0))</f>
        <v>4.5248868778280504E-3</v>
      </c>
      <c r="W92" s="75">
        <f>INDEX(District!V:V,MATCH($A92&amp;$A$13,District!$J:$J,0))</f>
        <v>6.2111801242236003E-3</v>
      </c>
      <c r="X92" s="75">
        <f>INDEX(District!U:U,MATCH($A92&amp;$A$13,District!$J:$J,0))</f>
        <v>1.3986013986014E-2</v>
      </c>
      <c r="Y92" s="75">
        <f>INDEX(District!S:S,MATCH($A92&amp;$A$13,District!$J:$J,0))</f>
        <v>3.6649214659685903E-2</v>
      </c>
    </row>
    <row r="93" spans="1:25" x14ac:dyDescent="0.3">
      <c r="A93" s="24" t="s">
        <v>404</v>
      </c>
      <c r="B93" s="74">
        <f>INDEX(District!M:M,MATCH($A93&amp;$A$13,District!$J:$J,0))</f>
        <v>6.5789473684210495E-2</v>
      </c>
      <c r="C93" s="75">
        <f>INDEX(District!AA:AA,MATCH($A93&amp;$A$13,District!$J:$J,0))</f>
        <v>3.3707865168539297E-2</v>
      </c>
      <c r="D93" s="75">
        <f>INDEX(District!AE:AE,MATCH($A93&amp;$A$13,District!$J:$J,0))</f>
        <v>3.2608695652173898E-2</v>
      </c>
      <c r="E93" s="75">
        <f>INDEX(District!T:T,MATCH($A93&amp;$A$13,District!$J:$J,0))</f>
        <v>1.4285714285714299E-2</v>
      </c>
      <c r="F93" s="75">
        <f>INDEX(District!AB:AB,MATCH($A93&amp;$A$13,District!$J:$J,0))</f>
        <v>3.8461538461538498E-2</v>
      </c>
      <c r="G93" s="75">
        <f>INDEX(District!AC:AC,MATCH($A93&amp;$A$13,District!$J:$J,0))</f>
        <v>9.7560975609756101E-2</v>
      </c>
      <c r="H93" s="75">
        <f>INDEX(District!Z:Z,MATCH($A93&amp;$A$13,District!$J:$J,0))</f>
        <v>7.9470198675496706E-2</v>
      </c>
      <c r="I93" s="75">
        <f>INDEX(District!O:O,MATCH($A93&amp;$A$13,District!$J:$J,0))</f>
        <v>6.7114093959731502E-2</v>
      </c>
      <c r="J93" s="75">
        <f>INDEX(District!AG:AG,MATCH($A93&amp;$A$13,District!$J:$J,0))</f>
        <v>2.7027027027027001E-2</v>
      </c>
      <c r="K93" s="75">
        <f>INDEX(District!W:W,MATCH($A93&amp;$A$13,District!$J:$J,0))</f>
        <v>3.1847133757961797E-2</v>
      </c>
      <c r="L93" s="75">
        <f>INDEX(District!L:L,MATCH($A93&amp;$A$13,District!$J:$J,0))</f>
        <v>8.4967320261437898E-2</v>
      </c>
      <c r="M93" s="75">
        <f>INDEX(District!Y:Y,MATCH($A93&amp;$A$13,District!$J:$J,0))</f>
        <v>7.2538860103627006E-2</v>
      </c>
      <c r="N93" s="75">
        <f>INDEX(District!X:X,MATCH($A93&amp;$A$13,District!$J:$J,0))</f>
        <v>4.8387096774193603E-2</v>
      </c>
      <c r="O93" s="75">
        <f>INDEX(District!AC:AC,MATCH($A93&amp;$A$13,District!$J:$J,0))</f>
        <v>9.7560975609756101E-2</v>
      </c>
      <c r="P93" s="75">
        <f>INDEX(District!AF:AF,MATCH($A93&amp;$A$13,District!$J:$J,0))</f>
        <v>3.7974683544303799E-2</v>
      </c>
      <c r="Q93" s="75">
        <f>INDEX(District!R:R,MATCH($A93&amp;$A$13,District!$J:$J,0))</f>
        <v>8.5365853658536606E-2</v>
      </c>
      <c r="R93" s="75">
        <f>INDEX(District!AH:AH,MATCH($A93&amp;$A$13,District!$J:$J,0))</f>
        <v>9.7087378640776708E-3</v>
      </c>
      <c r="S93" s="75">
        <f>INDEX(District!AD:AD,MATCH($A93&amp;$A$13,District!$J:$J,0))</f>
        <v>5.9602649006622502E-2</v>
      </c>
      <c r="T93" s="75">
        <f>INDEX(District!K:K,MATCH($A93&amp;$A$13,District!$J:$J,0))</f>
        <v>3.2921810699588501E-2</v>
      </c>
      <c r="U93" s="75">
        <f>INDEX(District!Q:Q,MATCH($A93&amp;$A$13,District!$J:$J,0))</f>
        <v>3.1446540880503103E-2</v>
      </c>
      <c r="V93" s="75">
        <f>INDEX(District!P:P,MATCH($A93&amp;$A$13,District!$J:$J,0))</f>
        <v>0.104072398190045</v>
      </c>
      <c r="W93" s="75">
        <f>INDEX(District!V:V,MATCH($A93&amp;$A$13,District!$J:$J,0))</f>
        <v>3.1055900621118002E-2</v>
      </c>
      <c r="X93" s="75">
        <f>INDEX(District!U:U,MATCH($A93&amp;$A$13,District!$J:$J,0))</f>
        <v>6.2937062937062901E-2</v>
      </c>
      <c r="Y93" s="75">
        <f>INDEX(District!S:S,MATCH($A93&amp;$A$13,District!$J:$J,0))</f>
        <v>7.3298429319371694E-2</v>
      </c>
    </row>
    <row r="96" spans="1:25" x14ac:dyDescent="0.3">
      <c r="A96" s="26" t="s">
        <v>151</v>
      </c>
      <c r="B96" s="85"/>
      <c r="C96" s="85"/>
      <c r="D96" s="85"/>
      <c r="E96" s="85"/>
      <c r="F96" s="85"/>
      <c r="G96" s="85"/>
    </row>
    <row r="97" spans="1:25" x14ac:dyDescent="0.3">
      <c r="A97" s="30"/>
    </row>
    <row r="99" spans="1:25" x14ac:dyDescent="0.3">
      <c r="B99" s="46" t="s">
        <v>51</v>
      </c>
      <c r="C99" s="46" t="s">
        <v>56</v>
      </c>
      <c r="D99" s="46" t="s">
        <v>57</v>
      </c>
      <c r="E99" s="46" t="s">
        <v>50</v>
      </c>
      <c r="F99" s="46" t="s">
        <v>69</v>
      </c>
      <c r="G99" s="46" t="s">
        <v>54</v>
      </c>
      <c r="H99" s="46" t="s">
        <v>58</v>
      </c>
      <c r="I99" s="46" t="s">
        <v>70</v>
      </c>
      <c r="J99" s="46" t="s">
        <v>71</v>
      </c>
      <c r="K99" s="46" t="s">
        <v>72</v>
      </c>
      <c r="L99" s="46" t="s">
        <v>73</v>
      </c>
      <c r="M99" s="46" t="s">
        <v>74</v>
      </c>
      <c r="N99" s="46" t="s">
        <v>59</v>
      </c>
      <c r="O99" s="46" t="s">
        <v>75</v>
      </c>
      <c r="P99" s="46" t="s">
        <v>62</v>
      </c>
      <c r="Q99" s="46" t="s">
        <v>76</v>
      </c>
      <c r="R99" s="46" t="s">
        <v>77</v>
      </c>
      <c r="S99" s="46" t="s">
        <v>78</v>
      </c>
      <c r="T99" s="46" t="s">
        <v>79</v>
      </c>
      <c r="U99" s="46" t="s">
        <v>80</v>
      </c>
      <c r="V99" s="46" t="s">
        <v>60</v>
      </c>
      <c r="W99" s="46" t="s">
        <v>81</v>
      </c>
      <c r="X99" s="46" t="s">
        <v>55</v>
      </c>
      <c r="Y99" s="46" t="s">
        <v>61</v>
      </c>
    </row>
    <row r="100" spans="1:25" x14ac:dyDescent="0.3">
      <c r="A100" s="37" t="s">
        <v>153</v>
      </c>
      <c r="B100" s="74">
        <f>INDEX(District!M:M,MATCH($A100&amp;$A$13,District!$J:$J,0))</f>
        <v>0.18421052631578899</v>
      </c>
      <c r="C100" s="75">
        <f>INDEX(District!AA:AA,MATCH($A100&amp;$A$13,District!$J:$J,0))</f>
        <v>6.1797752808988797E-2</v>
      </c>
      <c r="D100" s="75">
        <f>INDEX(District!AE:AE,MATCH($A100&amp;$A$13,District!$J:$J,0))</f>
        <v>1.8115942028985501E-2</v>
      </c>
      <c r="E100" s="75">
        <f>INDEX(District!T:T,MATCH($A100&amp;$A$13,District!$J:$J,0))</f>
        <v>2.8571428571428598E-2</v>
      </c>
      <c r="F100" s="75">
        <f>INDEX(District!AB:AB,MATCH($A100&amp;$A$13,District!$J:$J,0))</f>
        <v>3.3653846153846201E-2</v>
      </c>
      <c r="G100" s="75">
        <f>INDEX(District!AC:AC,MATCH($A100&amp;$A$13,District!$J:$J,0))</f>
        <v>4.2682926829268303E-2</v>
      </c>
      <c r="H100" s="75">
        <f>INDEX(District!Z:Z,MATCH($A100&amp;$A$13,District!$J:$J,0))</f>
        <v>4.6357615894039701E-2</v>
      </c>
      <c r="I100" s="75">
        <f>INDEX(District!O:O,MATCH($A100&amp;$A$13,District!$J:$J,0))</f>
        <v>7.3825503355704702E-2</v>
      </c>
      <c r="J100" s="75">
        <f>INDEX(District!AG:AG,MATCH($A100&amp;$A$13,District!$J:$J,0))</f>
        <v>4.5045045045045001E-2</v>
      </c>
      <c r="K100" s="75">
        <f>INDEX(District!W:W,MATCH($A100&amp;$A$13,District!$J:$J,0))</f>
        <v>0.101910828025478</v>
      </c>
      <c r="L100" s="75">
        <f>INDEX(District!L:L,MATCH($A100&amp;$A$13,District!$J:$J,0))</f>
        <v>6.5359477124182996E-2</v>
      </c>
      <c r="M100" s="75">
        <f>INDEX(District!Y:Y,MATCH($A100&amp;$A$13,District!$J:$J,0))</f>
        <v>9.8445595854922296E-2</v>
      </c>
      <c r="N100" s="75">
        <f>INDEX(District!X:X,MATCH($A100&amp;$A$13,District!$J:$J,0))</f>
        <v>0.16666666666666699</v>
      </c>
      <c r="O100" s="75">
        <f>INDEX(District!AC:AC,MATCH($A100&amp;$A$13,District!$J:$J,0))</f>
        <v>4.2682926829268303E-2</v>
      </c>
      <c r="P100" s="75">
        <f>INDEX(District!AF:AF,MATCH($A100&amp;$A$13,District!$J:$J,0))</f>
        <v>2.53164556962025E-2</v>
      </c>
      <c r="Q100" s="75">
        <f>INDEX(District!R:R,MATCH($A100&amp;$A$13,District!$J:$J,0))</f>
        <v>9.7560975609756101E-2</v>
      </c>
      <c r="R100" s="75">
        <f>INDEX(District!AH:AH,MATCH($A100&amp;$A$13,District!$J:$J,0))</f>
        <v>5.8252427184466E-2</v>
      </c>
      <c r="S100" s="75">
        <f>INDEX(District!AD:AD,MATCH($A100&amp;$A$13,District!$J:$J,0))</f>
        <v>2.6490066225165601E-2</v>
      </c>
      <c r="T100" s="75">
        <f>INDEX(District!K:K,MATCH($A100&amp;$A$13,District!$J:$J,0))</f>
        <v>0</v>
      </c>
      <c r="U100" s="75">
        <f>INDEX(District!Q:Q,MATCH($A100&amp;$A$13,District!$J:$J,0))</f>
        <v>3.1446540880503103E-2</v>
      </c>
      <c r="V100" s="75">
        <f>INDEX(District!P:P,MATCH($A100&amp;$A$13,District!$J:$J,0))</f>
        <v>3.1674208144796399E-2</v>
      </c>
      <c r="W100" s="75">
        <f>INDEX(District!V:V,MATCH($A100&amp;$A$13,District!$J:$J,0))</f>
        <v>3.1055900621118002E-2</v>
      </c>
      <c r="X100" s="75">
        <f>INDEX(District!U:U,MATCH($A100&amp;$A$13,District!$J:$J,0))</f>
        <v>2.7972027972028E-2</v>
      </c>
      <c r="Y100" s="75">
        <f>INDEX(District!S:S,MATCH($A100&amp;$A$13,District!$J:$J,0))</f>
        <v>8.3769633507853394E-2</v>
      </c>
    </row>
    <row r="101" spans="1:25" x14ac:dyDescent="0.3">
      <c r="A101" s="37" t="s">
        <v>154</v>
      </c>
      <c r="B101" s="74">
        <f>INDEX(District!M:M,MATCH($A101&amp;$A$13,District!$J:$J,0))</f>
        <v>9.2105263157894704E-2</v>
      </c>
      <c r="C101" s="75">
        <f>INDEX(District!AA:AA,MATCH($A101&amp;$A$13,District!$J:$J,0))</f>
        <v>1.6853932584269701E-2</v>
      </c>
      <c r="D101" s="75">
        <f>INDEX(District!AE:AE,MATCH($A101&amp;$A$13,District!$J:$J,0))</f>
        <v>2.8985507246376802E-2</v>
      </c>
      <c r="E101" s="75">
        <f>INDEX(District!T:T,MATCH($A101&amp;$A$13,District!$J:$J,0))</f>
        <v>2.8571428571428598E-2</v>
      </c>
      <c r="F101" s="75">
        <f>INDEX(District!AB:AB,MATCH($A101&amp;$A$13,District!$J:$J,0))</f>
        <v>0.1875</v>
      </c>
      <c r="G101" s="75">
        <f>INDEX(District!AC:AC,MATCH($A101&amp;$A$13,District!$J:$J,0))</f>
        <v>5.4878048780487798E-2</v>
      </c>
      <c r="H101" s="75">
        <f>INDEX(District!Z:Z,MATCH($A101&amp;$A$13,District!$J:$J,0))</f>
        <v>0.185430463576159</v>
      </c>
      <c r="I101" s="75">
        <f>INDEX(District!O:O,MATCH($A101&amp;$A$13,District!$J:$J,0))</f>
        <v>5.3691275167785199E-2</v>
      </c>
      <c r="J101" s="75">
        <f>INDEX(District!AG:AG,MATCH($A101&amp;$A$13,District!$J:$J,0))</f>
        <v>1.8018018018018001E-2</v>
      </c>
      <c r="K101" s="75">
        <f>INDEX(District!W:W,MATCH($A101&amp;$A$13,District!$J:$J,0))</f>
        <v>0.121019108280255</v>
      </c>
      <c r="L101" s="75">
        <f>INDEX(District!L:L,MATCH($A101&amp;$A$13,District!$J:$J,0))</f>
        <v>0.15032679738562099</v>
      </c>
      <c r="M101" s="75">
        <f>INDEX(District!Y:Y,MATCH($A101&amp;$A$13,District!$J:$J,0))</f>
        <v>5.1813471502590698E-2</v>
      </c>
      <c r="N101" s="75">
        <f>INDEX(District!X:X,MATCH($A101&amp;$A$13,District!$J:$J,0))</f>
        <v>0.19892473118279599</v>
      </c>
      <c r="O101" s="75">
        <f>INDEX(District!AC:AC,MATCH($A101&amp;$A$13,District!$J:$J,0))</f>
        <v>5.4878048780487798E-2</v>
      </c>
      <c r="P101" s="75">
        <f>INDEX(District!AF:AF,MATCH($A101&amp;$A$13,District!$J:$J,0))</f>
        <v>0.145569620253165</v>
      </c>
      <c r="Q101" s="75">
        <f>INDEX(District!R:R,MATCH($A101&amp;$A$13,District!$J:$J,0))</f>
        <v>7.9268292682926803E-2</v>
      </c>
      <c r="R101" s="75">
        <f>INDEX(District!AH:AH,MATCH($A101&amp;$A$13,District!$J:$J,0))</f>
        <v>0.116504854368932</v>
      </c>
      <c r="S101" s="75">
        <f>INDEX(District!AD:AD,MATCH($A101&amp;$A$13,District!$J:$J,0))</f>
        <v>6.6225165562913899E-2</v>
      </c>
      <c r="T101" s="75">
        <f>INDEX(District!K:K,MATCH($A101&amp;$A$13,District!$J:$J,0))</f>
        <v>1.2345679012345699E-2</v>
      </c>
      <c r="U101" s="75">
        <f>INDEX(District!Q:Q,MATCH($A101&amp;$A$13,District!$J:$J,0))</f>
        <v>3.77358490566038E-2</v>
      </c>
      <c r="V101" s="75">
        <f>INDEX(District!P:P,MATCH($A101&amp;$A$13,District!$J:$J,0))</f>
        <v>4.0723981900452497E-2</v>
      </c>
      <c r="W101" s="75">
        <f>INDEX(District!V:V,MATCH($A101&amp;$A$13,District!$J:$J,0))</f>
        <v>4.3478260869565202E-2</v>
      </c>
      <c r="X101" s="75">
        <f>INDEX(District!U:U,MATCH($A101&amp;$A$13,District!$J:$J,0))</f>
        <v>0.11888111888111901</v>
      </c>
      <c r="Y101" s="75">
        <f>INDEX(District!S:S,MATCH($A101&amp;$A$13,District!$J:$J,0))</f>
        <v>0.25130890052355997</v>
      </c>
    </row>
    <row r="102" spans="1:25" x14ac:dyDescent="0.3">
      <c r="A102" s="37" t="s">
        <v>155</v>
      </c>
      <c r="B102" s="74">
        <f>INDEX(District!M:M,MATCH($A102&amp;$A$13,District!$J:$J,0))</f>
        <v>0</v>
      </c>
      <c r="C102" s="75">
        <f>INDEX(District!AA:AA,MATCH($A102&amp;$A$13,District!$J:$J,0))</f>
        <v>0</v>
      </c>
      <c r="D102" s="75">
        <f>INDEX(District!AE:AE,MATCH($A102&amp;$A$13,District!$J:$J,0))</f>
        <v>0</v>
      </c>
      <c r="E102" s="75">
        <f>INDEX(District!T:T,MATCH($A102&amp;$A$13,District!$J:$J,0))</f>
        <v>0</v>
      </c>
      <c r="F102" s="75">
        <f>INDEX(District!AB:AB,MATCH($A102&amp;$A$13,District!$J:$J,0))</f>
        <v>0</v>
      </c>
      <c r="G102" s="75">
        <f>INDEX(District!AC:AC,MATCH($A102&amp;$A$13,District!$J:$J,0))</f>
        <v>0</v>
      </c>
      <c r="H102" s="75">
        <f>INDEX(District!Z:Z,MATCH($A102&amp;$A$13,District!$J:$J,0))</f>
        <v>0</v>
      </c>
      <c r="I102" s="75">
        <f>INDEX(District!O:O,MATCH($A102&amp;$A$13,District!$J:$J,0))</f>
        <v>0</v>
      </c>
      <c r="J102" s="75">
        <f>INDEX(District!AG:AG,MATCH($A102&amp;$A$13,District!$J:$J,0))</f>
        <v>0</v>
      </c>
      <c r="K102" s="75">
        <f>INDEX(District!W:W,MATCH($A102&amp;$A$13,District!$J:$J,0))</f>
        <v>6.3694267515923596E-3</v>
      </c>
      <c r="L102" s="75">
        <f>INDEX(District!L:L,MATCH($A102&amp;$A$13,District!$J:$J,0))</f>
        <v>6.5359477124183E-3</v>
      </c>
      <c r="M102" s="75">
        <f>INDEX(District!Y:Y,MATCH($A102&amp;$A$13,District!$J:$J,0))</f>
        <v>5.1813471502590702E-3</v>
      </c>
      <c r="N102" s="75">
        <f>INDEX(District!X:X,MATCH($A102&amp;$A$13,District!$J:$J,0))</f>
        <v>0</v>
      </c>
      <c r="O102" s="75">
        <f>INDEX(District!AC:AC,MATCH($A102&amp;$A$13,District!$J:$J,0))</f>
        <v>0</v>
      </c>
      <c r="P102" s="75">
        <f>INDEX(District!AF:AF,MATCH($A102&amp;$A$13,District!$J:$J,0))</f>
        <v>0</v>
      </c>
      <c r="Q102" s="75">
        <f>INDEX(District!R:R,MATCH($A102&amp;$A$13,District!$J:$J,0))</f>
        <v>0</v>
      </c>
      <c r="R102" s="75">
        <f>INDEX(District!AH:AH,MATCH($A102&amp;$A$13,District!$J:$J,0))</f>
        <v>0</v>
      </c>
      <c r="S102" s="75">
        <f>INDEX(District!AD:AD,MATCH($A102&amp;$A$13,District!$J:$J,0))</f>
        <v>0</v>
      </c>
      <c r="T102" s="75">
        <f>INDEX(District!K:K,MATCH($A102&amp;$A$13,District!$J:$J,0))</f>
        <v>0</v>
      </c>
      <c r="U102" s="75">
        <f>INDEX(District!Q:Q,MATCH($A102&amp;$A$13,District!$J:$J,0))</f>
        <v>0</v>
      </c>
      <c r="V102" s="75">
        <f>INDEX(District!P:P,MATCH($A102&amp;$A$13,District!$J:$J,0))</f>
        <v>0</v>
      </c>
      <c r="W102" s="75">
        <f>INDEX(District!V:V,MATCH($A102&amp;$A$13,District!$J:$J,0))</f>
        <v>0</v>
      </c>
      <c r="X102" s="75">
        <f>INDEX(District!U:U,MATCH($A102&amp;$A$13,District!$J:$J,0))</f>
        <v>0</v>
      </c>
      <c r="Y102" s="75">
        <f>INDEX(District!S:S,MATCH($A102&amp;$A$13,District!$J:$J,0))</f>
        <v>0</v>
      </c>
    </row>
    <row r="103" spans="1:25" x14ac:dyDescent="0.3">
      <c r="A103" s="37" t="s">
        <v>156</v>
      </c>
      <c r="B103" s="74">
        <f>INDEX(District!M:M,MATCH($A103&amp;$A$13,District!$J:$J,0))</f>
        <v>6.5789473684210497E-3</v>
      </c>
      <c r="C103" s="75">
        <f>INDEX(District!AA:AA,MATCH($A103&amp;$A$13,District!$J:$J,0))</f>
        <v>5.6179775280898901E-3</v>
      </c>
      <c r="D103" s="75">
        <f>INDEX(District!AE:AE,MATCH($A103&amp;$A$13,District!$J:$J,0))</f>
        <v>1.8987341772151899E-2</v>
      </c>
      <c r="E103" s="75">
        <f>INDEX(District!T:T,MATCH($A103&amp;$A$13,District!$J:$J,0))</f>
        <v>0</v>
      </c>
      <c r="F103" s="75">
        <f>INDEX(District!AB:AB,MATCH($A103&amp;$A$13,District!$J:$J,0))</f>
        <v>4.8076923076923097E-3</v>
      </c>
      <c r="G103" s="75">
        <f>INDEX(District!AC:AC,MATCH($A103&amp;$A$13,District!$J:$J,0))</f>
        <v>0</v>
      </c>
      <c r="H103" s="75">
        <f>INDEX(District!Z:Z,MATCH($A103&amp;$A$13,District!$J:$J,0))</f>
        <v>6.6225165562913899E-3</v>
      </c>
      <c r="I103" s="75">
        <f>INDEX(District!O:O,MATCH($A103&amp;$A$13,District!$J:$J,0))</f>
        <v>0</v>
      </c>
      <c r="J103" s="75">
        <f>INDEX(District!AG:AG,MATCH($A103&amp;$A$13,District!$J:$J,0))</f>
        <v>0</v>
      </c>
      <c r="K103" s="75">
        <f>INDEX(District!W:W,MATCH($A103&amp;$A$13,District!$J:$J,0))</f>
        <v>6.3694267515923596E-3</v>
      </c>
      <c r="L103" s="75">
        <f>INDEX(District!L:L,MATCH($A103&amp;$A$13,District!$J:$J,0))</f>
        <v>1.30718954248366E-2</v>
      </c>
      <c r="M103" s="75">
        <f>INDEX(District!Y:Y,MATCH($A103&amp;$A$13,District!$J:$J,0))</f>
        <v>0</v>
      </c>
      <c r="N103" s="75">
        <f>INDEX(District!X:X,MATCH($A103&amp;$A$13,District!$J:$J,0))</f>
        <v>1.6129032258064498E-2</v>
      </c>
      <c r="O103" s="75">
        <f>INDEX(District!AC:AC,MATCH($A103&amp;$A$13,District!$J:$J,0))</f>
        <v>0</v>
      </c>
      <c r="P103" s="75">
        <f>INDEX(District!AF:AF,MATCH($A103&amp;$A$13,District!$J:$J,0))</f>
        <v>0</v>
      </c>
      <c r="Q103" s="75">
        <f>INDEX(District!R:R,MATCH($A103&amp;$A$13,District!$J:$J,0))</f>
        <v>1.21951219512195E-2</v>
      </c>
      <c r="R103" s="75">
        <f>INDEX(District!AH:AH,MATCH($A103&amp;$A$13,District!$J:$J,0))</f>
        <v>0</v>
      </c>
      <c r="S103" s="75">
        <f>INDEX(District!AD:AD,MATCH($A103&amp;$A$13,District!$J:$J,0))</f>
        <v>3.6231884057971002E-3</v>
      </c>
      <c r="T103" s="75">
        <f>INDEX(District!K:K,MATCH($A103&amp;$A$13,District!$J:$J,0))</f>
        <v>8.23045267489712E-3</v>
      </c>
      <c r="U103" s="75">
        <f>INDEX(District!Q:Q,MATCH($A103&amp;$A$13,District!$J:$J,0))</f>
        <v>1.88679245283019E-2</v>
      </c>
      <c r="V103" s="75">
        <f>INDEX(District!P:P,MATCH($A103&amp;$A$13,District!$J:$J,0))</f>
        <v>1.35746606334842E-2</v>
      </c>
      <c r="W103" s="75">
        <f>INDEX(District!V:V,MATCH($A103&amp;$A$13,District!$J:$J,0))</f>
        <v>6.2111801242236003E-3</v>
      </c>
      <c r="X103" s="75">
        <f>INDEX(District!U:U,MATCH($A103&amp;$A$13,District!$J:$J,0))</f>
        <v>0</v>
      </c>
      <c r="Y103" s="75">
        <f>INDEX(District!S:S,MATCH($A103&amp;$A$13,District!$J:$J,0))</f>
        <v>0</v>
      </c>
    </row>
    <row r="104" spans="1:25" x14ac:dyDescent="0.3">
      <c r="A104" s="37" t="s">
        <v>157</v>
      </c>
      <c r="B104" s="74">
        <f>INDEX(District!M:M,MATCH($A104&amp;$A$13,District!$J:$J,0))</f>
        <v>0.36842105263157898</v>
      </c>
      <c r="C104" s="75">
        <f>INDEX(District!AA:AA,MATCH($A104&amp;$A$13,District!$J:$J,0))</f>
        <v>0.57865168539325795</v>
      </c>
      <c r="D104" s="75">
        <f>INDEX(District!AE:AE,MATCH($A104&amp;$A$13,District!$J:$J,0))</f>
        <v>0.51086956521739102</v>
      </c>
      <c r="E104" s="75">
        <f>INDEX(District!T:T,MATCH($A104&amp;$A$13,District!$J:$J,0))</f>
        <v>0.65714285714285703</v>
      </c>
      <c r="F104" s="75">
        <f>INDEX(District!AB:AB,MATCH($A104&amp;$A$13,District!$J:$J,0))</f>
        <v>0.42788461538461497</v>
      </c>
      <c r="G104" s="75">
        <f>INDEX(District!AC:AC,MATCH($A104&amp;$A$13,District!$J:$J,0))</f>
        <v>0.45121951219512202</v>
      </c>
      <c r="H104" s="75">
        <f>INDEX(District!Z:Z,MATCH($A104&amp;$A$13,District!$J:$J,0))</f>
        <v>0.463576158940397</v>
      </c>
      <c r="I104" s="75">
        <f>INDEX(District!O:O,MATCH($A104&amp;$A$13,District!$J:$J,0))</f>
        <v>0.46979865771812102</v>
      </c>
      <c r="J104" s="75">
        <f>INDEX(District!AG:AG,MATCH($A104&amp;$A$13,District!$J:$J,0))</f>
        <v>0.77477477477477497</v>
      </c>
      <c r="K104" s="75">
        <f>INDEX(District!W:W,MATCH($A104&amp;$A$13,District!$J:$J,0))</f>
        <v>0.484076433121019</v>
      </c>
      <c r="L104" s="75">
        <f>INDEX(District!L:L,MATCH($A104&amp;$A$13,District!$J:$J,0))</f>
        <v>0.38562091503267998</v>
      </c>
      <c r="M104" s="75">
        <f>INDEX(District!Y:Y,MATCH($A104&amp;$A$13,District!$J:$J,0))</f>
        <v>0.57512953367875697</v>
      </c>
      <c r="N104" s="75">
        <f>INDEX(District!X:X,MATCH($A104&amp;$A$13,District!$J:$J,0))</f>
        <v>0.32258064516128998</v>
      </c>
      <c r="O104" s="75">
        <f>INDEX(District!AC:AC,MATCH($A104&amp;$A$13,District!$J:$J,0))</f>
        <v>0.45121951219512202</v>
      </c>
      <c r="P104" s="75">
        <f>INDEX(District!AF:AF,MATCH($A104&amp;$A$13,District!$J:$J,0))</f>
        <v>0.253164556962025</v>
      </c>
      <c r="Q104" s="75">
        <f>INDEX(District!R:R,MATCH($A104&amp;$A$13,District!$J:$J,0))</f>
        <v>0.26219512195122002</v>
      </c>
      <c r="R104" s="75">
        <f>INDEX(District!AH:AH,MATCH($A104&amp;$A$13,District!$J:$J,0))</f>
        <v>0.60194174757281604</v>
      </c>
      <c r="S104" s="75">
        <f>INDEX(District!AD:AD,MATCH($A104&amp;$A$13,District!$J:$J,0))</f>
        <v>0.56291390728476798</v>
      </c>
      <c r="T104" s="75">
        <f>INDEX(District!K:K,MATCH($A104&amp;$A$13,District!$J:$J,0))</f>
        <v>0.59670781893004099</v>
      </c>
      <c r="U104" s="75">
        <f>INDEX(District!Q:Q,MATCH($A104&amp;$A$13,District!$J:$J,0))</f>
        <v>0.49685534591195002</v>
      </c>
      <c r="V104" s="75">
        <f>INDEX(District!P:P,MATCH($A104&amp;$A$13,District!$J:$J,0))</f>
        <v>0.69230769230769196</v>
      </c>
      <c r="W104" s="75">
        <f>INDEX(District!V:V,MATCH($A104&amp;$A$13,District!$J:$J,0))</f>
        <v>0.59006211180124202</v>
      </c>
      <c r="X104" s="75">
        <f>INDEX(District!U:U,MATCH($A104&amp;$A$13,District!$J:$J,0))</f>
        <v>0.55944055944055904</v>
      </c>
      <c r="Y104" s="75">
        <f>INDEX(District!S:S,MATCH($A104&amp;$A$13,District!$J:$J,0))</f>
        <v>0.40837696335078499</v>
      </c>
    </row>
    <row r="105" spans="1:25" x14ac:dyDescent="0.3">
      <c r="A105" s="37" t="s">
        <v>158</v>
      </c>
      <c r="B105" s="74">
        <f>INDEX(District!M:M,MATCH($A105&amp;$A$13,District!$J:$J,0))</f>
        <v>0.34868421052631599</v>
      </c>
      <c r="C105" s="75">
        <f>INDEX(District!AA:AA,MATCH($A105&amp;$A$13,District!$J:$J,0))</f>
        <v>0.33707865168539303</v>
      </c>
      <c r="D105" s="75">
        <f>INDEX(District!AE:AE,MATCH($A105&amp;$A$13,District!$J:$J,0))</f>
        <v>0.438405797101449</v>
      </c>
      <c r="E105" s="75">
        <f>INDEX(District!T:T,MATCH($A105&amp;$A$13,District!$J:$J,0))</f>
        <v>0.28571428571428598</v>
      </c>
      <c r="F105" s="75">
        <f>INDEX(District!AB:AB,MATCH($A105&amp;$A$13,District!$J:$J,0))</f>
        <v>0.34615384615384598</v>
      </c>
      <c r="G105" s="75">
        <f>INDEX(District!AC:AC,MATCH($A105&amp;$A$13,District!$J:$J,0))</f>
        <v>0.45121951219512202</v>
      </c>
      <c r="H105" s="75">
        <f>INDEX(District!Z:Z,MATCH($A105&amp;$A$13,District!$J:$J,0))</f>
        <v>0.29801324503311299</v>
      </c>
      <c r="I105" s="75">
        <f>INDEX(District!O:O,MATCH($A105&amp;$A$13,District!$J:$J,0))</f>
        <v>0.40268456375838901</v>
      </c>
      <c r="J105" s="75">
        <f>INDEX(District!AG:AG,MATCH($A105&amp;$A$13,District!$J:$J,0))</f>
        <v>0.162162162162162</v>
      </c>
      <c r="K105" s="75">
        <f>INDEX(District!W:W,MATCH($A105&amp;$A$13,District!$J:$J,0))</f>
        <v>0.28025477707006402</v>
      </c>
      <c r="L105" s="75">
        <f>INDEX(District!L:L,MATCH($A105&amp;$A$13,District!$J:$J,0))</f>
        <v>0.37908496732026098</v>
      </c>
      <c r="M105" s="75">
        <f>INDEX(District!Y:Y,MATCH($A105&amp;$A$13,District!$J:$J,0))</f>
        <v>0.26943005181347202</v>
      </c>
      <c r="N105" s="75">
        <f>INDEX(District!X:X,MATCH($A105&amp;$A$13,District!$J:$J,0))</f>
        <v>0.29569892473118298</v>
      </c>
      <c r="O105" s="75">
        <f>INDEX(District!AC:AC,MATCH($A105&amp;$A$13,District!$J:$J,0))</f>
        <v>0.45121951219512202</v>
      </c>
      <c r="P105" s="75">
        <f>INDEX(District!AF:AF,MATCH($A105&amp;$A$13,District!$J:$J,0))</f>
        <v>0.556962025316456</v>
      </c>
      <c r="Q105" s="75">
        <f>INDEX(District!R:R,MATCH($A105&amp;$A$13,District!$J:$J,0))</f>
        <v>0.54878048780487798</v>
      </c>
      <c r="R105" s="75">
        <f>INDEX(District!AH:AH,MATCH($A105&amp;$A$13,District!$J:$J,0))</f>
        <v>0.223300970873786</v>
      </c>
      <c r="S105" s="75">
        <f>INDEX(District!AD:AD,MATCH($A105&amp;$A$13,District!$J:$J,0))</f>
        <v>0.34437086092715202</v>
      </c>
      <c r="T105" s="75">
        <f>INDEX(District!K:K,MATCH($A105&amp;$A$13,District!$J:$J,0))</f>
        <v>0.38271604938271597</v>
      </c>
      <c r="U105" s="75">
        <f>INDEX(District!Q:Q,MATCH($A105&amp;$A$13,District!$J:$J,0))</f>
        <v>0.41509433962264197</v>
      </c>
      <c r="V105" s="75">
        <f>INDEX(District!P:P,MATCH($A105&amp;$A$13,District!$J:$J,0))</f>
        <v>0.22171945701357501</v>
      </c>
      <c r="W105" s="75">
        <f>INDEX(District!V:V,MATCH($A105&amp;$A$13,District!$J:$J,0))</f>
        <v>0.329192546583851</v>
      </c>
      <c r="X105" s="75">
        <f>INDEX(District!U:U,MATCH($A105&amp;$A$13,District!$J:$J,0))</f>
        <v>0.29370629370629397</v>
      </c>
      <c r="Y105" s="75">
        <f>INDEX(District!S:S,MATCH($A105&amp;$A$13,District!$J:$J,0))</f>
        <v>0.25654450261780098</v>
      </c>
    </row>
    <row r="106" spans="1:25" x14ac:dyDescent="0.3">
      <c r="A106" s="37"/>
    </row>
    <row r="108" spans="1:25" x14ac:dyDescent="0.3">
      <c r="A108" s="26" t="s">
        <v>160</v>
      </c>
      <c r="B108" s="85"/>
      <c r="C108" s="85"/>
      <c r="D108" s="85"/>
      <c r="E108" s="85"/>
      <c r="F108" s="85"/>
    </row>
    <row r="109" spans="1:25" x14ac:dyDescent="0.3">
      <c r="A109" s="30"/>
    </row>
    <row r="110" spans="1:25" x14ac:dyDescent="0.3">
      <c r="B110" s="46" t="s">
        <v>51</v>
      </c>
      <c r="C110" s="46" t="s">
        <v>56</v>
      </c>
      <c r="D110" s="46" t="s">
        <v>57</v>
      </c>
      <c r="E110" s="46" t="s">
        <v>50</v>
      </c>
      <c r="F110" s="46" t="s">
        <v>69</v>
      </c>
      <c r="G110" s="46" t="s">
        <v>54</v>
      </c>
      <c r="H110" s="46" t="s">
        <v>58</v>
      </c>
      <c r="I110" s="46" t="s">
        <v>70</v>
      </c>
      <c r="J110" s="46" t="s">
        <v>71</v>
      </c>
      <c r="K110" s="46" t="s">
        <v>72</v>
      </c>
      <c r="L110" s="46" t="s">
        <v>73</v>
      </c>
      <c r="M110" s="46" t="s">
        <v>74</v>
      </c>
      <c r="N110" s="46" t="s">
        <v>59</v>
      </c>
      <c r="O110" s="46" t="s">
        <v>75</v>
      </c>
      <c r="P110" s="46" t="s">
        <v>62</v>
      </c>
      <c r="Q110" s="46" t="s">
        <v>76</v>
      </c>
      <c r="R110" s="46" t="s">
        <v>77</v>
      </c>
      <c r="S110" s="46" t="s">
        <v>78</v>
      </c>
      <c r="T110" s="46" t="s">
        <v>79</v>
      </c>
      <c r="U110" s="46" t="s">
        <v>80</v>
      </c>
      <c r="V110" s="46" t="s">
        <v>60</v>
      </c>
      <c r="W110" s="46" t="s">
        <v>81</v>
      </c>
      <c r="X110" s="46" t="s">
        <v>55</v>
      </c>
      <c r="Y110" s="46" t="s">
        <v>61</v>
      </c>
    </row>
    <row r="111" spans="1:25" x14ac:dyDescent="0.3">
      <c r="A111" s="38" t="s">
        <v>361</v>
      </c>
      <c r="B111" s="74">
        <f>INDEX(District!M:M,MATCH($A111&amp;$A$13,District!$J:$J,0))</f>
        <v>0.13829787234042601</v>
      </c>
      <c r="C111" s="75">
        <f>INDEX(District!AA:AA,MATCH($A111&amp;$A$13,District!$J:$J,0))</f>
        <v>1.5384615384615399E-2</v>
      </c>
      <c r="D111" s="75">
        <f>INDEX(District!AE:AE,MATCH($A111&amp;$A$13,District!$J:$J,0))</f>
        <v>0</v>
      </c>
      <c r="E111" s="75">
        <f>INDEX(District!T:T,MATCH($A111&amp;$A$13,District!$J:$J,0))</f>
        <v>2.9850746268656699E-2</v>
      </c>
      <c r="F111" s="75">
        <f>INDEX(District!AB:AB,MATCH($A111&amp;$A$13,District!$J:$J,0))</f>
        <v>0</v>
      </c>
      <c r="G111" s="75">
        <f>INDEX(District!AC:AC,MATCH($A111&amp;$A$13,District!$J:$J,0))</f>
        <v>5.5555555555555601E-2</v>
      </c>
      <c r="H111" s="75">
        <f>INDEX(District!Z:Z,MATCH($A111&amp;$A$13,District!$J:$J,0))</f>
        <v>2.8985507246376802E-2</v>
      </c>
      <c r="I111" s="75">
        <f>INDEX(District!O:O,MATCH($A111&amp;$A$13,District!$J:$J,0))</f>
        <v>6.1224489795918401E-2</v>
      </c>
      <c r="J111" s="75">
        <f>INDEX(District!AG:AG,MATCH($A111&amp;$A$13,District!$J:$J,0))</f>
        <v>5.4794520547945202E-2</v>
      </c>
      <c r="K111" s="75">
        <f>INDEX(District!W:W,MATCH($A111&amp;$A$13,District!$J:$J,0))</f>
        <v>1.85185185185185E-2</v>
      </c>
      <c r="L111" s="75">
        <f>INDEX(District!L:L,MATCH($A111&amp;$A$13,District!$J:$J,0))</f>
        <v>0</v>
      </c>
      <c r="M111" s="75">
        <f>INDEX(District!Y:Y,MATCH($A111&amp;$A$13,District!$J:$J,0))</f>
        <v>4.1237113402061903E-2</v>
      </c>
      <c r="N111" s="75">
        <f>INDEX(District!X:X,MATCH($A111&amp;$A$13,District!$J:$J,0))</f>
        <v>8.8235294117647106E-2</v>
      </c>
      <c r="O111" s="75">
        <f>INDEX(District!AC:AC,MATCH($A111&amp;$A$13,District!$J:$J,0))</f>
        <v>5.5555555555555601E-2</v>
      </c>
      <c r="P111" s="75">
        <f>INDEX(District!AF:AF,MATCH($A111&amp;$A$13,District!$J:$J,0))</f>
        <v>8.3333333333333301E-2</v>
      </c>
      <c r="Q111" s="75">
        <f>INDEX(District!R:R,MATCH($A111&amp;$A$13,District!$J:$J,0))</f>
        <v>3.77358490566038E-2</v>
      </c>
      <c r="R111" s="75">
        <f>INDEX(District!AH:AH,MATCH($A111&amp;$A$13,District!$J:$J,0))</f>
        <v>2.3809523809523801E-2</v>
      </c>
      <c r="S111" s="75">
        <f>INDEX(District!AD:AD,MATCH($A111&amp;$A$13,District!$J:$J,0))</f>
        <v>3.4482758620689703E-2</v>
      </c>
      <c r="T111" s="75">
        <f>INDEX(District!K:K,MATCH($A111&amp;$A$13,District!$J:$J,0))</f>
        <v>1.8018018018018001E-2</v>
      </c>
      <c r="U111" s="75">
        <f>INDEX(District!Q:Q,MATCH($A111&amp;$A$13,District!$J:$J,0))</f>
        <v>0</v>
      </c>
      <c r="V111" s="75">
        <f>INDEX(District!P:P,MATCH($A111&amp;$A$13,District!$J:$J,0))</f>
        <v>3.8461538461538498E-2</v>
      </c>
      <c r="W111" s="75">
        <f>INDEX(District!V:V,MATCH($A111&amp;$A$13,District!$J:$J,0))</f>
        <v>2.66666666666667E-2</v>
      </c>
      <c r="X111" s="75">
        <f>INDEX(District!U:U,MATCH($A111&amp;$A$13,District!$J:$J,0))</f>
        <v>4.47761194029851E-2</v>
      </c>
      <c r="Y111" s="75">
        <f>INDEX(District!S:S,MATCH($A111&amp;$A$13,District!$J:$J,0))</f>
        <v>7.7922077922077906E-2</v>
      </c>
    </row>
    <row r="112" spans="1:25" x14ac:dyDescent="0.3">
      <c r="A112" s="38" t="s">
        <v>362</v>
      </c>
      <c r="B112" s="74">
        <f>INDEX(District!M:M,MATCH($A112&amp;$A$13,District!$J:$J,0))</f>
        <v>9.5744680851063801E-2</v>
      </c>
      <c r="C112" s="75">
        <f>INDEX(District!AA:AA,MATCH($A112&amp;$A$13,District!$J:$J,0))</f>
        <v>6.15384615384615E-2</v>
      </c>
      <c r="D112" s="75">
        <f>INDEX(District!AE:AE,MATCH($A112&amp;$A$13,District!$J:$J,0))</f>
        <v>4.7058823529411799E-2</v>
      </c>
      <c r="E112" s="75">
        <f>INDEX(District!T:T,MATCH($A112&amp;$A$13,District!$J:$J,0))</f>
        <v>7.4626865671641798E-2</v>
      </c>
      <c r="F112" s="75">
        <f>INDEX(District!AB:AB,MATCH($A112&amp;$A$13,District!$J:$J,0))</f>
        <v>0.104477611940299</v>
      </c>
      <c r="G112" s="75">
        <f>INDEX(District!AC:AC,MATCH($A112&amp;$A$13,District!$J:$J,0))</f>
        <v>0.11111111111111099</v>
      </c>
      <c r="H112" s="75">
        <f>INDEX(District!Z:Z,MATCH($A112&amp;$A$13,District!$J:$J,0))</f>
        <v>0.27536231884057999</v>
      </c>
      <c r="I112" s="75">
        <f>INDEX(District!O:O,MATCH($A112&amp;$A$13,District!$J:$J,0))</f>
        <v>0.183673469387755</v>
      </c>
      <c r="J112" s="75">
        <f>INDEX(District!AG:AG,MATCH($A112&amp;$A$13,District!$J:$J,0))</f>
        <v>2.7397260273972601E-2</v>
      </c>
      <c r="K112" s="75">
        <f>INDEX(District!W:W,MATCH($A112&amp;$A$13,District!$J:$J,0))</f>
        <v>0.22222222222222199</v>
      </c>
      <c r="L112" s="75">
        <f>INDEX(District!L:L,MATCH($A112&amp;$A$13,District!$J:$J,0))</f>
        <v>0.17948717948717899</v>
      </c>
      <c r="M112" s="75">
        <f>INDEX(District!Y:Y,MATCH($A112&amp;$A$13,District!$J:$J,0))</f>
        <v>0.22680412371134001</v>
      </c>
      <c r="N112" s="75">
        <f>INDEX(District!X:X,MATCH($A112&amp;$A$13,District!$J:$J,0))</f>
        <v>0.14705882352941199</v>
      </c>
      <c r="O112" s="75">
        <f>INDEX(District!AC:AC,MATCH($A112&amp;$A$13,District!$J:$J,0))</f>
        <v>0.11111111111111099</v>
      </c>
      <c r="P112" s="75">
        <f>INDEX(District!AF:AF,MATCH($A112&amp;$A$13,District!$J:$J,0))</f>
        <v>0.22916666666666699</v>
      </c>
      <c r="Q112" s="75">
        <f>INDEX(District!R:R,MATCH($A112&amp;$A$13,District!$J:$J,0))</f>
        <v>0.113207547169811</v>
      </c>
      <c r="R112" s="75">
        <f>INDEX(District!AH:AH,MATCH($A112&amp;$A$13,District!$J:$J,0))</f>
        <v>0.14285714285714299</v>
      </c>
      <c r="S112" s="75">
        <f>INDEX(District!AD:AD,MATCH($A112&amp;$A$13,District!$J:$J,0))</f>
        <v>8.6206896551724102E-2</v>
      </c>
      <c r="T112" s="75">
        <f>INDEX(District!K:K,MATCH($A112&amp;$A$13,District!$J:$J,0))</f>
        <v>9.0090090090090107E-3</v>
      </c>
      <c r="U112" s="75">
        <f>INDEX(District!Q:Q,MATCH($A112&amp;$A$13,District!$J:$J,0))</f>
        <v>5.95238095238095E-2</v>
      </c>
      <c r="V112" s="75">
        <f>INDEX(District!P:P,MATCH($A112&amp;$A$13,District!$J:$J,0))</f>
        <v>0.146153846153846</v>
      </c>
      <c r="W112" s="75">
        <f>INDEX(District!V:V,MATCH($A112&amp;$A$13,District!$J:$J,0))</f>
        <v>0.04</v>
      </c>
      <c r="X112" s="75">
        <f>INDEX(District!U:U,MATCH($A112&amp;$A$13,District!$J:$J,0))</f>
        <v>0.104477611940299</v>
      </c>
      <c r="Y112" s="75">
        <f>INDEX(District!S:S,MATCH($A112&amp;$A$13,District!$J:$J,0))</f>
        <v>0.25974025974025999</v>
      </c>
    </row>
    <row r="113" spans="1:25" x14ac:dyDescent="0.3">
      <c r="A113" s="38" t="s">
        <v>363</v>
      </c>
      <c r="B113" s="74">
        <f>INDEX(District!M:M,MATCH($A113&amp;$A$13,District!$J:$J,0))</f>
        <v>2.1276595744680899E-2</v>
      </c>
      <c r="C113" s="75">
        <f>INDEX(District!AA:AA,MATCH($A113&amp;$A$13,District!$J:$J,0))</f>
        <v>0</v>
      </c>
      <c r="D113" s="75">
        <f>INDEX(District!AE:AE,MATCH($A113&amp;$A$13,District!$J:$J,0))</f>
        <v>0</v>
      </c>
      <c r="E113" s="75">
        <f>INDEX(District!T:T,MATCH($A113&amp;$A$13,District!$J:$J,0))</f>
        <v>0</v>
      </c>
      <c r="F113" s="75">
        <f>INDEX(District!AB:AB,MATCH($A113&amp;$A$13,District!$J:$J,0))</f>
        <v>0</v>
      </c>
      <c r="G113" s="75">
        <f>INDEX(District!AC:AC,MATCH($A113&amp;$A$13,District!$J:$J,0))</f>
        <v>0</v>
      </c>
      <c r="H113" s="75">
        <f>INDEX(District!Z:Z,MATCH($A113&amp;$A$13,District!$J:$J,0))</f>
        <v>0</v>
      </c>
      <c r="I113" s="75">
        <f>INDEX(District!O:O,MATCH($A113&amp;$A$13,District!$J:$J,0))</f>
        <v>0</v>
      </c>
      <c r="J113" s="75">
        <f>INDEX(District!AG:AG,MATCH($A113&amp;$A$13,District!$J:$J,0))</f>
        <v>0</v>
      </c>
      <c r="K113" s="75">
        <f>INDEX(District!W:W,MATCH($A113&amp;$A$13,District!$J:$J,0))</f>
        <v>0</v>
      </c>
      <c r="L113" s="75">
        <f>INDEX(District!L:L,MATCH($A113&amp;$A$13,District!$J:$J,0))</f>
        <v>0</v>
      </c>
      <c r="M113" s="75">
        <f>INDEX(District!Y:Y,MATCH($A113&amp;$A$13,District!$J:$J,0))</f>
        <v>0</v>
      </c>
      <c r="N113" s="75">
        <f>INDEX(District!X:X,MATCH($A113&amp;$A$13,District!$J:$J,0))</f>
        <v>0</v>
      </c>
      <c r="O113" s="75">
        <f>INDEX(District!AC:AC,MATCH($A113&amp;$A$13,District!$J:$J,0))</f>
        <v>0</v>
      </c>
      <c r="P113" s="75">
        <f>INDEX(District!AF:AF,MATCH($A113&amp;$A$13,District!$J:$J,0))</f>
        <v>0</v>
      </c>
      <c r="Q113" s="75">
        <f>INDEX(District!R:R,MATCH($A113&amp;$A$13,District!$J:$J,0))</f>
        <v>0</v>
      </c>
      <c r="R113" s="75">
        <f>INDEX(District!AH:AH,MATCH($A113&amp;$A$13,District!$J:$J,0))</f>
        <v>0</v>
      </c>
      <c r="S113" s="75">
        <f>INDEX(District!AD:AD,MATCH($A113&amp;$A$13,District!$J:$J,0))</f>
        <v>0</v>
      </c>
      <c r="T113" s="75">
        <f>INDEX(District!K:K,MATCH($A113&amp;$A$13,District!$J:$J,0))</f>
        <v>0</v>
      </c>
      <c r="U113" s="75">
        <f>INDEX(District!Q:Q,MATCH($A113&amp;$A$13,District!$J:$J,0))</f>
        <v>0</v>
      </c>
      <c r="V113" s="75">
        <f>INDEX(District!P:P,MATCH($A113&amp;$A$13,District!$J:$J,0))</f>
        <v>0</v>
      </c>
      <c r="W113" s="75">
        <f>INDEX(District!V:V,MATCH($A113&amp;$A$13,District!$J:$J,0))</f>
        <v>0</v>
      </c>
      <c r="X113" s="75">
        <f>INDEX(District!U:U,MATCH($A113&amp;$A$13,District!$J:$J,0))</f>
        <v>1.49253731343284E-2</v>
      </c>
      <c r="Y113" s="75">
        <f>INDEX(District!S:S,MATCH($A113&amp;$A$13,District!$J:$J,0))</f>
        <v>0</v>
      </c>
    </row>
    <row r="114" spans="1:25" x14ac:dyDescent="0.3">
      <c r="A114" s="38" t="s">
        <v>364</v>
      </c>
      <c r="B114" s="74">
        <f>INDEX(District!M:M,MATCH($A114&amp;$A$13,District!$J:$J,0))</f>
        <v>0</v>
      </c>
      <c r="C114" s="75">
        <f>INDEX(District!AA:AA,MATCH($A114&amp;$A$13,District!$J:$J,0))</f>
        <v>0</v>
      </c>
      <c r="D114" s="75">
        <f>INDEX(District!AE:AE,MATCH($A114&amp;$A$13,District!$J:$J,0))</f>
        <v>0</v>
      </c>
      <c r="E114" s="75">
        <f>INDEX(District!T:T,MATCH($A114&amp;$A$13,District!$J:$J,0))</f>
        <v>0</v>
      </c>
      <c r="F114" s="75">
        <f>INDEX(District!AB:AB,MATCH($A114&amp;$A$13,District!$J:$J,0))</f>
        <v>0</v>
      </c>
      <c r="G114" s="75">
        <f>INDEX(District!AC:AC,MATCH($A114&amp;$A$13,District!$J:$J,0))</f>
        <v>0</v>
      </c>
      <c r="H114" s="75">
        <f>INDEX(District!Z:Z,MATCH($A114&amp;$A$13,District!$J:$J,0))</f>
        <v>0</v>
      </c>
      <c r="I114" s="75">
        <f>INDEX(District!O:O,MATCH($A114&amp;$A$13,District!$J:$J,0))</f>
        <v>0</v>
      </c>
      <c r="J114" s="75">
        <f>INDEX(District!AG:AG,MATCH($A114&amp;$A$13,District!$J:$J,0))</f>
        <v>0</v>
      </c>
      <c r="K114" s="75">
        <f>INDEX(District!W:W,MATCH($A114&amp;$A$13,District!$J:$J,0))</f>
        <v>0</v>
      </c>
      <c r="L114" s="75">
        <f>INDEX(District!L:L,MATCH($A114&amp;$A$13,District!$J:$J,0))</f>
        <v>0</v>
      </c>
      <c r="M114" s="75">
        <f>INDEX(District!Y:Y,MATCH($A114&amp;$A$13,District!$J:$J,0))</f>
        <v>0</v>
      </c>
      <c r="N114" s="75">
        <f>INDEX(District!X:X,MATCH($A114&amp;$A$13,District!$J:$J,0))</f>
        <v>0</v>
      </c>
      <c r="O114" s="75">
        <f>INDEX(District!AC:AC,MATCH($A114&amp;$A$13,District!$J:$J,0))</f>
        <v>0</v>
      </c>
      <c r="P114" s="75">
        <f>INDEX(District!AF:AF,MATCH($A114&amp;$A$13,District!$J:$J,0))</f>
        <v>0</v>
      </c>
      <c r="Q114" s="75">
        <f>INDEX(District!R:R,MATCH($A114&amp;$A$13,District!$J:$J,0))</f>
        <v>1.88679245283019E-2</v>
      </c>
      <c r="R114" s="75">
        <f>INDEX(District!AH:AH,MATCH($A114&amp;$A$13,District!$J:$J,0))</f>
        <v>0</v>
      </c>
      <c r="S114" s="75">
        <f>INDEX(District!AD:AD,MATCH($A114&amp;$A$13,District!$J:$J,0))</f>
        <v>0</v>
      </c>
      <c r="T114" s="75">
        <f>INDEX(District!K:K,MATCH($A114&amp;$A$13,District!$J:$J,0))</f>
        <v>9.0090090090090107E-3</v>
      </c>
      <c r="U114" s="75">
        <f>INDEX(District!Q:Q,MATCH($A114&amp;$A$13,District!$J:$J,0))</f>
        <v>0</v>
      </c>
      <c r="V114" s="75">
        <f>INDEX(District!P:P,MATCH($A114&amp;$A$13,District!$J:$J,0))</f>
        <v>0</v>
      </c>
      <c r="W114" s="75">
        <f>INDEX(District!V:V,MATCH($A114&amp;$A$13,District!$J:$J,0))</f>
        <v>0</v>
      </c>
      <c r="X114" s="75">
        <f>INDEX(District!U:U,MATCH($A114&amp;$A$13,District!$J:$J,0))</f>
        <v>0</v>
      </c>
      <c r="Y114" s="75">
        <f>INDEX(District!S:S,MATCH($A114&amp;$A$13,District!$J:$J,0))</f>
        <v>0</v>
      </c>
    </row>
    <row r="115" spans="1:25" x14ac:dyDescent="0.3">
      <c r="A115" s="38" t="s">
        <v>365</v>
      </c>
      <c r="B115" s="74">
        <f>INDEX(District!M:M,MATCH($A115&amp;$A$13,District!$J:$J,0))</f>
        <v>0.45744680851063801</v>
      </c>
      <c r="C115" s="75">
        <f>INDEX(District!AA:AA,MATCH($A115&amp;$A$13,District!$J:$J,0))</f>
        <v>0.64615384615384597</v>
      </c>
      <c r="D115" s="75">
        <f>INDEX(District!AE:AE,MATCH($A115&amp;$A$13,District!$J:$J,0))</f>
        <v>0.69411764705882395</v>
      </c>
      <c r="E115" s="75">
        <f>INDEX(District!T:T,MATCH($A115&amp;$A$13,District!$J:$J,0))</f>
        <v>0.79104477611940305</v>
      </c>
      <c r="F115" s="75">
        <f>INDEX(District!AB:AB,MATCH($A115&amp;$A$13,District!$J:$J,0))</f>
        <v>0.52238805970149305</v>
      </c>
      <c r="G115" s="75">
        <f>INDEX(District!AC:AC,MATCH($A115&amp;$A$13,District!$J:$J,0))</f>
        <v>0.58333333333333304</v>
      </c>
      <c r="H115" s="75">
        <f>INDEX(District!Z:Z,MATCH($A115&amp;$A$13,District!$J:$J,0))</f>
        <v>0.44927536231884102</v>
      </c>
      <c r="I115" s="75">
        <f>INDEX(District!O:O,MATCH($A115&amp;$A$13,District!$J:$J,0))</f>
        <v>0.530612244897959</v>
      </c>
      <c r="J115" s="75">
        <f>INDEX(District!AG:AG,MATCH($A115&amp;$A$13,District!$J:$J,0))</f>
        <v>0.73972602739726001</v>
      </c>
      <c r="K115" s="75">
        <f>INDEX(District!W:W,MATCH($A115&amp;$A$13,District!$J:$J,0))</f>
        <v>0.62962962962962998</v>
      </c>
      <c r="L115" s="75">
        <f>INDEX(District!L:L,MATCH($A115&amp;$A$13,District!$J:$J,0))</f>
        <v>0.53846153846153799</v>
      </c>
      <c r="M115" s="75">
        <f>INDEX(District!Y:Y,MATCH($A115&amp;$A$13,District!$J:$J,0))</f>
        <v>0.44329896907216498</v>
      </c>
      <c r="N115" s="75">
        <f>INDEX(District!X:X,MATCH($A115&amp;$A$13,District!$J:$J,0))</f>
        <v>0.36764705882352899</v>
      </c>
      <c r="O115" s="75">
        <f>INDEX(District!AC:AC,MATCH($A115&amp;$A$13,District!$J:$J,0))</f>
        <v>0.58333333333333304</v>
      </c>
      <c r="P115" s="75">
        <f>INDEX(District!AF:AF,MATCH($A115&amp;$A$13,District!$J:$J,0))</f>
        <v>0.41666666666666702</v>
      </c>
      <c r="Q115" s="75">
        <f>INDEX(District!R:R,MATCH($A115&amp;$A$13,District!$J:$J,0))</f>
        <v>0.47169811320754701</v>
      </c>
      <c r="R115" s="75">
        <f>INDEX(District!AH:AH,MATCH($A115&amp;$A$13,District!$J:$J,0))</f>
        <v>0.73809523809523803</v>
      </c>
      <c r="S115" s="75">
        <f>INDEX(District!AD:AD,MATCH($A115&amp;$A$13,District!$J:$J,0))</f>
        <v>0.72413793103448298</v>
      </c>
      <c r="T115" s="75">
        <f>INDEX(District!K:K,MATCH($A115&amp;$A$13,District!$J:$J,0))</f>
        <v>0.75675675675675702</v>
      </c>
      <c r="U115" s="75">
        <f>INDEX(District!Q:Q,MATCH($A115&amp;$A$13,District!$J:$J,0))</f>
        <v>0.66666666666666696</v>
      </c>
      <c r="V115" s="75">
        <f>INDEX(District!P:P,MATCH($A115&amp;$A$13,District!$J:$J,0))</f>
        <v>0.60769230769230798</v>
      </c>
      <c r="W115" s="75">
        <f>INDEX(District!V:V,MATCH($A115&amp;$A$13,District!$J:$J,0))</f>
        <v>0.6</v>
      </c>
      <c r="X115" s="75">
        <f>INDEX(District!U:U,MATCH($A115&amp;$A$13,District!$J:$J,0))</f>
        <v>0.56716417910447803</v>
      </c>
      <c r="Y115" s="75">
        <f>INDEX(District!S:S,MATCH($A115&amp;$A$13,District!$J:$J,0))</f>
        <v>0.38961038961039002</v>
      </c>
    </row>
    <row r="116" spans="1:25" x14ac:dyDescent="0.3">
      <c r="A116" s="38" t="s">
        <v>366</v>
      </c>
      <c r="B116" s="74">
        <f>INDEX(District!M:M,MATCH($A116&amp;$A$13,District!$J:$J,0))</f>
        <v>0.28723404255319102</v>
      </c>
      <c r="C116" s="75">
        <f>INDEX(District!AA:AA,MATCH($A116&amp;$A$13,District!$J:$J,0))</f>
        <v>0.27692307692307699</v>
      </c>
      <c r="D116" s="75">
        <f>INDEX(District!AE:AE,MATCH($A116&amp;$A$13,District!$J:$J,0))</f>
        <v>0.25882352941176501</v>
      </c>
      <c r="E116" s="75">
        <f>INDEX(District!T:T,MATCH($A116&amp;$A$13,District!$J:$J,0))</f>
        <v>0.104477611940299</v>
      </c>
      <c r="F116" s="75">
        <f>INDEX(District!AB:AB,MATCH($A116&amp;$A$13,District!$J:$J,0))</f>
        <v>0.37313432835820898</v>
      </c>
      <c r="G116" s="75">
        <f>INDEX(District!AC:AC,MATCH($A116&amp;$A$13,District!$J:$J,0))</f>
        <v>0.25</v>
      </c>
      <c r="H116" s="75">
        <f>INDEX(District!Z:Z,MATCH($A116&amp;$A$13,District!$J:$J,0))</f>
        <v>0.24637681159420299</v>
      </c>
      <c r="I116" s="75">
        <f>INDEX(District!O:O,MATCH($A116&amp;$A$13,District!$J:$J,0))</f>
        <v>0.22448979591836701</v>
      </c>
      <c r="J116" s="75">
        <f>INDEX(District!AG:AG,MATCH($A116&amp;$A$13,District!$J:$J,0))</f>
        <v>0.17808219178082199</v>
      </c>
      <c r="K116" s="75">
        <f>INDEX(District!W:W,MATCH($A116&amp;$A$13,District!$J:$J,0))</f>
        <v>0.12962962962963001</v>
      </c>
      <c r="L116" s="75">
        <f>INDEX(District!L:L,MATCH($A116&amp;$A$13,District!$J:$J,0))</f>
        <v>0.28205128205128199</v>
      </c>
      <c r="M116" s="75">
        <f>INDEX(District!Y:Y,MATCH($A116&amp;$A$13,District!$J:$J,0))</f>
        <v>0.28865979381443302</v>
      </c>
      <c r="N116" s="75">
        <f>INDEX(District!X:X,MATCH($A116&amp;$A$13,District!$J:$J,0))</f>
        <v>0.39705882352941202</v>
      </c>
      <c r="O116" s="75">
        <f>INDEX(District!AC:AC,MATCH($A116&amp;$A$13,District!$J:$J,0))</f>
        <v>0.25</v>
      </c>
      <c r="P116" s="75">
        <f>INDEX(District!AF:AF,MATCH($A116&amp;$A$13,District!$J:$J,0))</f>
        <v>0.27083333333333298</v>
      </c>
      <c r="Q116" s="75">
        <f>INDEX(District!R:R,MATCH($A116&amp;$A$13,District!$J:$J,0))</f>
        <v>0.35849056603773599</v>
      </c>
      <c r="R116" s="75">
        <f>INDEX(District!AH:AH,MATCH($A116&amp;$A$13,District!$J:$J,0))</f>
        <v>9.5238095238095205E-2</v>
      </c>
      <c r="S116" s="75">
        <f>INDEX(District!AD:AD,MATCH($A116&amp;$A$13,District!$J:$J,0))</f>
        <v>0.15517241379310301</v>
      </c>
      <c r="T116" s="75">
        <f>INDEX(District!K:K,MATCH($A116&amp;$A$13,District!$J:$J,0))</f>
        <v>0.20720720720720701</v>
      </c>
      <c r="U116" s="75">
        <f>INDEX(District!Q:Q,MATCH($A116&amp;$A$13,District!$J:$J,0))</f>
        <v>0.273809523809524</v>
      </c>
      <c r="V116" s="75">
        <f>INDEX(District!P:P,MATCH($A116&amp;$A$13,District!$J:$J,0))</f>
        <v>0.20769230769230801</v>
      </c>
      <c r="W116" s="75">
        <f>INDEX(District!V:V,MATCH($A116&amp;$A$13,District!$J:$J,0))</f>
        <v>0.33333333333333298</v>
      </c>
      <c r="X116" s="75">
        <f>INDEX(District!U:U,MATCH($A116&amp;$A$13,District!$J:$J,0))</f>
        <v>0.26865671641791</v>
      </c>
      <c r="Y116" s="75">
        <f>INDEX(District!S:S,MATCH($A116&amp;$A$13,District!$J:$J,0))</f>
        <v>0.27272727272727298</v>
      </c>
    </row>
    <row r="117" spans="1:25" x14ac:dyDescent="0.3">
      <c r="A117" s="30"/>
    </row>
    <row r="118" spans="1:25" x14ac:dyDescent="0.3">
      <c r="A118" s="30"/>
      <c r="B118" s="54" t="s">
        <v>3</v>
      </c>
    </row>
    <row r="119" spans="1:25" x14ac:dyDescent="0.3">
      <c r="A119" s="77" t="s">
        <v>181</v>
      </c>
      <c r="B119" s="76"/>
      <c r="C119" s="85"/>
      <c r="D119" s="85"/>
      <c r="E119" s="85"/>
      <c r="F119" s="85"/>
    </row>
    <row r="120" spans="1:25" x14ac:dyDescent="0.3">
      <c r="A120" s="49"/>
    </row>
    <row r="121" spans="1:25" x14ac:dyDescent="0.3">
      <c r="B121" s="46" t="s">
        <v>51</v>
      </c>
      <c r="C121" s="46" t="s">
        <v>56</v>
      </c>
      <c r="D121" s="46" t="s">
        <v>57</v>
      </c>
      <c r="E121" s="46" t="s">
        <v>50</v>
      </c>
      <c r="F121" s="46" t="s">
        <v>69</v>
      </c>
      <c r="G121" s="46" t="s">
        <v>54</v>
      </c>
      <c r="H121" s="46" t="s">
        <v>58</v>
      </c>
      <c r="I121" s="46" t="s">
        <v>70</v>
      </c>
      <c r="J121" s="46" t="s">
        <v>71</v>
      </c>
      <c r="K121" s="46" t="s">
        <v>72</v>
      </c>
      <c r="L121" s="46" t="s">
        <v>73</v>
      </c>
      <c r="M121" s="46" t="s">
        <v>74</v>
      </c>
      <c r="N121" s="46" t="s">
        <v>59</v>
      </c>
      <c r="O121" s="46" t="s">
        <v>75</v>
      </c>
      <c r="P121" s="46" t="s">
        <v>62</v>
      </c>
      <c r="Q121" s="46" t="s">
        <v>76</v>
      </c>
      <c r="R121" s="46" t="s">
        <v>77</v>
      </c>
      <c r="S121" s="46" t="s">
        <v>78</v>
      </c>
      <c r="T121" s="46" t="s">
        <v>79</v>
      </c>
      <c r="U121" s="46" t="s">
        <v>80</v>
      </c>
      <c r="V121" s="46" t="s">
        <v>60</v>
      </c>
      <c r="W121" s="46" t="s">
        <v>81</v>
      </c>
      <c r="X121" s="46" t="s">
        <v>55</v>
      </c>
      <c r="Y121" s="46" t="s">
        <v>61</v>
      </c>
    </row>
    <row r="122" spans="1:25" x14ac:dyDescent="0.3">
      <c r="A122" s="38" t="s">
        <v>168</v>
      </c>
      <c r="B122" s="74">
        <f>INDEX(District!M:M,MATCH($A122&amp;$A$13,District!$J:$J,0))</f>
        <v>0.13157894736842099</v>
      </c>
      <c r="C122" s="75">
        <f>INDEX(District!AA:AA,MATCH($A122&amp;$A$13,District!$J:$J,0))</f>
        <v>8.4269662921348298E-2</v>
      </c>
      <c r="D122" s="75">
        <f>INDEX(District!AE:AE,MATCH($A122&amp;$A$13,District!$J:$J,0))</f>
        <v>0.173913043478261</v>
      </c>
      <c r="E122" s="75">
        <f>INDEX(District!T:T,MATCH($A122&amp;$A$13,District!$J:$J,0))</f>
        <v>0.17857142857142899</v>
      </c>
      <c r="F122" s="75">
        <f>INDEX(District!AB:AB,MATCH($A122&amp;$A$13,District!$J:$J,0))</f>
        <v>0.105769230769231</v>
      </c>
      <c r="G122" s="75">
        <f>INDEX(District!AC:AC,MATCH($A122&amp;$A$13,District!$J:$J,0))</f>
        <v>0.12804878048780499</v>
      </c>
      <c r="H122" s="75">
        <f>INDEX(District!Z:Z,MATCH($A122&amp;$A$13,District!$J:$J,0))</f>
        <v>6.6225165562913899E-2</v>
      </c>
      <c r="I122" s="75">
        <f>INDEX(District!O:O,MATCH($A122&amp;$A$13,District!$J:$J,0))</f>
        <v>0.18120805369127499</v>
      </c>
      <c r="J122" s="75">
        <f>INDEX(District!AG:AG,MATCH($A122&amp;$A$13,District!$J:$J,0))</f>
        <v>9.90990990990991E-2</v>
      </c>
      <c r="K122" s="75">
        <f>INDEX(District!W:W,MATCH($A122&amp;$A$13,District!$J:$J,0))</f>
        <v>8.9171974522293002E-2</v>
      </c>
      <c r="L122" s="75">
        <f>INDEX(District!L:L,MATCH($A122&amp;$A$13,District!$J:$J,0))</f>
        <v>0.13071895424836599</v>
      </c>
      <c r="M122" s="75">
        <f>INDEX(District!Y:Y,MATCH($A122&amp;$A$13,District!$J:$J,0))</f>
        <v>0.113989637305699</v>
      </c>
      <c r="N122" s="75">
        <f>INDEX(District!X:X,MATCH($A122&amp;$A$13,District!$J:$J,0))</f>
        <v>0.225806451612903</v>
      </c>
      <c r="O122" s="75">
        <f>INDEX(District!AC:AC,MATCH($A122&amp;$A$13,District!$J:$J,0))</f>
        <v>0.12804878048780499</v>
      </c>
      <c r="P122" s="75">
        <f>INDEX(District!AF:AF,MATCH($A122&amp;$A$13,District!$J:$J,0))</f>
        <v>0.221518987341772</v>
      </c>
      <c r="Q122" s="75">
        <f>INDEX(District!R:R,MATCH($A122&amp;$A$13,District!$J:$J,0))</f>
        <v>0.15243902439024401</v>
      </c>
      <c r="R122" s="75">
        <f>INDEX(District!AH:AH,MATCH($A122&amp;$A$13,District!$J:$J,0))</f>
        <v>0.106796116504854</v>
      </c>
      <c r="S122" s="75">
        <f>INDEX(District!AD:AD,MATCH($A122&amp;$A$13,District!$J:$J,0))</f>
        <v>0.105960264900662</v>
      </c>
      <c r="T122" s="75">
        <f>INDEX(District!K:K,MATCH($A122&amp;$A$13,District!$J:$J,0))</f>
        <v>6.5843621399177002E-2</v>
      </c>
      <c r="U122" s="75">
        <f>INDEX(District!Q:Q,MATCH($A122&amp;$A$13,District!$J:$J,0))</f>
        <v>8.8050314465408799E-2</v>
      </c>
      <c r="V122" s="75">
        <f>INDEX(District!P:P,MATCH($A122&amp;$A$13,District!$J:$J,0))</f>
        <v>9.5022624434389094E-2</v>
      </c>
      <c r="W122" s="75">
        <f>INDEX(District!V:V,MATCH($A122&amp;$A$13,District!$J:$J,0))</f>
        <v>0.111801242236025</v>
      </c>
      <c r="X122" s="75">
        <f>INDEX(District!U:U,MATCH($A122&amp;$A$13,District!$J:$J,0))</f>
        <v>7.69230769230769E-2</v>
      </c>
      <c r="Y122" s="75">
        <f>INDEX(District!S:S,MATCH($A122&amp;$A$13,District!$J:$J,0))</f>
        <v>0.204188481675393</v>
      </c>
    </row>
    <row r="123" spans="1:25" x14ac:dyDescent="0.3">
      <c r="A123" s="38" t="s">
        <v>169</v>
      </c>
      <c r="B123" s="74">
        <f>INDEX(District!M:M,MATCH($A123&amp;$A$13,District!$J:$J,0))</f>
        <v>0.25</v>
      </c>
      <c r="C123" s="75">
        <f>INDEX(District!AA:AA,MATCH($A123&amp;$A$13,District!$J:$J,0))</f>
        <v>0.24157303370786501</v>
      </c>
      <c r="D123" s="75">
        <f>INDEX(District!AE:AE,MATCH($A123&amp;$A$13,District!$J:$J,0))</f>
        <v>0.30434782608695699</v>
      </c>
      <c r="E123" s="75">
        <f>INDEX(District!T:T,MATCH($A123&amp;$A$13,District!$J:$J,0))</f>
        <v>0.34285714285714303</v>
      </c>
      <c r="F123" s="75">
        <f>INDEX(District!AB:AB,MATCH($A123&amp;$A$13,District!$J:$J,0))</f>
        <v>0.4375</v>
      </c>
      <c r="G123" s="75">
        <f>INDEX(District!AC:AC,MATCH($A123&amp;$A$13,District!$J:$J,0))</f>
        <v>0.396341463414634</v>
      </c>
      <c r="H123" s="75">
        <f>INDEX(District!Z:Z,MATCH($A123&amp;$A$13,District!$J:$J,0))</f>
        <v>0.443708609271523</v>
      </c>
      <c r="I123" s="75">
        <f>INDEX(District!O:O,MATCH($A123&amp;$A$13,District!$J:$J,0))</f>
        <v>0.44966442953020103</v>
      </c>
      <c r="J123" s="75">
        <f>INDEX(District!AG:AG,MATCH($A123&amp;$A$13,District!$J:$J,0))</f>
        <v>0.26126126126126098</v>
      </c>
      <c r="K123" s="75">
        <f>INDEX(District!W:W,MATCH($A123&amp;$A$13,District!$J:$J,0))</f>
        <v>0.56687898089171995</v>
      </c>
      <c r="L123" s="75">
        <f>INDEX(District!L:L,MATCH($A123&amp;$A$13,District!$J:$J,0))</f>
        <v>0.41176470588235298</v>
      </c>
      <c r="M123" s="75">
        <f>INDEX(District!Y:Y,MATCH($A123&amp;$A$13,District!$J:$J,0))</f>
        <v>0.40414507772020702</v>
      </c>
      <c r="N123" s="75">
        <f>INDEX(District!X:X,MATCH($A123&amp;$A$13,District!$J:$J,0))</f>
        <v>0.43010752688171999</v>
      </c>
      <c r="O123" s="75">
        <f>INDEX(District!AC:AC,MATCH($A123&amp;$A$13,District!$J:$J,0))</f>
        <v>0.396341463414634</v>
      </c>
      <c r="P123" s="75">
        <f>INDEX(District!AF:AF,MATCH($A123&amp;$A$13,District!$J:$J,0))</f>
        <v>0.329113924050633</v>
      </c>
      <c r="Q123" s="75">
        <f>INDEX(District!R:R,MATCH($A123&amp;$A$13,District!$J:$J,0))</f>
        <v>0.44512195121951198</v>
      </c>
      <c r="R123" s="75">
        <f>INDEX(District!AH:AH,MATCH($A123&amp;$A$13,District!$J:$J,0))</f>
        <v>0.30097087378640802</v>
      </c>
      <c r="S123" s="75">
        <f>INDEX(District!AD:AD,MATCH($A123&amp;$A$13,District!$J:$J,0))</f>
        <v>0.37748344370860898</v>
      </c>
      <c r="T123" s="75">
        <f>INDEX(District!K:K,MATCH($A123&amp;$A$13,District!$J:$J,0))</f>
        <v>0.22222222222222199</v>
      </c>
      <c r="U123" s="75">
        <f>INDEX(District!Q:Q,MATCH($A123&amp;$A$13,District!$J:$J,0))</f>
        <v>0.15723270440251599</v>
      </c>
      <c r="V123" s="75">
        <f>INDEX(District!P:P,MATCH($A123&amp;$A$13,District!$J:$J,0))</f>
        <v>0.38461538461538503</v>
      </c>
      <c r="W123" s="75">
        <f>INDEX(District!V:V,MATCH($A123&amp;$A$13,District!$J:$J,0))</f>
        <v>0.28571428571428598</v>
      </c>
      <c r="X123" s="75">
        <f>INDEX(District!U:U,MATCH($A123&amp;$A$13,District!$J:$J,0))</f>
        <v>0.34965034965035002</v>
      </c>
      <c r="Y123" s="75">
        <f>INDEX(District!S:S,MATCH($A123&amp;$A$13,District!$J:$J,0))</f>
        <v>0.528795811518325</v>
      </c>
    </row>
    <row r="124" spans="1:25" x14ac:dyDescent="0.3">
      <c r="A124" s="38" t="s">
        <v>170</v>
      </c>
      <c r="B124" s="74">
        <f>INDEX(District!M:M,MATCH($A124&amp;$A$13,District!$J:$J,0))</f>
        <v>0</v>
      </c>
      <c r="C124" s="75">
        <f>INDEX(District!AA:AA,MATCH($A124&amp;$A$13,District!$J:$J,0))</f>
        <v>0</v>
      </c>
      <c r="D124" s="75">
        <f>INDEX(District!AE:AE,MATCH($A124&amp;$A$13,District!$J:$J,0))</f>
        <v>0</v>
      </c>
      <c r="E124" s="75">
        <f>INDEX(District!T:T,MATCH($A124&amp;$A$13,District!$J:$J,0))</f>
        <v>0</v>
      </c>
      <c r="F124" s="75">
        <f>INDEX(District!AB:AB,MATCH($A124&amp;$A$13,District!$J:$J,0))</f>
        <v>0</v>
      </c>
      <c r="G124" s="75">
        <f>INDEX(District!AC:AC,MATCH($A124&amp;$A$13,District!$J:$J,0))</f>
        <v>0</v>
      </c>
      <c r="H124" s="75">
        <f>INDEX(District!Z:Z,MATCH($A124&amp;$A$13,District!$J:$J,0))</f>
        <v>0</v>
      </c>
      <c r="I124" s="75">
        <f>INDEX(District!O:O,MATCH($A124&amp;$A$13,District!$J:$J,0))</f>
        <v>0</v>
      </c>
      <c r="J124" s="75">
        <f>INDEX(District!AG:AG,MATCH($A124&amp;$A$13,District!$J:$J,0))</f>
        <v>0</v>
      </c>
      <c r="K124" s="75">
        <f>INDEX(District!W:W,MATCH($A124&amp;$A$13,District!$J:$J,0))</f>
        <v>6.3694267515923596E-3</v>
      </c>
      <c r="L124" s="75">
        <f>INDEX(District!L:L,MATCH($A124&amp;$A$13,District!$J:$J,0))</f>
        <v>0</v>
      </c>
      <c r="M124" s="75">
        <f>INDEX(District!Y:Y,MATCH($A124&amp;$A$13,District!$J:$J,0))</f>
        <v>0</v>
      </c>
      <c r="N124" s="75">
        <f>INDEX(District!X:X,MATCH($A124&amp;$A$13,District!$J:$J,0))</f>
        <v>0</v>
      </c>
      <c r="O124" s="75">
        <f>INDEX(District!AC:AC,MATCH($A124&amp;$A$13,District!$J:$J,0))</f>
        <v>0</v>
      </c>
      <c r="P124" s="75">
        <f>INDEX(District!AF:AF,MATCH($A124&amp;$A$13,District!$J:$J,0))</f>
        <v>0</v>
      </c>
      <c r="Q124" s="75">
        <f>INDEX(District!R:R,MATCH($A124&amp;$A$13,District!$J:$J,0))</f>
        <v>0</v>
      </c>
      <c r="R124" s="75">
        <f>INDEX(District!AH:AH,MATCH($A124&amp;$A$13,District!$J:$J,0))</f>
        <v>0</v>
      </c>
      <c r="S124" s="75">
        <f>INDEX(District!AD:AD,MATCH($A124&amp;$A$13,District!$J:$J,0))</f>
        <v>0</v>
      </c>
      <c r="T124" s="75">
        <f>INDEX(District!K:K,MATCH($A124&amp;$A$13,District!$J:$J,0))</f>
        <v>0</v>
      </c>
      <c r="U124" s="75">
        <f>INDEX(District!Q:Q,MATCH($A124&amp;$A$13,District!$J:$J,0))</f>
        <v>0</v>
      </c>
      <c r="V124" s="75">
        <f>INDEX(District!P:P,MATCH($A124&amp;$A$13,District!$J:$J,0))</f>
        <v>0</v>
      </c>
      <c r="W124" s="75">
        <f>INDEX(District!V:V,MATCH($A124&amp;$A$13,District!$J:$J,0))</f>
        <v>0</v>
      </c>
      <c r="X124" s="75">
        <f>INDEX(District!U:U,MATCH($A124&amp;$A$13,District!$J:$J,0))</f>
        <v>0</v>
      </c>
      <c r="Y124" s="75">
        <f>INDEX(District!S:S,MATCH($A124&amp;$A$13,District!$J:$J,0))</f>
        <v>0</v>
      </c>
    </row>
    <row r="125" spans="1:25" x14ac:dyDescent="0.3">
      <c r="A125" s="38" t="s">
        <v>171</v>
      </c>
      <c r="B125" s="74">
        <f>INDEX(District!M:M,MATCH($A125&amp;$A$13,District!$J:$J,0))</f>
        <v>0</v>
      </c>
      <c r="C125" s="75">
        <f>INDEX(District!AA:AA,MATCH($A125&amp;$A$13,District!$J:$J,0))</f>
        <v>0</v>
      </c>
      <c r="D125" s="75">
        <f>INDEX(District!AE:AE,MATCH($A125&amp;$A$13,District!$J:$J,0))</f>
        <v>0</v>
      </c>
      <c r="E125" s="75">
        <f>INDEX(District!T:T,MATCH($A125&amp;$A$13,District!$J:$J,0))</f>
        <v>0</v>
      </c>
      <c r="F125" s="75">
        <f>INDEX(District!AB:AB,MATCH($A125&amp;$A$13,District!$J:$J,0))</f>
        <v>0</v>
      </c>
      <c r="G125" s="75">
        <f>INDEX(District!AC:AC,MATCH($A125&amp;$A$13,District!$J:$J,0))</f>
        <v>0</v>
      </c>
      <c r="H125" s="75">
        <f>INDEX(District!Z:Z,MATCH($A125&amp;$A$13,District!$J:$J,0))</f>
        <v>0</v>
      </c>
      <c r="I125" s="75">
        <f>INDEX(District!O:O,MATCH($A125&amp;$A$13,District!$J:$J,0))</f>
        <v>3.1250000000000002E-3</v>
      </c>
      <c r="J125" s="75">
        <f>INDEX(District!AG:AG,MATCH($A125&amp;$A$13,District!$J:$J,0))</f>
        <v>0</v>
      </c>
      <c r="K125" s="75">
        <f>INDEX(District!W:W,MATCH($A125&amp;$A$13,District!$J:$J,0))</f>
        <v>0</v>
      </c>
      <c r="L125" s="75">
        <f>INDEX(District!L:L,MATCH($A125&amp;$A$13,District!$J:$J,0))</f>
        <v>0</v>
      </c>
      <c r="M125" s="75">
        <f>INDEX(District!Y:Y,MATCH($A125&amp;$A$13,District!$J:$J,0))</f>
        <v>0</v>
      </c>
      <c r="N125" s="75">
        <f>INDEX(District!X:X,MATCH($A125&amp;$A$13,District!$J:$J,0))</f>
        <v>0</v>
      </c>
      <c r="O125" s="75">
        <f>INDEX(District!AC:AC,MATCH($A125&amp;$A$13,District!$J:$J,0))</f>
        <v>0</v>
      </c>
      <c r="P125" s="75">
        <f>INDEX(District!AF:AF,MATCH($A125&amp;$A$13,District!$J:$J,0))</f>
        <v>0</v>
      </c>
      <c r="Q125" s="75">
        <f>INDEX(District!R:R,MATCH($A125&amp;$A$13,District!$J:$J,0))</f>
        <v>0</v>
      </c>
      <c r="R125" s="75">
        <f>INDEX(District!AH:AH,MATCH($A125&amp;$A$13,District!$J:$J,0))</f>
        <v>0</v>
      </c>
      <c r="S125" s="75">
        <f>INDEX(District!AD:AD,MATCH($A125&amp;$A$13,District!$J:$J,0))</f>
        <v>1.3245033112582801E-2</v>
      </c>
      <c r="T125" s="75">
        <f>INDEX(District!K:K,MATCH($A125&amp;$A$13,District!$J:$J,0))</f>
        <v>4.11522633744856E-3</v>
      </c>
      <c r="U125" s="75">
        <f>INDEX(District!Q:Q,MATCH($A125&amp;$A$13,District!$J:$J,0))</f>
        <v>0</v>
      </c>
      <c r="V125" s="75">
        <f>INDEX(District!P:P,MATCH($A125&amp;$A$13,District!$J:$J,0))</f>
        <v>0</v>
      </c>
      <c r="W125" s="75">
        <f>INDEX(District!V:V,MATCH($A125&amp;$A$13,District!$J:$J,0))</f>
        <v>0</v>
      </c>
      <c r="X125" s="75">
        <f>INDEX(District!U:U,MATCH($A125&amp;$A$13,District!$J:$J,0))</f>
        <v>3.1250000000000002E-3</v>
      </c>
      <c r="Y125" s="75">
        <f>INDEX(District!S:S,MATCH($A125&amp;$A$13,District!$J:$J,0))</f>
        <v>0</v>
      </c>
    </row>
    <row r="126" spans="1:25" x14ac:dyDescent="0.3">
      <c r="A126" s="38" t="s">
        <v>172</v>
      </c>
      <c r="B126" s="74">
        <f>INDEX(District!M:M,MATCH($A126&amp;$A$13,District!$J:$J,0))</f>
        <v>0.46052631578947401</v>
      </c>
      <c r="C126" s="75">
        <f>INDEX(District!AA:AA,MATCH($A126&amp;$A$13,District!$J:$J,0))</f>
        <v>0.51123595505618002</v>
      </c>
      <c r="D126" s="75">
        <f>INDEX(District!AE:AE,MATCH($A126&amp;$A$13,District!$J:$J,0))</f>
        <v>0.38043478260869601</v>
      </c>
      <c r="E126" s="75">
        <f>INDEX(District!T:T,MATCH($A126&amp;$A$13,District!$J:$J,0))</f>
        <v>0.42142857142857099</v>
      </c>
      <c r="F126" s="75">
        <f>INDEX(District!AB:AB,MATCH($A126&amp;$A$13,District!$J:$J,0))</f>
        <v>0.269230769230769</v>
      </c>
      <c r="G126" s="75">
        <f>INDEX(District!AC:AC,MATCH($A126&amp;$A$13,District!$J:$J,0))</f>
        <v>0.26829268292682901</v>
      </c>
      <c r="H126" s="75">
        <f>INDEX(District!Z:Z,MATCH($A126&amp;$A$13,District!$J:$J,0))</f>
        <v>0.30463576158940397</v>
      </c>
      <c r="I126" s="75">
        <f>INDEX(District!O:O,MATCH($A126&amp;$A$13,District!$J:$J,0))</f>
        <v>0.23489932885906001</v>
      </c>
      <c r="J126" s="75">
        <f>INDEX(District!AG:AG,MATCH($A126&amp;$A$13,District!$J:$J,0))</f>
        <v>0.58558558558558604</v>
      </c>
      <c r="K126" s="75">
        <f>INDEX(District!W:W,MATCH($A126&amp;$A$13,District!$J:$J,0))</f>
        <v>0.21656050955414</v>
      </c>
      <c r="L126" s="75">
        <f>INDEX(District!L:L,MATCH($A126&amp;$A$13,District!$J:$J,0))</f>
        <v>0.30065359477124198</v>
      </c>
      <c r="M126" s="75">
        <f>INDEX(District!Y:Y,MATCH($A126&amp;$A$13,District!$J:$J,0))</f>
        <v>0.33678756476683902</v>
      </c>
      <c r="N126" s="75">
        <f>INDEX(District!X:X,MATCH($A126&amp;$A$13,District!$J:$J,0))</f>
        <v>0.231182795698925</v>
      </c>
      <c r="O126" s="75">
        <f>INDEX(District!AC:AC,MATCH($A126&amp;$A$13,District!$J:$J,0))</f>
        <v>0.26829268292682901</v>
      </c>
      <c r="P126" s="75">
        <f>INDEX(District!AF:AF,MATCH($A126&amp;$A$13,District!$J:$J,0))</f>
        <v>0.240506329113924</v>
      </c>
      <c r="Q126" s="75">
        <f>INDEX(District!R:R,MATCH($A126&amp;$A$13,District!$J:$J,0))</f>
        <v>0.207317073170732</v>
      </c>
      <c r="R126" s="75">
        <f>INDEX(District!AH:AH,MATCH($A126&amp;$A$13,District!$J:$J,0))</f>
        <v>0.52427184466019405</v>
      </c>
      <c r="S126" s="75">
        <f>INDEX(District!AD:AD,MATCH($A126&amp;$A$13,District!$J:$J,0))</f>
        <v>0.39072847682119199</v>
      </c>
      <c r="T126" s="75">
        <f>INDEX(District!K:K,MATCH($A126&amp;$A$13,District!$J:$J,0))</f>
        <v>0.57613168724279795</v>
      </c>
      <c r="U126" s="75">
        <f>INDEX(District!Q:Q,MATCH($A126&amp;$A$13,District!$J:$J,0))</f>
        <v>0.61006289308176098</v>
      </c>
      <c r="V126" s="75">
        <f>INDEX(District!P:P,MATCH($A126&amp;$A$13,District!$J:$J,0))</f>
        <v>0.45701357466063303</v>
      </c>
      <c r="W126" s="75">
        <f>INDEX(District!V:V,MATCH($A126&amp;$A$13,District!$J:$J,0))</f>
        <v>0.51552795031055898</v>
      </c>
      <c r="X126" s="75">
        <f>INDEX(District!U:U,MATCH($A126&amp;$A$13,District!$J:$J,0))</f>
        <v>0.391608391608392</v>
      </c>
      <c r="Y126" s="75">
        <f>INDEX(District!S:S,MATCH($A126&amp;$A$13,District!$J:$J,0))</f>
        <v>0.15183246073298401</v>
      </c>
    </row>
    <row r="127" spans="1:25" x14ac:dyDescent="0.3">
      <c r="A127" s="38" t="s">
        <v>173</v>
      </c>
      <c r="B127" s="74">
        <f>INDEX(District!M:M,MATCH($A127&amp;$A$13,District!$J:$J,0))</f>
        <v>0.157894736842105</v>
      </c>
      <c r="C127" s="75">
        <f>INDEX(District!AA:AA,MATCH($A127&amp;$A$13,District!$J:$J,0))</f>
        <v>0.162921348314607</v>
      </c>
      <c r="D127" s="75">
        <f>INDEX(District!AE:AE,MATCH($A127&amp;$A$13,District!$J:$J,0))</f>
        <v>0.141304347826087</v>
      </c>
      <c r="E127" s="75">
        <f>INDEX(District!T:T,MATCH($A127&amp;$A$13,District!$J:$J,0))</f>
        <v>5.7142857142857099E-2</v>
      </c>
      <c r="F127" s="75">
        <f>INDEX(District!AB:AB,MATCH($A127&amp;$A$13,District!$J:$J,0))</f>
        <v>0.1875</v>
      </c>
      <c r="G127" s="75">
        <f>INDEX(District!AC:AC,MATCH($A127&amp;$A$13,District!$J:$J,0))</f>
        <v>0.207317073170732</v>
      </c>
      <c r="H127" s="75">
        <f>INDEX(District!Z:Z,MATCH($A127&amp;$A$13,District!$J:$J,0))</f>
        <v>0.185430463576159</v>
      </c>
      <c r="I127" s="75">
        <f>INDEX(District!O:O,MATCH($A127&amp;$A$13,District!$J:$J,0))</f>
        <v>0.12751677852349</v>
      </c>
      <c r="J127" s="75">
        <f>INDEX(District!AG:AG,MATCH($A127&amp;$A$13,District!$J:$J,0))</f>
        <v>5.4054054054054099E-2</v>
      </c>
      <c r="K127" s="75">
        <f>INDEX(District!W:W,MATCH($A127&amp;$A$13,District!$J:$J,0))</f>
        <v>0.121019108280255</v>
      </c>
      <c r="L127" s="75">
        <f>INDEX(District!L:L,MATCH($A127&amp;$A$13,District!$J:$J,0))</f>
        <v>0.15686274509803899</v>
      </c>
      <c r="M127" s="75">
        <f>INDEX(District!Y:Y,MATCH($A127&amp;$A$13,District!$J:$J,0))</f>
        <v>0.14507772020725401</v>
      </c>
      <c r="N127" s="75">
        <f>INDEX(District!X:X,MATCH($A127&amp;$A$13,District!$J:$J,0))</f>
        <v>0.112903225806452</v>
      </c>
      <c r="O127" s="75">
        <f>INDEX(District!AC:AC,MATCH($A127&amp;$A$13,District!$J:$J,0))</f>
        <v>0.207317073170732</v>
      </c>
      <c r="P127" s="75">
        <f>INDEX(District!AF:AF,MATCH($A127&amp;$A$13,District!$J:$J,0))</f>
        <v>0.208860759493671</v>
      </c>
      <c r="Q127" s="75">
        <f>INDEX(District!R:R,MATCH($A127&amp;$A$13,District!$J:$J,0))</f>
        <v>0.19512195121951201</v>
      </c>
      <c r="R127" s="75">
        <f>INDEX(District!AH:AH,MATCH($A127&amp;$A$13,District!$J:$J,0))</f>
        <v>6.7961165048543701E-2</v>
      </c>
      <c r="S127" s="75">
        <f>INDEX(District!AD:AD,MATCH($A127&amp;$A$13,District!$J:$J,0))</f>
        <v>0.112582781456954</v>
      </c>
      <c r="T127" s="75">
        <f>INDEX(District!K:K,MATCH($A127&amp;$A$13,District!$J:$J,0))</f>
        <v>0.131687242798354</v>
      </c>
      <c r="U127" s="75">
        <f>INDEX(District!Q:Q,MATCH($A127&amp;$A$13,District!$J:$J,0))</f>
        <v>0.14465408805031399</v>
      </c>
      <c r="V127" s="75">
        <f>INDEX(District!P:P,MATCH($A127&amp;$A$13,District!$J:$J,0))</f>
        <v>6.3348416289592799E-2</v>
      </c>
      <c r="W127" s="75">
        <f>INDEX(District!V:V,MATCH($A127&amp;$A$13,District!$J:$J,0))</f>
        <v>8.6956521739130405E-2</v>
      </c>
      <c r="X127" s="75">
        <f>INDEX(District!U:U,MATCH($A127&amp;$A$13,District!$J:$J,0))</f>
        <v>0.16783216783216801</v>
      </c>
      <c r="Y127" s="75">
        <f>INDEX(District!S:S,MATCH($A127&amp;$A$13,District!$J:$J,0))</f>
        <v>0.115183246073298</v>
      </c>
    </row>
    <row r="128" spans="1:25" x14ac:dyDescent="0.3">
      <c r="A128" s="30"/>
      <c r="B128" s="49"/>
    </row>
    <row r="129" spans="1:25" x14ac:dyDescent="0.3">
      <c r="A129" s="30"/>
    </row>
    <row r="130" spans="1:25" x14ac:dyDescent="0.3">
      <c r="A130" s="30"/>
    </row>
    <row r="131" spans="1:25" x14ac:dyDescent="0.3">
      <c r="A131" s="30"/>
    </row>
    <row r="132" spans="1:25" x14ac:dyDescent="0.3">
      <c r="A132" s="83" t="s">
        <v>182</v>
      </c>
      <c r="B132" s="83"/>
      <c r="C132" s="83"/>
      <c r="D132" s="83"/>
      <c r="E132" s="83"/>
    </row>
    <row r="133" spans="1:25" x14ac:dyDescent="0.3">
      <c r="A133" s="43"/>
      <c r="B133" s="44"/>
      <c r="C133" s="25"/>
      <c r="D133" s="25"/>
      <c r="E133" s="25"/>
    </row>
    <row r="134" spans="1:25" x14ac:dyDescent="0.3">
      <c r="A134" s="28" t="s">
        <v>12</v>
      </c>
      <c r="B134" s="25"/>
      <c r="C134" s="25"/>
      <c r="D134" s="25"/>
      <c r="E134" s="25"/>
    </row>
    <row r="135" spans="1:25" x14ac:dyDescent="0.3">
      <c r="B135" s="25"/>
      <c r="C135" s="25"/>
      <c r="D135" s="25"/>
      <c r="E135" s="25"/>
    </row>
    <row r="136" spans="1:25" x14ac:dyDescent="0.3">
      <c r="B136" s="46" t="s">
        <v>51</v>
      </c>
      <c r="C136" s="46" t="s">
        <v>56</v>
      </c>
      <c r="D136" s="46" t="s">
        <v>57</v>
      </c>
      <c r="E136" s="46" t="s">
        <v>50</v>
      </c>
      <c r="F136" s="46" t="s">
        <v>69</v>
      </c>
      <c r="G136" s="46" t="s">
        <v>54</v>
      </c>
      <c r="H136" s="46" t="s">
        <v>58</v>
      </c>
      <c r="I136" s="46" t="s">
        <v>70</v>
      </c>
      <c r="J136" s="46" t="s">
        <v>71</v>
      </c>
      <c r="K136" s="46" t="s">
        <v>72</v>
      </c>
      <c r="L136" s="46" t="s">
        <v>73</v>
      </c>
      <c r="M136" s="46" t="s">
        <v>74</v>
      </c>
      <c r="N136" s="46" t="s">
        <v>59</v>
      </c>
      <c r="O136" s="46" t="s">
        <v>75</v>
      </c>
      <c r="P136" s="46" t="s">
        <v>62</v>
      </c>
      <c r="Q136" s="46" t="s">
        <v>76</v>
      </c>
      <c r="R136" s="46" t="s">
        <v>77</v>
      </c>
      <c r="S136" s="46" t="s">
        <v>78</v>
      </c>
      <c r="T136" s="46" t="s">
        <v>79</v>
      </c>
      <c r="U136" s="46" t="s">
        <v>80</v>
      </c>
      <c r="V136" s="46" t="s">
        <v>60</v>
      </c>
      <c r="W136" s="46" t="s">
        <v>81</v>
      </c>
      <c r="X136" s="46" t="s">
        <v>55</v>
      </c>
      <c r="Y136" s="46" t="s">
        <v>61</v>
      </c>
    </row>
    <row r="137" spans="1:25" x14ac:dyDescent="0.3">
      <c r="A137" s="37" t="s">
        <v>175</v>
      </c>
      <c r="B137" s="74">
        <f>INDEX(District!M:M,MATCH($A137&amp;$A$13,District!$J:$J,0))</f>
        <v>3.2894736842105303E-2</v>
      </c>
      <c r="C137" s="75">
        <f>INDEX(District!AA:AA,MATCH($A137&amp;$A$13,District!$J:$J,0))</f>
        <v>0</v>
      </c>
      <c r="D137" s="75">
        <f>INDEX(District!AE:AE,MATCH($A137&amp;$A$13,District!$J:$J,0))</f>
        <v>1.8115942028985501E-2</v>
      </c>
      <c r="E137" s="75">
        <f>INDEX(District!T:T,MATCH($A137&amp;$A$13,District!$J:$J,0))</f>
        <v>2.1428571428571401E-2</v>
      </c>
      <c r="F137" s="75">
        <f>INDEX(District!AB:AB,MATCH($A137&amp;$A$13,District!$J:$J,0))</f>
        <v>1.44230769230769E-2</v>
      </c>
      <c r="G137" s="75">
        <f>INDEX(District!AC:AC,MATCH($A137&amp;$A$13,District!$J:$J,0))</f>
        <v>1.8292682926829298E-2</v>
      </c>
      <c r="H137" s="75">
        <f>INDEX(District!Z:Z,MATCH($A137&amp;$A$13,District!$J:$J,0))</f>
        <v>0</v>
      </c>
      <c r="I137" s="75">
        <f>INDEX(District!O:O,MATCH($A137&amp;$A$13,District!$J:$J,0))</f>
        <v>4.0268456375838903E-2</v>
      </c>
      <c r="J137" s="75">
        <f>INDEX(District!AG:AG,MATCH($A137&amp;$A$13,District!$J:$J,0))</f>
        <v>1.8018018018018001E-2</v>
      </c>
      <c r="K137" s="75">
        <f>INDEX(District!W:W,MATCH($A137&amp;$A$13,District!$J:$J,0))</f>
        <v>1.6129032258064498E-2</v>
      </c>
      <c r="L137" s="75">
        <f>INDEX(District!L:L,MATCH($A137&amp;$A$13,District!$J:$J,0))</f>
        <v>3.2679738562091498E-2</v>
      </c>
      <c r="M137" s="75">
        <f>INDEX(District!Y:Y,MATCH($A137&amp;$A$13,District!$J:$J,0))</f>
        <v>0</v>
      </c>
      <c r="N137" s="75">
        <f>INDEX(District!X:X,MATCH($A137&amp;$A$13,District!$J:$J,0))</f>
        <v>5.1813471502590702E-3</v>
      </c>
      <c r="O137" s="75">
        <f>INDEX(District!AC:AC,MATCH($A137&amp;$A$13,District!$J:$J,0))</f>
        <v>1.8292682926829298E-2</v>
      </c>
      <c r="P137" s="75">
        <f>INDEX(District!AF:AF,MATCH($A137&amp;$A$13,District!$J:$J,0))</f>
        <v>6.9620253164557E-2</v>
      </c>
      <c r="Q137" s="75">
        <f>INDEX(District!R:R,MATCH($A137&amp;$A$13,District!$J:$J,0))</f>
        <v>1.21951219512195E-2</v>
      </c>
      <c r="R137" s="75">
        <f>INDEX(District!AH:AH,MATCH($A137&amp;$A$13,District!$J:$J,0))</f>
        <v>2.9126213592233E-2</v>
      </c>
      <c r="S137" s="75">
        <f>INDEX(District!AD:AD,MATCH($A137&amp;$A$13,District!$J:$J,0))</f>
        <v>0</v>
      </c>
      <c r="T137" s="75">
        <f>INDEX(District!K:K,MATCH($A137&amp;$A$13,District!$J:$J,0))</f>
        <v>0</v>
      </c>
      <c r="U137" s="75">
        <f>INDEX(District!Q:Q,MATCH($A137&amp;$A$13,District!$J:$J,0))</f>
        <v>6.2893081761006301E-3</v>
      </c>
      <c r="V137" s="75">
        <f>INDEX(District!P:P,MATCH($A137&amp;$A$13,District!$J:$J,0))</f>
        <v>1.8099547511312201E-2</v>
      </c>
      <c r="W137" s="75">
        <f>INDEX(District!V:V,MATCH($A137&amp;$A$13,District!$J:$J,0))</f>
        <v>6.3694267515923596E-3</v>
      </c>
      <c r="X137" s="75">
        <f>INDEX(District!U:U,MATCH($A137&amp;$A$13,District!$J:$J,0))</f>
        <v>6.2111801242236003E-3</v>
      </c>
      <c r="Y137" s="75">
        <f>INDEX(District!S:S,MATCH($A137&amp;$A$13,District!$J:$J,0))</f>
        <v>3.1413612565444997E-2</v>
      </c>
    </row>
    <row r="138" spans="1:25" x14ac:dyDescent="0.3">
      <c r="A138" s="37" t="s">
        <v>179</v>
      </c>
      <c r="B138" s="74">
        <f>INDEX(District!M:M,MATCH($A138&amp;$A$13,District!$J:$J,0))</f>
        <v>0.23684210526315799</v>
      </c>
      <c r="C138" s="75">
        <f>INDEX(District!AA:AA,MATCH($A138&amp;$A$13,District!$J:$J,0))</f>
        <v>0.36516853932584298</v>
      </c>
      <c r="D138" s="75">
        <f>INDEX(District!AE:AE,MATCH($A138&amp;$A$13,District!$J:$J,0))</f>
        <v>0.39130434782608697</v>
      </c>
      <c r="E138" s="75">
        <f>INDEX(District!T:T,MATCH($A138&amp;$A$13,District!$J:$J,0))</f>
        <v>0.25</v>
      </c>
      <c r="F138" s="75">
        <f>INDEX(District!AB:AB,MATCH($A138&amp;$A$13,District!$J:$J,0))</f>
        <v>0.230769230769231</v>
      </c>
      <c r="G138" s="75">
        <f>INDEX(District!AC:AC,MATCH($A138&amp;$A$13,District!$J:$J,0))</f>
        <v>0.310975609756098</v>
      </c>
      <c r="H138" s="75">
        <f>INDEX(District!Z:Z,MATCH($A138&amp;$A$13,District!$J:$J,0))</f>
        <v>0.31125827814569501</v>
      </c>
      <c r="I138" s="75">
        <f>INDEX(District!O:O,MATCH($A138&amp;$A$13,District!$J:$J,0))</f>
        <v>0.20805369127516801</v>
      </c>
      <c r="J138" s="75">
        <f>INDEX(District!AG:AG,MATCH($A138&amp;$A$13,District!$J:$J,0))</f>
        <v>0.24324324324324301</v>
      </c>
      <c r="K138" s="75">
        <f>INDEX(District!W:W,MATCH($A138&amp;$A$13,District!$J:$J,0))</f>
        <v>0.28025477707006402</v>
      </c>
      <c r="L138" s="75">
        <f>INDEX(District!L:L,MATCH($A138&amp;$A$13,District!$J:$J,0))</f>
        <v>0.32679738562091498</v>
      </c>
      <c r="M138" s="75">
        <f>INDEX(District!Y:Y,MATCH($A138&amp;$A$13,District!$J:$J,0))</f>
        <v>0.30051813471502598</v>
      </c>
      <c r="N138" s="75">
        <f>INDEX(District!X:X,MATCH($A138&amp;$A$13,District!$J:$J,0))</f>
        <v>0.204301075268817</v>
      </c>
      <c r="O138" s="75">
        <f>INDEX(District!AC:AC,MATCH($A138&amp;$A$13,District!$J:$J,0))</f>
        <v>0.310975609756098</v>
      </c>
      <c r="P138" s="75">
        <f>INDEX(District!AF:AF,MATCH($A138&amp;$A$13,District!$J:$J,0))</f>
        <v>0.284810126582278</v>
      </c>
      <c r="Q138" s="75">
        <f>INDEX(District!R:R,MATCH($A138&amp;$A$13,District!$J:$J,0))</f>
        <v>0.24390243902438999</v>
      </c>
      <c r="R138" s="75">
        <f>INDEX(District!AH:AH,MATCH($A138&amp;$A$13,District!$J:$J,0))</f>
        <v>0.37864077669902901</v>
      </c>
      <c r="S138" s="75">
        <f>INDEX(District!AD:AD,MATCH($A138&amp;$A$13,District!$J:$J,0))</f>
        <v>0.185430463576159</v>
      </c>
      <c r="T138" s="75">
        <f>INDEX(District!K:K,MATCH($A138&amp;$A$13,District!$J:$J,0))</f>
        <v>0.47736625514403302</v>
      </c>
      <c r="U138" s="75">
        <f>INDEX(District!Q:Q,MATCH($A138&amp;$A$13,District!$J:$J,0))</f>
        <v>0.50314465408804998</v>
      </c>
      <c r="V138" s="75">
        <f>INDEX(District!P:P,MATCH($A138&amp;$A$13,District!$J:$J,0))</f>
        <v>0.59728506787330304</v>
      </c>
      <c r="W138" s="75">
        <f>INDEX(District!V:V,MATCH($A138&amp;$A$13,District!$J:$J,0))</f>
        <v>0.36024844720496901</v>
      </c>
      <c r="X138" s="75">
        <f>INDEX(District!U:U,MATCH($A138&amp;$A$13,District!$J:$J,0))</f>
        <v>0.34965034965035002</v>
      </c>
      <c r="Y138" s="75">
        <f>INDEX(District!S:S,MATCH($A138&amp;$A$13,District!$J:$J,0))</f>
        <v>0.24083769633507901</v>
      </c>
    </row>
    <row r="139" spans="1:25" x14ac:dyDescent="0.3">
      <c r="A139" s="37" t="s">
        <v>176</v>
      </c>
      <c r="B139" s="74">
        <f>INDEX(District!M:M,MATCH($A139&amp;$A$13,District!$J:$J,0))</f>
        <v>8.55263157894737E-2</v>
      </c>
      <c r="C139" s="75">
        <f>INDEX(District!AA:AA,MATCH($A139&amp;$A$13,District!$J:$J,0))</f>
        <v>3.3707865168539297E-2</v>
      </c>
      <c r="D139" s="75">
        <f>INDEX(District!AE:AE,MATCH($A139&amp;$A$13,District!$J:$J,0))</f>
        <v>3.9855072463768099E-2</v>
      </c>
      <c r="E139" s="75">
        <f>INDEX(District!T:T,MATCH($A139&amp;$A$13,District!$J:$J,0))</f>
        <v>1.4285714285714299E-2</v>
      </c>
      <c r="F139" s="75">
        <f>INDEX(District!AB:AB,MATCH($A139&amp;$A$13,District!$J:$J,0))</f>
        <v>4.3269230769230803E-2</v>
      </c>
      <c r="G139" s="75">
        <f>INDEX(District!AC:AC,MATCH($A139&amp;$A$13,District!$J:$J,0))</f>
        <v>3.65853658536585E-2</v>
      </c>
      <c r="H139" s="75">
        <f>INDEX(District!Z:Z,MATCH($A139&amp;$A$13,District!$J:$J,0))</f>
        <v>0.112582781456954</v>
      </c>
      <c r="I139" s="75">
        <f>INDEX(District!O:O,MATCH($A139&amp;$A$13,District!$J:$J,0))</f>
        <v>5.3691275167785199E-2</v>
      </c>
      <c r="J139" s="75">
        <f>INDEX(District!AG:AG,MATCH($A139&amp;$A$13,District!$J:$J,0))</f>
        <v>4.5045045045045001E-2</v>
      </c>
      <c r="K139" s="75">
        <f>INDEX(District!W:W,MATCH($A139&amp;$A$13,District!$J:$J,0))</f>
        <v>5.0955414012738898E-2</v>
      </c>
      <c r="L139" s="75">
        <f>INDEX(District!L:L,MATCH($A139&amp;$A$13,District!$J:$J,0))</f>
        <v>0.14379084967320299</v>
      </c>
      <c r="M139" s="75">
        <f>INDEX(District!Y:Y,MATCH($A139&amp;$A$13,District!$J:$J,0))</f>
        <v>4.6632124352331598E-2</v>
      </c>
      <c r="N139" s="75">
        <f>INDEX(District!X:X,MATCH($A139&amp;$A$13,District!$J:$J,0))</f>
        <v>6.9892473118279605E-2</v>
      </c>
      <c r="O139" s="75">
        <f>INDEX(District!AC:AC,MATCH($A139&amp;$A$13,District!$J:$J,0))</f>
        <v>3.65853658536585E-2</v>
      </c>
      <c r="P139" s="75">
        <f>INDEX(District!AF:AF,MATCH($A139&amp;$A$13,District!$J:$J,0))</f>
        <v>9.49367088607595E-2</v>
      </c>
      <c r="Q139" s="75">
        <f>INDEX(District!R:R,MATCH($A139&amp;$A$13,District!$J:$J,0))</f>
        <v>5.4878048780487798E-2</v>
      </c>
      <c r="R139" s="75">
        <f>INDEX(District!AH:AH,MATCH($A139&amp;$A$13,District!$J:$J,0))</f>
        <v>9.7087378640776698E-2</v>
      </c>
      <c r="S139" s="75">
        <f>INDEX(District!AD:AD,MATCH($A139&amp;$A$13,District!$J:$J,0))</f>
        <v>4.6357615894039701E-2</v>
      </c>
      <c r="T139" s="75">
        <f>INDEX(District!K:K,MATCH($A139&amp;$A$13,District!$J:$J,0))</f>
        <v>2.4691358024691398E-2</v>
      </c>
      <c r="U139" s="75">
        <f>INDEX(District!Q:Q,MATCH($A139&amp;$A$13,District!$J:$J,0))</f>
        <v>2.51572327044025E-2</v>
      </c>
      <c r="V139" s="75">
        <f>INDEX(District!P:P,MATCH($A139&amp;$A$13,District!$J:$J,0))</f>
        <v>9.5022624434389094E-2</v>
      </c>
      <c r="W139" s="75">
        <f>INDEX(District!V:V,MATCH($A139&amp;$A$13,District!$J:$J,0))</f>
        <v>1.8633540372670801E-2</v>
      </c>
      <c r="X139" s="75">
        <f>INDEX(District!U:U,MATCH($A139&amp;$A$13,District!$J:$J,0))</f>
        <v>4.8951048951049E-2</v>
      </c>
      <c r="Y139" s="75">
        <f>INDEX(District!S:S,MATCH($A139&amp;$A$13,District!$J:$J,0))</f>
        <v>0.109947643979058</v>
      </c>
    </row>
    <row r="140" spans="1:25" x14ac:dyDescent="0.3">
      <c r="A140" s="37" t="s">
        <v>177</v>
      </c>
      <c r="B140" s="74">
        <f>INDEX(District!M:M,MATCH($A140&amp;$A$13,District!$J:$J,0))</f>
        <v>0</v>
      </c>
      <c r="C140" s="75">
        <f>INDEX(District!AA:AA,MATCH($A140&amp;$A$13,District!$J:$J,0))</f>
        <v>0</v>
      </c>
      <c r="D140" s="75">
        <f>INDEX(District!AE:AE,MATCH($A140&amp;$A$13,District!$J:$J,0))</f>
        <v>0</v>
      </c>
      <c r="E140" s="75">
        <f>INDEX(District!T:T,MATCH($A140&amp;$A$13,District!$J:$J,0))</f>
        <v>0</v>
      </c>
      <c r="F140" s="75">
        <f>INDEX(District!AB:AB,MATCH($A140&amp;$A$13,District!$J:$J,0))</f>
        <v>0</v>
      </c>
      <c r="G140" s="75">
        <f>INDEX(District!AC:AC,MATCH($A140&amp;$A$13,District!$J:$J,0))</f>
        <v>0</v>
      </c>
      <c r="H140" s="75">
        <f>INDEX(District!Z:Z,MATCH($A140&amp;$A$13,District!$J:$J,0))</f>
        <v>0</v>
      </c>
      <c r="I140" s="75">
        <f>INDEX(District!O:O,MATCH($A140&amp;$A$13,District!$J:$J,0))</f>
        <v>0</v>
      </c>
      <c r="J140" s="75">
        <f>INDEX(District!AG:AG,MATCH($A140&amp;$A$13,District!$J:$J,0))</f>
        <v>0</v>
      </c>
      <c r="K140" s="75">
        <f>INDEX(District!W:W,MATCH($A140&amp;$A$13,District!$J:$J,0))</f>
        <v>6.3694267515923596E-3</v>
      </c>
      <c r="L140" s="75">
        <f>INDEX(District!L:L,MATCH($A140&amp;$A$13,District!$J:$J,0))</f>
        <v>0</v>
      </c>
      <c r="M140" s="75">
        <f>INDEX(District!Y:Y,MATCH($A140&amp;$A$13,District!$J:$J,0))</f>
        <v>5.1813471502590702E-3</v>
      </c>
      <c r="N140" s="75">
        <f>INDEX(District!X:X,MATCH($A140&amp;$A$13,District!$J:$J,0))</f>
        <v>5.3763440860215101E-3</v>
      </c>
      <c r="O140" s="75">
        <f>INDEX(District!AC:AC,MATCH($A140&amp;$A$13,District!$J:$J,0))</f>
        <v>0</v>
      </c>
      <c r="P140" s="75">
        <f>INDEX(District!AF:AF,MATCH($A140&amp;$A$13,District!$J:$J,0))</f>
        <v>0</v>
      </c>
      <c r="Q140" s="75">
        <f>INDEX(District!R:R,MATCH($A140&amp;$A$13,District!$J:$J,0))</f>
        <v>0</v>
      </c>
      <c r="R140" s="75">
        <f>INDEX(District!AH:AH,MATCH($A140&amp;$A$13,District!$J:$J,0))</f>
        <v>0</v>
      </c>
      <c r="S140" s="75">
        <f>INDEX(District!AD:AD,MATCH($A140&amp;$A$13,District!$J:$J,0))</f>
        <v>0</v>
      </c>
      <c r="T140" s="75">
        <f>INDEX(District!K:K,MATCH($A140&amp;$A$13,District!$J:$J,0))</f>
        <v>0</v>
      </c>
      <c r="U140" s="75">
        <f>INDEX(District!Q:Q,MATCH($A140&amp;$A$13,District!$J:$J,0))</f>
        <v>0</v>
      </c>
      <c r="V140" s="75">
        <f>INDEX(District!P:P,MATCH($A140&amp;$A$13,District!$J:$J,0))</f>
        <v>0</v>
      </c>
      <c r="W140" s="75">
        <f>INDEX(District!V:V,MATCH($A140&amp;$A$13,District!$J:$J,0))</f>
        <v>0</v>
      </c>
      <c r="X140" s="75">
        <f>INDEX(District!U:U,MATCH($A140&amp;$A$13,District!$J:$J,0))</f>
        <v>0</v>
      </c>
      <c r="Y140" s="75">
        <f>INDEX(District!S:S,MATCH($A140&amp;$A$13,District!$J:$J,0))</f>
        <v>0</v>
      </c>
    </row>
    <row r="141" spans="1:25" x14ac:dyDescent="0.3">
      <c r="A141" s="37" t="s">
        <v>178</v>
      </c>
      <c r="B141" s="74">
        <f>INDEX(District!M:M,MATCH($A141&amp;$A$13,District!$J:$J,0))</f>
        <v>1.3157894736842099E-2</v>
      </c>
      <c r="C141" s="75">
        <f>INDEX(District!AA:AA,MATCH($A141&amp;$A$13,District!$J:$J,0))</f>
        <v>0</v>
      </c>
      <c r="D141" s="75">
        <f>INDEX(District!AE:AE,MATCH($A141&amp;$A$13,District!$J:$J,0))</f>
        <v>0</v>
      </c>
      <c r="E141" s="75">
        <f>INDEX(District!T:T,MATCH($A141&amp;$A$13,District!$J:$J,0))</f>
        <v>1.4285714285714299E-2</v>
      </c>
      <c r="F141" s="75">
        <f>INDEX(District!AB:AB,MATCH($A141&amp;$A$13,District!$J:$J,0))</f>
        <v>1.44230769230769E-2</v>
      </c>
      <c r="G141" s="75">
        <f>INDEX(District!AC:AC,MATCH($A141&amp;$A$13,District!$J:$J,0))</f>
        <v>0</v>
      </c>
      <c r="H141" s="75">
        <f>INDEX(District!Z:Z,MATCH($A141&amp;$A$13,District!$J:$J,0))</f>
        <v>0</v>
      </c>
      <c r="I141" s="75">
        <f>INDEX(District!O:O,MATCH($A141&amp;$A$13,District!$J:$J,0))</f>
        <v>1.34228187919463E-2</v>
      </c>
      <c r="J141" s="75">
        <f>INDEX(District!AG:AG,MATCH($A141&amp;$A$13,District!$J:$J,0))</f>
        <v>0</v>
      </c>
      <c r="K141" s="75">
        <f>INDEX(District!W:W,MATCH($A141&amp;$A$13,District!$J:$J,0))</f>
        <v>6.3694267515923596E-3</v>
      </c>
      <c r="L141" s="75">
        <f>INDEX(District!L:L,MATCH($A141&amp;$A$13,District!$J:$J,0))</f>
        <v>1.30718954248366E-2</v>
      </c>
      <c r="M141" s="75">
        <f>INDEX(District!Y:Y,MATCH($A141&amp;$A$13,District!$J:$J,0))</f>
        <v>5.1813471502590702E-3</v>
      </c>
      <c r="N141" s="75">
        <f>INDEX(District!X:X,MATCH($A141&amp;$A$13,District!$J:$J,0))</f>
        <v>0</v>
      </c>
      <c r="O141" s="75">
        <f>INDEX(District!AC:AC,MATCH($A141&amp;$A$13,District!$J:$J,0))</f>
        <v>0</v>
      </c>
      <c r="P141" s="75">
        <f>INDEX(District!AF:AF,MATCH($A141&amp;$A$13,District!$J:$J,0))</f>
        <v>1.26582278481013E-2</v>
      </c>
      <c r="Q141" s="75">
        <f>INDEX(District!R:R,MATCH($A141&amp;$A$13,District!$J:$J,0))</f>
        <v>1.21951219512195E-2</v>
      </c>
      <c r="R141" s="75">
        <f>INDEX(District!AH:AH,MATCH($A141&amp;$A$13,District!$J:$J,0))</f>
        <v>0</v>
      </c>
      <c r="S141" s="75">
        <f>INDEX(District!AD:AD,MATCH($A141&amp;$A$13,District!$J:$J,0))</f>
        <v>0</v>
      </c>
      <c r="T141" s="75">
        <f>INDEX(District!K:K,MATCH($A141&amp;$A$13,District!$J:$J,0))</f>
        <v>4.11522633744856E-3</v>
      </c>
      <c r="U141" s="75">
        <f>INDEX(District!Q:Q,MATCH($A141&amp;$A$13,District!$J:$J,0))</f>
        <v>6.2893081761006301E-3</v>
      </c>
      <c r="V141" s="75">
        <f>INDEX(District!P:P,MATCH($A141&amp;$A$13,District!$J:$J,0))</f>
        <v>0</v>
      </c>
      <c r="W141" s="75">
        <f>INDEX(District!V:V,MATCH($A141&amp;$A$13,District!$J:$J,0))</f>
        <v>1.2422360248447201E-2</v>
      </c>
      <c r="X141" s="75">
        <f>INDEX(District!U:U,MATCH($A141&amp;$A$13,District!$J:$J,0))</f>
        <v>1.3986013986014E-2</v>
      </c>
      <c r="Y141" s="75">
        <f>INDEX(District!S:S,MATCH($A141&amp;$A$13,District!$J:$J,0))</f>
        <v>0</v>
      </c>
    </row>
    <row r="142" spans="1:25" x14ac:dyDescent="0.3">
      <c r="A142" s="37" t="s">
        <v>180</v>
      </c>
      <c r="B142" s="74">
        <f>INDEX(District!M:M,MATCH($A142&amp;$A$13,District!$J:$J,0))</f>
        <v>0.63157894736842102</v>
      </c>
      <c r="C142" s="75">
        <f>INDEX(District!AA:AA,MATCH($A142&amp;$A$13,District!$J:$J,0))</f>
        <v>0.601123595505618</v>
      </c>
      <c r="D142" s="75">
        <f>INDEX(District!AE:AE,MATCH($A142&amp;$A$13,District!$J:$J,0))</f>
        <v>0.55072463768115898</v>
      </c>
      <c r="E142" s="75">
        <f>INDEX(District!T:T,MATCH($A142&amp;$A$13,District!$J:$J,0))</f>
        <v>0.7</v>
      </c>
      <c r="F142" s="75">
        <f>INDEX(District!AB:AB,MATCH($A142&amp;$A$13,District!$J:$J,0))</f>
        <v>0.69711538461538503</v>
      </c>
      <c r="G142" s="75">
        <f>INDEX(District!AC:AC,MATCH($A142&amp;$A$13,District!$J:$J,0))</f>
        <v>0.63414634146341498</v>
      </c>
      <c r="H142" s="75">
        <f>INDEX(District!Z:Z,MATCH($A142&amp;$A$13,District!$J:$J,0))</f>
        <v>0.57615894039735105</v>
      </c>
      <c r="I142" s="75">
        <f>INDEX(District!O:O,MATCH($A142&amp;$A$13,District!$J:$J,0))</f>
        <v>0.68456375838926198</v>
      </c>
      <c r="J142" s="75">
        <f>INDEX(District!AG:AG,MATCH($A142&amp;$A$13,District!$J:$J,0))</f>
        <v>0.69369369369369405</v>
      </c>
      <c r="K142" s="75">
        <f>INDEX(District!W:W,MATCH($A142&amp;$A$13,District!$J:$J,0))</f>
        <v>0.64968152866242002</v>
      </c>
      <c r="L142" s="75">
        <f>INDEX(District!L:L,MATCH($A142&amp;$A$13,District!$J:$J,0))</f>
        <v>0.48366013071895397</v>
      </c>
      <c r="M142" s="75">
        <f>INDEX(District!Y:Y,MATCH($A142&amp;$A$13,District!$J:$J,0))</f>
        <v>0.637305699481865</v>
      </c>
      <c r="N142" s="75">
        <f>INDEX(District!X:X,MATCH($A142&amp;$A$13,District!$J:$J,0))</f>
        <v>0.70430107526881702</v>
      </c>
      <c r="O142" s="75">
        <f>INDEX(District!AC:AC,MATCH($A142&amp;$A$13,District!$J:$J,0))</f>
        <v>0.63414634146341498</v>
      </c>
      <c r="P142" s="75">
        <f>INDEX(District!AF:AF,MATCH($A142&amp;$A$13,District!$J:$J,0))</f>
        <v>0.537974683544304</v>
      </c>
      <c r="Q142" s="75">
        <f>INDEX(District!R:R,MATCH($A142&amp;$A$13,District!$J:$J,0))</f>
        <v>0.67682926829268297</v>
      </c>
      <c r="R142" s="75">
        <f>INDEX(District!AH:AH,MATCH($A142&amp;$A$13,District!$J:$J,0))</f>
        <v>0.495145631067961</v>
      </c>
      <c r="S142" s="75">
        <f>INDEX(District!AD:AD,MATCH($A142&amp;$A$13,District!$J:$J,0))</f>
        <v>0.76821192052980103</v>
      </c>
      <c r="T142" s="75">
        <f>INDEX(District!K:K,MATCH($A142&amp;$A$13,District!$J:$J,0))</f>
        <v>0.49382716049382702</v>
      </c>
      <c r="U142" s="75">
        <f>INDEX(District!Q:Q,MATCH($A142&amp;$A$13,District!$J:$J,0))</f>
        <v>0.45911949685534598</v>
      </c>
      <c r="V142" s="75">
        <f>INDEX(District!P:P,MATCH($A142&amp;$A$13,District!$J:$J,0))</f>
        <v>0.289592760180995</v>
      </c>
      <c r="W142" s="75">
        <f>INDEX(District!V:V,MATCH($A142&amp;$A$13,District!$J:$J,0))</f>
        <v>0.60248447204968902</v>
      </c>
      <c r="X142" s="75">
        <f>INDEX(District!U:U,MATCH($A142&amp;$A$13,District!$J:$J,0))</f>
        <v>0.58741258741258695</v>
      </c>
      <c r="Y142" s="75">
        <f>INDEX(District!S:S,MATCH($A142&amp;$A$13,District!$J:$J,0))</f>
        <v>0.61780104712041894</v>
      </c>
    </row>
    <row r="143" spans="1:25" x14ac:dyDescent="0.3">
      <c r="A143" s="30"/>
      <c r="B143" s="40"/>
      <c r="C143" s="25"/>
      <c r="D143" s="25"/>
      <c r="E143" s="25"/>
    </row>
    <row r="144" spans="1:25" x14ac:dyDescent="0.3">
      <c r="A144" s="30"/>
      <c r="B144" s="51"/>
      <c r="C144" s="25"/>
      <c r="D144" s="25"/>
      <c r="E144" s="25"/>
    </row>
    <row r="145" spans="1:25" x14ac:dyDescent="0.3">
      <c r="A145" s="30"/>
      <c r="B145" s="91"/>
      <c r="C145" s="92"/>
      <c r="D145" s="92"/>
      <c r="E145" s="92"/>
    </row>
    <row r="146" spans="1:25" x14ac:dyDescent="0.3">
      <c r="A146" s="30"/>
      <c r="C146" s="25"/>
      <c r="D146" s="25"/>
      <c r="E146" s="25"/>
    </row>
    <row r="147" spans="1:25" x14ac:dyDescent="0.3">
      <c r="A147" s="83" t="s">
        <v>197</v>
      </c>
      <c r="B147" s="83"/>
      <c r="C147" s="83"/>
      <c r="D147" s="83"/>
      <c r="E147" s="83"/>
    </row>
    <row r="148" spans="1:25" x14ac:dyDescent="0.3">
      <c r="A148" s="49"/>
      <c r="B148" s="87"/>
      <c r="C148" s="25"/>
      <c r="D148" s="25"/>
      <c r="E148" s="25"/>
    </row>
    <row r="149" spans="1:25" x14ac:dyDescent="0.3">
      <c r="A149" s="28" t="s">
        <v>12</v>
      </c>
      <c r="B149" s="25"/>
      <c r="C149" s="25"/>
      <c r="D149" s="25"/>
      <c r="E149" s="25"/>
    </row>
    <row r="150" spans="1:25" x14ac:dyDescent="0.3">
      <c r="B150" s="25"/>
      <c r="C150" s="25"/>
      <c r="D150" s="25"/>
      <c r="E150" s="25"/>
    </row>
    <row r="151" spans="1:25" x14ac:dyDescent="0.3">
      <c r="B151" s="46" t="s">
        <v>51</v>
      </c>
      <c r="C151" s="46" t="s">
        <v>56</v>
      </c>
      <c r="D151" s="46" t="s">
        <v>57</v>
      </c>
      <c r="E151" s="46" t="s">
        <v>50</v>
      </c>
      <c r="F151" s="46" t="s">
        <v>69</v>
      </c>
      <c r="G151" s="46" t="s">
        <v>54</v>
      </c>
      <c r="H151" s="46" t="s">
        <v>58</v>
      </c>
      <c r="I151" s="46" t="s">
        <v>70</v>
      </c>
      <c r="J151" s="46" t="s">
        <v>71</v>
      </c>
      <c r="K151" s="46" t="s">
        <v>72</v>
      </c>
      <c r="L151" s="46" t="s">
        <v>73</v>
      </c>
      <c r="M151" s="46" t="s">
        <v>74</v>
      </c>
      <c r="N151" s="46" t="s">
        <v>59</v>
      </c>
      <c r="O151" s="46" t="s">
        <v>75</v>
      </c>
      <c r="P151" s="46" t="s">
        <v>62</v>
      </c>
      <c r="Q151" s="46" t="s">
        <v>76</v>
      </c>
      <c r="R151" s="46" t="s">
        <v>77</v>
      </c>
      <c r="S151" s="46" t="s">
        <v>78</v>
      </c>
      <c r="T151" s="46" t="s">
        <v>79</v>
      </c>
      <c r="U151" s="46" t="s">
        <v>80</v>
      </c>
      <c r="V151" s="46" t="s">
        <v>60</v>
      </c>
      <c r="W151" s="46" t="s">
        <v>81</v>
      </c>
      <c r="X151" s="46" t="s">
        <v>55</v>
      </c>
      <c r="Y151" s="46" t="s">
        <v>61</v>
      </c>
    </row>
    <row r="152" spans="1:25" x14ac:dyDescent="0.3">
      <c r="A152" s="38" t="s">
        <v>191</v>
      </c>
      <c r="B152" s="74">
        <f>INDEX(District!M:M,MATCH($A152&amp;$A$13,District!$J:$J,0))</f>
        <v>0.144736842105263</v>
      </c>
      <c r="C152" s="75">
        <f>INDEX(District!AA:AA,MATCH($A152&amp;$A$13,District!$J:$J,0))</f>
        <v>3.9325842696629199E-2</v>
      </c>
      <c r="D152" s="75">
        <f>INDEX(District!AE:AE,MATCH($A152&amp;$A$13,District!$J:$J,0))</f>
        <v>4.7101449275362299E-2</v>
      </c>
      <c r="E152" s="75">
        <f>INDEX(District!T:T,MATCH($A152&amp;$A$13,District!$J:$J,0))</f>
        <v>7.1428571428571397E-2</v>
      </c>
      <c r="F152" s="75">
        <f>INDEX(District!AB:AB,MATCH($A152&amp;$A$13,District!$J:$J,0))</f>
        <v>2.8846153846153799E-2</v>
      </c>
      <c r="G152" s="75">
        <f>INDEX(District!AC:AC,MATCH($A152&amp;$A$13,District!$J:$J,0))</f>
        <v>0.12195121951219499</v>
      </c>
      <c r="H152" s="75">
        <f>INDEX(District!Z:Z,MATCH($A152&amp;$A$13,District!$J:$J,0))</f>
        <v>5.2980132450331098E-2</v>
      </c>
      <c r="I152" s="75">
        <f>INDEX(District!O:O,MATCH($A152&amp;$A$13,District!$J:$J,0))</f>
        <v>0.17449664429530201</v>
      </c>
      <c r="J152" s="75">
        <f>INDEX(District!AG:AG,MATCH($A152&amp;$A$13,District!$J:$J,0))</f>
        <v>4.5045045045045001E-2</v>
      </c>
      <c r="K152" s="75">
        <f>INDEX(District!W:W,MATCH($A152&amp;$A$13,District!$J:$J,0))</f>
        <v>8.9171974522293002E-2</v>
      </c>
      <c r="L152" s="75">
        <f>INDEX(District!L:L,MATCH($A152&amp;$A$13,District!$J:$J,0))</f>
        <v>9.1503267973856203E-2</v>
      </c>
      <c r="M152" s="75">
        <f>INDEX(District!Y:Y,MATCH($A152&amp;$A$13,District!$J:$J,0))</f>
        <v>0.124352331606218</v>
      </c>
      <c r="N152" s="75">
        <f>INDEX(District!X:X,MATCH($A152&amp;$A$13,District!$J:$J,0))</f>
        <v>0.13440860215053799</v>
      </c>
      <c r="O152" s="75">
        <f>INDEX(District!AC:AC,MATCH($A152&amp;$A$13,District!$J:$J,0))</f>
        <v>0.12195121951219499</v>
      </c>
      <c r="P152" s="75">
        <f>INDEX(District!AF:AF,MATCH($A152&amp;$A$13,District!$J:$J,0))</f>
        <v>5.0632911392405097E-2</v>
      </c>
      <c r="Q152" s="75">
        <f>INDEX(District!R:R,MATCH($A152&amp;$A$13,District!$J:$J,0))</f>
        <v>7.9268292682926803E-2</v>
      </c>
      <c r="R152" s="75">
        <f>INDEX(District!AH:AH,MATCH($A152&amp;$A$13,District!$J:$J,0))</f>
        <v>8.7378640776699004E-2</v>
      </c>
      <c r="S152" s="75">
        <f>INDEX(District!AD:AD,MATCH($A152&amp;$A$13,District!$J:$J,0))</f>
        <v>5.2980132450331098E-2</v>
      </c>
      <c r="T152" s="75">
        <f>INDEX(District!K:K,MATCH($A152&amp;$A$13,District!$J:$J,0))</f>
        <v>7.8189300411522597E-2</v>
      </c>
      <c r="U152" s="75">
        <f>INDEX(District!Q:Q,MATCH($A152&amp;$A$13,District!$J:$J,0))</f>
        <v>4.40251572327044E-2</v>
      </c>
      <c r="V152" s="75">
        <f>INDEX(District!P:P,MATCH($A152&amp;$A$13,District!$J:$J,0))</f>
        <v>0.158371040723982</v>
      </c>
      <c r="W152" s="75">
        <f>INDEX(District!V:V,MATCH($A152&amp;$A$13,District!$J:$J,0))</f>
        <v>6.2111801242236003E-2</v>
      </c>
      <c r="X152" s="75">
        <f>INDEX(District!U:U,MATCH($A152&amp;$A$13,District!$J:$J,0))</f>
        <v>6.2937062937062901E-2</v>
      </c>
      <c r="Y152" s="75">
        <f>INDEX(District!S:S,MATCH($A152&amp;$A$13,District!$J:$J,0))</f>
        <v>0.14136125654450299</v>
      </c>
    </row>
    <row r="153" spans="1:25" x14ac:dyDescent="0.3">
      <c r="A153" s="38" t="s">
        <v>195</v>
      </c>
      <c r="B153" s="74">
        <f>INDEX(District!M:M,MATCH($A153&amp;$A$13,District!$J:$J,0))</f>
        <v>0.19078947368421101</v>
      </c>
      <c r="C153" s="75">
        <f>INDEX(District!AA:AA,MATCH($A153&amp;$A$13,District!$J:$J,0))</f>
        <v>0.51123595505618002</v>
      </c>
      <c r="D153" s="75">
        <f>INDEX(District!AE:AE,MATCH($A153&amp;$A$13,District!$J:$J,0))</f>
        <v>0.52536231884058004</v>
      </c>
      <c r="E153" s="75">
        <f>INDEX(District!T:T,MATCH($A153&amp;$A$13,District!$J:$J,0))</f>
        <v>0.371428571428571</v>
      </c>
      <c r="F153" s="75">
        <f>INDEX(District!AB:AB,MATCH($A153&amp;$A$13,District!$J:$J,0))</f>
        <v>0.17307692307692299</v>
      </c>
      <c r="G153" s="75">
        <f>INDEX(District!AC:AC,MATCH($A153&amp;$A$13,District!$J:$J,0))</f>
        <v>0.31707317073170699</v>
      </c>
      <c r="H153" s="75">
        <f>INDEX(District!Z:Z,MATCH($A153&amp;$A$13,District!$J:$J,0))</f>
        <v>0.278145695364238</v>
      </c>
      <c r="I153" s="75">
        <f>INDEX(District!O:O,MATCH($A153&amp;$A$13,District!$J:$J,0))</f>
        <v>0.18120805369127499</v>
      </c>
      <c r="J153" s="75">
        <f>INDEX(District!AG:AG,MATCH($A153&amp;$A$13,District!$J:$J,0))</f>
        <v>0.31531531531531498</v>
      </c>
      <c r="K153" s="75">
        <f>INDEX(District!W:W,MATCH($A153&amp;$A$13,District!$J:$J,0))</f>
        <v>0.34394904458598702</v>
      </c>
      <c r="L153" s="75">
        <f>INDEX(District!L:L,MATCH($A153&amp;$A$13,District!$J:$J,0))</f>
        <v>0.41830065359477098</v>
      </c>
      <c r="M153" s="75">
        <f>INDEX(District!Y:Y,MATCH($A153&amp;$A$13,District!$J:$J,0))</f>
        <v>0.15544041450777199</v>
      </c>
      <c r="N153" s="75">
        <f>INDEX(District!X:X,MATCH($A153&amp;$A$13,District!$J:$J,0))</f>
        <v>0.15053763440860199</v>
      </c>
      <c r="O153" s="75">
        <f>INDEX(District!AC:AC,MATCH($A153&amp;$A$13,District!$J:$J,0))</f>
        <v>0.31707317073170699</v>
      </c>
      <c r="P153" s="75">
        <f>INDEX(District!AF:AF,MATCH($A153&amp;$A$13,District!$J:$J,0))</f>
        <v>0.215189873417722</v>
      </c>
      <c r="Q153" s="75">
        <f>INDEX(District!R:R,MATCH($A153&amp;$A$13,District!$J:$J,0))</f>
        <v>0.35975609756097598</v>
      </c>
      <c r="R153" s="75">
        <f>INDEX(District!AH:AH,MATCH($A153&amp;$A$13,District!$J:$J,0))</f>
        <v>0.50485436893203905</v>
      </c>
      <c r="S153" s="75">
        <f>INDEX(District!AD:AD,MATCH($A153&amp;$A$13,District!$J:$J,0))</f>
        <v>0.33774834437086099</v>
      </c>
      <c r="T153" s="75">
        <f>INDEX(District!K:K,MATCH($A153&amp;$A$13,District!$J:$J,0))</f>
        <v>0.45679012345678999</v>
      </c>
      <c r="U153" s="75">
        <f>INDEX(District!Q:Q,MATCH($A153&amp;$A$13,District!$J:$J,0))</f>
        <v>0.38993710691823902</v>
      </c>
      <c r="V153" s="75">
        <f>INDEX(District!P:P,MATCH($A153&amp;$A$13,District!$J:$J,0))</f>
        <v>0.420814479638009</v>
      </c>
      <c r="W153" s="75">
        <f>INDEX(District!V:V,MATCH($A153&amp;$A$13,District!$J:$J,0))</f>
        <v>0.341614906832298</v>
      </c>
      <c r="X153" s="75">
        <f>INDEX(District!U:U,MATCH($A153&amp;$A$13,District!$J:$J,0))</f>
        <v>0.39860139860139898</v>
      </c>
      <c r="Y153" s="75">
        <f>INDEX(District!S:S,MATCH($A153&amp;$A$13,District!$J:$J,0))</f>
        <v>0.193717277486911</v>
      </c>
    </row>
    <row r="154" spans="1:25" x14ac:dyDescent="0.3">
      <c r="A154" s="38" t="s">
        <v>192</v>
      </c>
      <c r="B154" s="74">
        <f>INDEX(District!M:M,MATCH($A154&amp;$A$13,District!$J:$J,0))</f>
        <v>0.125</v>
      </c>
      <c r="C154" s="75">
        <f>INDEX(District!AA:AA,MATCH($A154&amp;$A$13,District!$J:$J,0))</f>
        <v>0.162921348314607</v>
      </c>
      <c r="D154" s="75">
        <f>INDEX(District!AE:AE,MATCH($A154&amp;$A$13,District!$J:$J,0))</f>
        <v>0.14855072463768099</v>
      </c>
      <c r="E154" s="75">
        <f>INDEX(District!T:T,MATCH($A154&amp;$A$13,District!$J:$J,0))</f>
        <v>0.16428571428571401</v>
      </c>
      <c r="F154" s="75">
        <f>INDEX(District!AB:AB,MATCH($A154&amp;$A$13,District!$J:$J,0))</f>
        <v>6.25E-2</v>
      </c>
      <c r="G154" s="75">
        <f>INDEX(District!AC:AC,MATCH($A154&amp;$A$13,District!$J:$J,0))</f>
        <v>0.15243902439024401</v>
      </c>
      <c r="H154" s="75">
        <f>INDEX(District!Z:Z,MATCH($A154&amp;$A$13,District!$J:$J,0))</f>
        <v>0.278145695364238</v>
      </c>
      <c r="I154" s="75">
        <f>INDEX(District!O:O,MATCH($A154&amp;$A$13,District!$J:$J,0))</f>
        <v>7.3825503355704702E-2</v>
      </c>
      <c r="J154" s="75">
        <f>INDEX(District!AG:AG,MATCH($A154&amp;$A$13,District!$J:$J,0))</f>
        <v>4.5045045045045001E-2</v>
      </c>
      <c r="K154" s="75">
        <f>INDEX(District!W:W,MATCH($A154&amp;$A$13,District!$J:$J,0))</f>
        <v>0.15923566878980899</v>
      </c>
      <c r="L154" s="75">
        <f>INDEX(District!L:L,MATCH($A154&amp;$A$13,District!$J:$J,0))</f>
        <v>0.25490196078431399</v>
      </c>
      <c r="M154" s="75">
        <f>INDEX(District!Y:Y,MATCH($A154&amp;$A$13,District!$J:$J,0))</f>
        <v>8.8082901554404194E-2</v>
      </c>
      <c r="N154" s="75">
        <f>INDEX(District!X:X,MATCH($A154&amp;$A$13,District!$J:$J,0))</f>
        <v>0.209677419354839</v>
      </c>
      <c r="O154" s="75">
        <f>INDEX(District!AC:AC,MATCH($A154&amp;$A$13,District!$J:$J,0))</f>
        <v>0.15243902439024401</v>
      </c>
      <c r="P154" s="75">
        <f>INDEX(District!AF:AF,MATCH($A154&amp;$A$13,District!$J:$J,0))</f>
        <v>0.177215189873418</v>
      </c>
      <c r="Q154" s="75">
        <f>INDEX(District!R:R,MATCH($A154&amp;$A$13,District!$J:$J,0))</f>
        <v>0.134146341463415</v>
      </c>
      <c r="R154" s="75">
        <f>INDEX(District!AH:AH,MATCH($A154&amp;$A$13,District!$J:$J,0))</f>
        <v>0.19417475728155301</v>
      </c>
      <c r="S154" s="75">
        <f>INDEX(District!AD:AD,MATCH($A154&amp;$A$13,District!$J:$J,0))</f>
        <v>9.27152317880795E-2</v>
      </c>
      <c r="T154" s="75">
        <f>INDEX(District!K:K,MATCH($A154&amp;$A$13,District!$J:$J,0))</f>
        <v>6.9958847736625501E-2</v>
      </c>
      <c r="U154" s="75">
        <f>INDEX(District!Q:Q,MATCH($A154&amp;$A$13,District!$J:$J,0))</f>
        <v>5.6603773584905703E-2</v>
      </c>
      <c r="V154" s="75">
        <f>INDEX(District!P:P,MATCH($A154&amp;$A$13,District!$J:$J,0))</f>
        <v>0.13574660633484201</v>
      </c>
      <c r="W154" s="75">
        <f>INDEX(District!V:V,MATCH($A154&amp;$A$13,District!$J:$J,0))</f>
        <v>6.8322981366459604E-2</v>
      </c>
      <c r="X154" s="75">
        <f>INDEX(District!U:U,MATCH($A154&amp;$A$13,District!$J:$J,0))</f>
        <v>0.111888111888112</v>
      </c>
      <c r="Y154" s="75">
        <f>INDEX(District!S:S,MATCH($A154&amp;$A$13,District!$J:$J,0))</f>
        <v>0.21465968586387399</v>
      </c>
    </row>
    <row r="155" spans="1:25" x14ac:dyDescent="0.3">
      <c r="A155" s="38" t="s">
        <v>193</v>
      </c>
      <c r="B155" s="74">
        <f>INDEX(District!M:M,MATCH($A155&amp;$A$13,District!$J:$J,0))</f>
        <v>6.5789473684210497E-3</v>
      </c>
      <c r="C155" s="75">
        <f>INDEX(District!AA:AA,MATCH($A155&amp;$A$13,District!$J:$J,0))</f>
        <v>0</v>
      </c>
      <c r="D155" s="75">
        <f>INDEX(District!AE:AE,MATCH($A155&amp;$A$13,District!$J:$J,0))</f>
        <v>0</v>
      </c>
      <c r="E155" s="75">
        <f>INDEX(District!T:T,MATCH($A155&amp;$A$13,District!$J:$J,0))</f>
        <v>0</v>
      </c>
      <c r="F155" s="75">
        <f>INDEX(District!AB:AB,MATCH($A155&amp;$A$13,District!$J:$J,0))</f>
        <v>0</v>
      </c>
      <c r="G155" s="75">
        <f>INDEX(District!AC:AC,MATCH($A155&amp;$A$13,District!$J:$J,0))</f>
        <v>0</v>
      </c>
      <c r="H155" s="75">
        <f>INDEX(District!Z:Z,MATCH($A155&amp;$A$13,District!$J:$J,0))</f>
        <v>0</v>
      </c>
      <c r="I155" s="75">
        <f>INDEX(District!O:O,MATCH($A155&amp;$A$13,District!$J:$J,0))</f>
        <v>0</v>
      </c>
      <c r="J155" s="75">
        <f>INDEX(District!AG:AG,MATCH($A155&amp;$A$13,District!$J:$J,0))</f>
        <v>0</v>
      </c>
      <c r="K155" s="75">
        <f>INDEX(District!W:W,MATCH($A155&amp;$A$13,District!$J:$J,0))</f>
        <v>0</v>
      </c>
      <c r="L155" s="75">
        <f>INDEX(District!L:L,MATCH($A155&amp;$A$13,District!$J:$J,0))</f>
        <v>1.30718954248366E-2</v>
      </c>
      <c r="M155" s="75">
        <f>INDEX(District!Y:Y,MATCH($A155&amp;$A$13,District!$J:$J,0))</f>
        <v>0</v>
      </c>
      <c r="N155" s="75">
        <f>INDEX(District!X:X,MATCH($A155&amp;$A$13,District!$J:$J,0))</f>
        <v>0</v>
      </c>
      <c r="O155" s="75">
        <f>INDEX(District!AC:AC,MATCH($A155&amp;$A$13,District!$J:$J,0))</f>
        <v>0</v>
      </c>
      <c r="P155" s="75">
        <f>INDEX(District!AF:AF,MATCH($A155&amp;$A$13,District!$J:$J,0))</f>
        <v>0</v>
      </c>
      <c r="Q155" s="75">
        <f>INDEX(District!R:R,MATCH($A155&amp;$A$13,District!$J:$J,0))</f>
        <v>0</v>
      </c>
      <c r="R155" s="75">
        <f>INDEX(District!AH:AH,MATCH($A155&amp;$A$13,District!$J:$J,0))</f>
        <v>0</v>
      </c>
      <c r="S155" s="75">
        <f>INDEX(District!AD:AD,MATCH($A155&amp;$A$13,District!$J:$J,0))</f>
        <v>0</v>
      </c>
      <c r="T155" s="75">
        <f>INDEX(District!K:K,MATCH($A155&amp;$A$13,District!$J:$J,0))</f>
        <v>4.11522633744856E-3</v>
      </c>
      <c r="U155" s="75">
        <f>INDEX(District!Q:Q,MATCH($A155&amp;$A$13,District!$J:$J,0))</f>
        <v>0</v>
      </c>
      <c r="V155" s="75">
        <f>INDEX(District!P:P,MATCH($A155&amp;$A$13,District!$J:$J,0))</f>
        <v>0</v>
      </c>
      <c r="W155" s="75">
        <f>INDEX(District!V:V,MATCH($A155&amp;$A$13,District!$J:$J,0))</f>
        <v>6.3694267515923596E-3</v>
      </c>
      <c r="X155" s="75">
        <f>INDEX(District!U:U,MATCH($A155&amp;$A$13,District!$J:$J,0))</f>
        <v>0</v>
      </c>
      <c r="Y155" s="75">
        <f>INDEX(District!S:S,MATCH($A155&amp;$A$13,District!$J:$J,0))</f>
        <v>0</v>
      </c>
    </row>
    <row r="156" spans="1:25" x14ac:dyDescent="0.3">
      <c r="A156" s="38" t="s">
        <v>194</v>
      </c>
      <c r="B156" s="74">
        <f>INDEX(District!M:M,MATCH($A156&amp;$A$13,District!$J:$J,0))</f>
        <v>1.3157894736842099E-2</v>
      </c>
      <c r="C156" s="75">
        <f>INDEX(District!AA:AA,MATCH($A156&amp;$A$13,District!$J:$J,0))</f>
        <v>0</v>
      </c>
      <c r="D156" s="75">
        <f>INDEX(District!AE:AE,MATCH($A156&amp;$A$13,District!$J:$J,0))</f>
        <v>7.2463768115942004E-3</v>
      </c>
      <c r="E156" s="75">
        <f>INDEX(District!T:T,MATCH($A156&amp;$A$13,District!$J:$J,0))</f>
        <v>0</v>
      </c>
      <c r="F156" s="75">
        <f>INDEX(District!AB:AB,MATCH($A156&amp;$A$13,District!$J:$J,0))</f>
        <v>0</v>
      </c>
      <c r="G156" s="75">
        <f>INDEX(District!AC:AC,MATCH($A156&amp;$A$13,District!$J:$J,0))</f>
        <v>0</v>
      </c>
      <c r="H156" s="75">
        <f>INDEX(District!Z:Z,MATCH($A156&amp;$A$13,District!$J:$J,0))</f>
        <v>6.6225165562913899E-3</v>
      </c>
      <c r="I156" s="75">
        <f>INDEX(District!O:O,MATCH($A156&amp;$A$13,District!$J:$J,0))</f>
        <v>0</v>
      </c>
      <c r="J156" s="75">
        <f>INDEX(District!AG:AG,MATCH($A156&amp;$A$13,District!$J:$J,0))</f>
        <v>9.0090090090090107E-3</v>
      </c>
      <c r="K156" s="75">
        <f>INDEX(District!W:W,MATCH($A156&amp;$A$13,District!$J:$J,0))</f>
        <v>0</v>
      </c>
      <c r="L156" s="75">
        <f>INDEX(District!L:L,MATCH($A156&amp;$A$13,District!$J:$J,0))</f>
        <v>1.30718954248366E-2</v>
      </c>
      <c r="M156" s="75">
        <f>INDEX(District!Y:Y,MATCH($A156&amp;$A$13,District!$J:$J,0))</f>
        <v>0</v>
      </c>
      <c r="N156" s="75">
        <f>INDEX(District!X:X,MATCH($A156&amp;$A$13,District!$J:$J,0))</f>
        <v>0</v>
      </c>
      <c r="O156" s="75">
        <f>INDEX(District!AC:AC,MATCH($A156&amp;$A$13,District!$J:$J,0))</f>
        <v>0</v>
      </c>
      <c r="P156" s="75">
        <f>INDEX(District!AF:AF,MATCH($A156&amp;$A$13,District!$J:$J,0))</f>
        <v>1.26582278481013E-2</v>
      </c>
      <c r="Q156" s="75">
        <f>INDEX(District!R:R,MATCH($A156&amp;$A$13,District!$J:$J,0))</f>
        <v>0</v>
      </c>
      <c r="R156" s="75">
        <f>INDEX(District!AH:AH,MATCH($A156&amp;$A$13,District!$J:$J,0))</f>
        <v>0</v>
      </c>
      <c r="S156" s="75">
        <f>INDEX(District!AD:AD,MATCH($A156&amp;$A$13,District!$J:$J,0))</f>
        <v>6.6225165562913899E-3</v>
      </c>
      <c r="T156" s="75">
        <f>INDEX(District!K:K,MATCH($A156&amp;$A$13,District!$J:$J,0))</f>
        <v>0</v>
      </c>
      <c r="U156" s="75">
        <f>INDEX(District!Q:Q,MATCH($A156&amp;$A$13,District!$J:$J,0))</f>
        <v>6.2893081761006301E-3</v>
      </c>
      <c r="V156" s="75">
        <f>INDEX(District!P:P,MATCH($A156&amp;$A$13,District!$J:$J,0))</f>
        <v>0</v>
      </c>
      <c r="W156" s="75">
        <f>INDEX(District!V:V,MATCH($A156&amp;$A$13,District!$J:$J,0))</f>
        <v>0</v>
      </c>
      <c r="X156" s="75">
        <f>INDEX(District!U:U,MATCH($A156&amp;$A$13,District!$J:$J,0))</f>
        <v>0</v>
      </c>
      <c r="Y156" s="75">
        <f>INDEX(District!S:S,MATCH($A156&amp;$A$13,District!$J:$J,0))</f>
        <v>5.2356020942408397E-3</v>
      </c>
    </row>
    <row r="157" spans="1:25" x14ac:dyDescent="0.3">
      <c r="A157" s="38" t="s">
        <v>196</v>
      </c>
      <c r="B157" s="74">
        <f>INDEX(District!M:M,MATCH($A157&amp;$A$13,District!$J:$J,0))</f>
        <v>0.51973684210526305</v>
      </c>
      <c r="C157" s="75">
        <f>INDEX(District!AA:AA,MATCH($A157&amp;$A$13,District!$J:$J,0))</f>
        <v>0.28651685393258403</v>
      </c>
      <c r="D157" s="75">
        <f>INDEX(District!AE:AE,MATCH($A157&amp;$A$13,District!$J:$J,0))</f>
        <v>0.27173913043478298</v>
      </c>
      <c r="E157" s="75">
        <f>INDEX(District!T:T,MATCH($A157&amp;$A$13,District!$J:$J,0))</f>
        <v>0.39285714285714302</v>
      </c>
      <c r="F157" s="75">
        <f>INDEX(District!AB:AB,MATCH($A157&amp;$A$13,District!$J:$J,0))</f>
        <v>0.73557692307692302</v>
      </c>
      <c r="G157" s="75">
        <f>INDEX(District!AC:AC,MATCH($A157&amp;$A$13,District!$J:$J,0))</f>
        <v>0.40853658536585402</v>
      </c>
      <c r="H157" s="75">
        <f>INDEX(District!Z:Z,MATCH($A157&amp;$A$13,District!$J:$J,0))</f>
        <v>0.38410596026490101</v>
      </c>
      <c r="I157" s="75">
        <f>INDEX(District!O:O,MATCH($A157&amp;$A$13,District!$J:$J,0))</f>
        <v>0.57046979865771796</v>
      </c>
      <c r="J157" s="75">
        <f>INDEX(District!AG:AG,MATCH($A157&amp;$A$13,District!$J:$J,0))</f>
        <v>0.58558558558558604</v>
      </c>
      <c r="K157" s="75">
        <f>INDEX(District!W:W,MATCH($A157&amp;$A$13,District!$J:$J,0))</f>
        <v>0.40127388535031799</v>
      </c>
      <c r="L157" s="75">
        <f>INDEX(District!L:L,MATCH($A157&amp;$A$13,District!$J:$J,0))</f>
        <v>0.20915032679738599</v>
      </c>
      <c r="M157" s="75">
        <f>INDEX(District!Y:Y,MATCH($A157&amp;$A$13,District!$J:$J,0))</f>
        <v>0.63212435233160602</v>
      </c>
      <c r="N157" s="75">
        <f>INDEX(District!X:X,MATCH($A157&amp;$A$13,District!$J:$J,0))</f>
        <v>0.50537634408602194</v>
      </c>
      <c r="O157" s="75">
        <f>INDEX(District!AC:AC,MATCH($A157&amp;$A$13,District!$J:$J,0))</f>
        <v>0.40853658536585402</v>
      </c>
      <c r="P157" s="75">
        <f>INDEX(District!AF:AF,MATCH($A157&amp;$A$13,District!$J:$J,0))</f>
        <v>0.544303797468354</v>
      </c>
      <c r="Q157" s="75">
        <f>INDEX(District!R:R,MATCH($A157&amp;$A$13,District!$J:$J,0))</f>
        <v>0.42682926829268297</v>
      </c>
      <c r="R157" s="75">
        <f>INDEX(District!AH:AH,MATCH($A157&amp;$A$13,District!$J:$J,0))</f>
        <v>0.213592233009709</v>
      </c>
      <c r="S157" s="75">
        <f>INDEX(District!AD:AD,MATCH($A157&amp;$A$13,District!$J:$J,0))</f>
        <v>0.50993377483443703</v>
      </c>
      <c r="T157" s="75">
        <f>INDEX(District!K:K,MATCH($A157&amp;$A$13,District!$J:$J,0))</f>
        <v>0.390946502057613</v>
      </c>
      <c r="U157" s="75">
        <f>INDEX(District!Q:Q,MATCH($A157&amp;$A$13,District!$J:$J,0))</f>
        <v>0.50314465408804998</v>
      </c>
      <c r="V157" s="75">
        <f>INDEX(District!P:P,MATCH($A157&amp;$A$13,District!$J:$J,0))</f>
        <v>0.28506787330316702</v>
      </c>
      <c r="W157" s="75">
        <f>INDEX(District!V:V,MATCH($A157&amp;$A$13,District!$J:$J,0))</f>
        <v>0.52795031055900599</v>
      </c>
      <c r="X157" s="75">
        <f>INDEX(District!U:U,MATCH($A157&amp;$A$13,District!$J:$J,0))</f>
        <v>0.42657342657342701</v>
      </c>
      <c r="Y157" s="75">
        <f>INDEX(District!S:S,MATCH($A157&amp;$A$13,District!$J:$J,0))</f>
        <v>0.44502617801047101</v>
      </c>
    </row>
    <row r="158" spans="1:25" x14ac:dyDescent="0.3">
      <c r="A158" s="30"/>
      <c r="B158" s="51"/>
      <c r="C158" s="25"/>
      <c r="D158" s="25"/>
      <c r="E158" s="25"/>
    </row>
    <row r="159" spans="1:25" x14ac:dyDescent="0.3">
      <c r="A159" s="53"/>
      <c r="C159" s="25"/>
      <c r="D159" s="25"/>
      <c r="E159" s="25"/>
    </row>
    <row r="160" spans="1:25" x14ac:dyDescent="0.3">
      <c r="A160" s="83" t="s">
        <v>198</v>
      </c>
      <c r="B160" s="83"/>
      <c r="C160" s="83"/>
      <c r="D160" s="83"/>
      <c r="E160" s="83"/>
    </row>
    <row r="161" spans="1:25" x14ac:dyDescent="0.3">
      <c r="A161" s="49"/>
      <c r="B161" s="54" t="s">
        <v>3</v>
      </c>
      <c r="C161" s="25"/>
      <c r="D161" s="25"/>
      <c r="E161" s="25"/>
    </row>
    <row r="162" spans="1:25" x14ac:dyDescent="0.3">
      <c r="A162" s="28" t="s">
        <v>12</v>
      </c>
      <c r="B162" s="25"/>
      <c r="C162" s="25"/>
      <c r="D162" s="25"/>
      <c r="E162" s="25"/>
    </row>
    <row r="163" spans="1:25" x14ac:dyDescent="0.3">
      <c r="B163" s="25"/>
      <c r="C163" s="25"/>
      <c r="D163" s="25"/>
      <c r="E163" s="25"/>
    </row>
    <row r="164" spans="1:25" x14ac:dyDescent="0.3">
      <c r="B164" s="46" t="s">
        <v>51</v>
      </c>
      <c r="C164" s="46" t="s">
        <v>56</v>
      </c>
      <c r="D164" s="46" t="s">
        <v>57</v>
      </c>
      <c r="E164" s="46" t="s">
        <v>50</v>
      </c>
      <c r="F164" s="46" t="s">
        <v>69</v>
      </c>
      <c r="G164" s="46" t="s">
        <v>54</v>
      </c>
      <c r="H164" s="46" t="s">
        <v>58</v>
      </c>
      <c r="I164" s="46" t="s">
        <v>70</v>
      </c>
      <c r="J164" s="46" t="s">
        <v>71</v>
      </c>
      <c r="K164" s="46" t="s">
        <v>72</v>
      </c>
      <c r="L164" s="46" t="s">
        <v>73</v>
      </c>
      <c r="M164" s="46" t="s">
        <v>74</v>
      </c>
      <c r="N164" s="46" t="s">
        <v>59</v>
      </c>
      <c r="O164" s="46" t="s">
        <v>75</v>
      </c>
      <c r="P164" s="46" t="s">
        <v>62</v>
      </c>
      <c r="Q164" s="46" t="s">
        <v>76</v>
      </c>
      <c r="R164" s="46" t="s">
        <v>77</v>
      </c>
      <c r="S164" s="46" t="s">
        <v>78</v>
      </c>
      <c r="T164" s="46" t="s">
        <v>79</v>
      </c>
      <c r="U164" s="46" t="s">
        <v>80</v>
      </c>
      <c r="V164" s="46" t="s">
        <v>60</v>
      </c>
      <c r="W164" s="46" t="s">
        <v>81</v>
      </c>
      <c r="X164" s="46" t="s">
        <v>55</v>
      </c>
      <c r="Y164" s="46" t="s">
        <v>61</v>
      </c>
    </row>
    <row r="165" spans="1:25" x14ac:dyDescent="0.3">
      <c r="A165" s="38" t="s">
        <v>184</v>
      </c>
      <c r="B165" s="74">
        <f>INDEX(District!M:M,MATCH($A165&amp;$A$13,District!$J:$J,0))</f>
        <v>0.13157894736842099</v>
      </c>
      <c r="C165" s="75">
        <f>INDEX(District!AA:AA,MATCH($A165&amp;$A$13,District!$J:$J,0))</f>
        <v>2.8089887640449399E-2</v>
      </c>
      <c r="D165" s="75">
        <f>INDEX(District!AE:AE,MATCH($A165&amp;$A$13,District!$J:$J,0))</f>
        <v>3.6231884057971002E-2</v>
      </c>
      <c r="E165" s="75">
        <f>INDEX(District!T:T,MATCH($A165&amp;$A$13,District!$J:$J,0))</f>
        <v>6.4285714285714293E-2</v>
      </c>
      <c r="F165" s="75">
        <f>INDEX(District!AB:AB,MATCH($A165&amp;$A$13,District!$J:$J,0))</f>
        <v>5.7692307692307702E-2</v>
      </c>
      <c r="G165" s="75">
        <f>INDEX(District!AC:AC,MATCH($A165&amp;$A$13,District!$J:$J,0))</f>
        <v>9.1463414634146298E-2</v>
      </c>
      <c r="H165" s="75">
        <f>INDEX(District!Z:Z,MATCH($A165&amp;$A$13,District!$J:$J,0))</f>
        <v>0</v>
      </c>
      <c r="I165" s="75">
        <f>INDEX(District!O:O,MATCH($A165&amp;$A$13,District!$J:$J,0))</f>
        <v>0.14093959731543601</v>
      </c>
      <c r="J165" s="75">
        <f>INDEX(District!AG:AG,MATCH($A165&amp;$A$13,District!$J:$J,0))</f>
        <v>7.2072072072072099E-2</v>
      </c>
      <c r="K165" s="75">
        <f>INDEX(District!W:W,MATCH($A165&amp;$A$13,District!$J:$J,0))</f>
        <v>4.4585987261146501E-2</v>
      </c>
      <c r="L165" s="75">
        <f>INDEX(District!L:L,MATCH($A165&amp;$A$13,District!$J:$J,0))</f>
        <v>5.8823529411764698E-2</v>
      </c>
      <c r="M165" s="75">
        <f>INDEX(District!Y:Y,MATCH($A165&amp;$A$13,District!$J:$J,0))</f>
        <v>7.2538860103627006E-2</v>
      </c>
      <c r="N165" s="75">
        <f>INDEX(District!X:X,MATCH($A165&amp;$A$13,District!$J:$J,0))</f>
        <v>0.10752688172043</v>
      </c>
      <c r="O165" s="75">
        <f>INDEX(District!AC:AC,MATCH($A165&amp;$A$13,District!$J:$J,0))</f>
        <v>9.1463414634146298E-2</v>
      </c>
      <c r="P165" s="75">
        <f>INDEX(District!AF:AF,MATCH($A165&amp;$A$13,District!$J:$J,0))</f>
        <v>5.6962025316455701E-2</v>
      </c>
      <c r="Q165" s="75">
        <f>INDEX(District!R:R,MATCH($A165&amp;$A$13,District!$J:$J,0))</f>
        <v>4.8780487804878099E-2</v>
      </c>
      <c r="R165" s="75">
        <f>INDEX(District!AH:AH,MATCH($A165&amp;$A$13,District!$J:$J,0))</f>
        <v>8.7378640776699004E-2</v>
      </c>
      <c r="S165" s="75">
        <f>INDEX(District!AD:AD,MATCH($A165&amp;$A$13,District!$J:$J,0))</f>
        <v>5.9602649006622502E-2</v>
      </c>
      <c r="T165" s="75">
        <f>INDEX(District!K:K,MATCH($A165&amp;$A$13,District!$J:$J,0))</f>
        <v>8.23045267489712E-3</v>
      </c>
      <c r="U165" s="75">
        <f>INDEX(District!Q:Q,MATCH($A165&amp;$A$13,District!$J:$J,0))</f>
        <v>3.77358490566038E-2</v>
      </c>
      <c r="V165" s="75">
        <f>INDEX(District!P:P,MATCH($A165&amp;$A$13,District!$J:$J,0))</f>
        <v>4.0723981900452497E-2</v>
      </c>
      <c r="W165" s="75">
        <f>INDEX(District!V:V,MATCH($A165&amp;$A$13,District!$J:$J,0))</f>
        <v>7.4534161490683204E-2</v>
      </c>
      <c r="X165" s="75">
        <f>INDEX(District!U:U,MATCH($A165&amp;$A$13,District!$J:$J,0))</f>
        <v>6.9930069930069894E-2</v>
      </c>
      <c r="Y165" s="75">
        <f>INDEX(District!S:S,MATCH($A165&amp;$A$13,District!$J:$J,0))</f>
        <v>9.4240837696335095E-2</v>
      </c>
    </row>
    <row r="166" spans="1:25" x14ac:dyDescent="0.3">
      <c r="A166" s="38" t="s">
        <v>188</v>
      </c>
      <c r="B166" s="74">
        <f>INDEX(District!M:M,MATCH($A166&amp;$A$13,District!$J:$J,0))</f>
        <v>0.23684210526315799</v>
      </c>
      <c r="C166" s="75">
        <f>INDEX(District!AA:AA,MATCH($A166&amp;$A$13,District!$J:$J,0))</f>
        <v>0.36516853932584298</v>
      </c>
      <c r="D166" s="75">
        <f>INDEX(District!AE:AE,MATCH($A166&amp;$A$13,District!$J:$J,0))</f>
        <v>0.39130434782608697</v>
      </c>
      <c r="E166" s="75">
        <f>INDEX(District!T:T,MATCH($A166&amp;$A$13,District!$J:$J,0))</f>
        <v>0.25</v>
      </c>
      <c r="F166" s="75">
        <f>INDEX(District!AB:AB,MATCH($A166&amp;$A$13,District!$J:$J,0))</f>
        <v>0.230769230769231</v>
      </c>
      <c r="G166" s="75">
        <f>INDEX(District!AC:AC,MATCH($A166&amp;$A$13,District!$J:$J,0))</f>
        <v>0.310975609756098</v>
      </c>
      <c r="H166" s="75">
        <f>INDEX(District!Z:Z,MATCH($A166&amp;$A$13,District!$J:$J,0))</f>
        <v>0.31125827814569501</v>
      </c>
      <c r="I166" s="75">
        <f>INDEX(District!O:O,MATCH($A166&amp;$A$13,District!$J:$J,0))</f>
        <v>0.20805369127516801</v>
      </c>
      <c r="J166" s="75">
        <f>INDEX(District!AG:AG,MATCH($A166&amp;$A$13,District!$J:$J,0))</f>
        <v>0.24324324324324301</v>
      </c>
      <c r="K166" s="75">
        <f>INDEX(District!W:W,MATCH($A166&amp;$A$13,District!$J:$J,0))</f>
        <v>0.28025477707006402</v>
      </c>
      <c r="L166" s="75">
        <f>INDEX(District!L:L,MATCH($A166&amp;$A$13,District!$J:$J,0))</f>
        <v>0.32679738562091498</v>
      </c>
      <c r="M166" s="75">
        <f>INDEX(District!Y:Y,MATCH($A166&amp;$A$13,District!$J:$J,0))</f>
        <v>0.30051813471502598</v>
      </c>
      <c r="N166" s="75">
        <f>INDEX(District!X:X,MATCH($A166&amp;$A$13,District!$J:$J,0))</f>
        <v>0.204301075268817</v>
      </c>
      <c r="O166" s="75">
        <f>INDEX(District!AC:AC,MATCH($A166&amp;$A$13,District!$J:$J,0))</f>
        <v>0.310975609756098</v>
      </c>
      <c r="P166" s="75">
        <f>INDEX(District!AF:AF,MATCH($A166&amp;$A$13,District!$J:$J,0))</f>
        <v>0.284810126582278</v>
      </c>
      <c r="Q166" s="75">
        <f>INDEX(District!R:R,MATCH($A166&amp;$A$13,District!$J:$J,0))</f>
        <v>0.24390243902438999</v>
      </c>
      <c r="R166" s="75">
        <f>INDEX(District!AH:AH,MATCH($A166&amp;$A$13,District!$J:$J,0))</f>
        <v>0.37864077669902901</v>
      </c>
      <c r="S166" s="75">
        <f>INDEX(District!AD:AD,MATCH($A166&amp;$A$13,District!$J:$J,0))</f>
        <v>0.185430463576159</v>
      </c>
      <c r="T166" s="75">
        <f>INDEX(District!K:K,MATCH($A166&amp;$A$13,District!$J:$J,0))</f>
        <v>0.47736625514403302</v>
      </c>
      <c r="U166" s="75">
        <f>INDEX(District!Q:Q,MATCH($A166&amp;$A$13,District!$J:$J,0))</f>
        <v>0.50314465408804998</v>
      </c>
      <c r="V166" s="75">
        <f>INDEX(District!P:P,MATCH($A166&amp;$A$13,District!$J:$J,0))</f>
        <v>0.59728506787330304</v>
      </c>
      <c r="W166" s="75">
        <f>INDEX(District!V:V,MATCH($A166&amp;$A$13,District!$J:$J,0))</f>
        <v>0.36024844720496901</v>
      </c>
      <c r="X166" s="75">
        <f>INDEX(District!U:U,MATCH($A166&amp;$A$13,District!$J:$J,0))</f>
        <v>0.34965034965035002</v>
      </c>
      <c r="Y166" s="75">
        <f>INDEX(District!S:S,MATCH($A166&amp;$A$13,District!$J:$J,0))</f>
        <v>0.24083769633507901</v>
      </c>
    </row>
    <row r="167" spans="1:25" x14ac:dyDescent="0.3">
      <c r="A167" s="38" t="s">
        <v>185</v>
      </c>
      <c r="B167" s="74">
        <f>INDEX(District!M:M,MATCH($A167&amp;$A$13,District!$J:$J,0))</f>
        <v>0.197368421052632</v>
      </c>
      <c r="C167" s="75">
        <f>INDEX(District!AA:AA,MATCH($A167&amp;$A$13,District!$J:$J,0))</f>
        <v>0.16853932584269701</v>
      </c>
      <c r="D167" s="75">
        <f>INDEX(District!AE:AE,MATCH($A167&amp;$A$13,District!$J:$J,0))</f>
        <v>0.141304347826087</v>
      </c>
      <c r="E167" s="75">
        <f>INDEX(District!T:T,MATCH($A167&amp;$A$13,District!$J:$J,0))</f>
        <v>0.157142857142857</v>
      </c>
      <c r="F167" s="75">
        <f>INDEX(District!AB:AB,MATCH($A167&amp;$A$13,District!$J:$J,0))</f>
        <v>0.26442307692307698</v>
      </c>
      <c r="G167" s="75">
        <f>INDEX(District!AC:AC,MATCH($A167&amp;$A$13,District!$J:$J,0))</f>
        <v>0.146341463414634</v>
      </c>
      <c r="H167" s="75">
        <f>INDEX(District!Z:Z,MATCH($A167&amp;$A$13,District!$J:$J,0))</f>
        <v>0.37748344370860898</v>
      </c>
      <c r="I167" s="75">
        <f>INDEX(District!O:O,MATCH($A167&amp;$A$13,District!$J:$J,0))</f>
        <v>0.43624161073825501</v>
      </c>
      <c r="J167" s="75">
        <f>INDEX(District!AG:AG,MATCH($A167&amp;$A$13,District!$J:$J,0))</f>
        <v>9.00900900900901E-2</v>
      </c>
      <c r="K167" s="75">
        <f>INDEX(District!W:W,MATCH($A167&amp;$A$13,District!$J:$J,0))</f>
        <v>0.305732484076433</v>
      </c>
      <c r="L167" s="75">
        <f>INDEX(District!L:L,MATCH($A167&amp;$A$13,District!$J:$J,0))</f>
        <v>0.24183006535947699</v>
      </c>
      <c r="M167" s="75">
        <f>INDEX(District!Y:Y,MATCH($A167&amp;$A$13,District!$J:$J,0))</f>
        <v>0.35751295336787597</v>
      </c>
      <c r="N167" s="75">
        <f>INDEX(District!X:X,MATCH($A167&amp;$A$13,District!$J:$J,0))</f>
        <v>0.29032258064516098</v>
      </c>
      <c r="O167" s="75">
        <f>INDEX(District!AC:AC,MATCH($A167&amp;$A$13,District!$J:$J,0))</f>
        <v>0.146341463414634</v>
      </c>
      <c r="P167" s="75">
        <f>INDEX(District!AF:AF,MATCH($A167&amp;$A$13,District!$J:$J,0))</f>
        <v>0.234177215189873</v>
      </c>
      <c r="Q167" s="75">
        <f>INDEX(District!R:R,MATCH($A167&amp;$A$13,District!$J:$J,0))</f>
        <v>0.219512195121951</v>
      </c>
      <c r="R167" s="75">
        <f>INDEX(District!AH:AH,MATCH($A167&amp;$A$13,District!$J:$J,0))</f>
        <v>0.25242718446601897</v>
      </c>
      <c r="S167" s="75">
        <f>INDEX(District!AD:AD,MATCH($A167&amp;$A$13,District!$J:$J,0))</f>
        <v>0.139072847682119</v>
      </c>
      <c r="T167" s="75">
        <f>INDEX(District!K:K,MATCH($A167&amp;$A$13,District!$J:$J,0))</f>
        <v>8.2304526748971193E-2</v>
      </c>
      <c r="U167" s="75">
        <f>INDEX(District!Q:Q,MATCH($A167&amp;$A$13,District!$J:$J,0))</f>
        <v>5.0314465408804999E-2</v>
      </c>
      <c r="V167" s="75">
        <f>INDEX(District!P:P,MATCH($A167&amp;$A$13,District!$J:$J,0))</f>
        <v>0.230769230769231</v>
      </c>
      <c r="W167" s="75">
        <f>INDEX(District!V:V,MATCH($A167&amp;$A$13,District!$J:$J,0))</f>
        <v>0.105590062111801</v>
      </c>
      <c r="X167" s="75">
        <f>INDEX(District!U:U,MATCH($A167&amp;$A$13,District!$J:$J,0))</f>
        <v>0.188811188811189</v>
      </c>
      <c r="Y167" s="75">
        <f>INDEX(District!S:S,MATCH($A167&amp;$A$13,District!$J:$J,0))</f>
        <v>0.382198952879581</v>
      </c>
    </row>
    <row r="168" spans="1:25" x14ac:dyDescent="0.3">
      <c r="A168" s="38" t="s">
        <v>186</v>
      </c>
      <c r="B168" s="74">
        <f>INDEX(District!M:M,MATCH($A168&amp;$A$13,District!$J:$J,0))</f>
        <v>0</v>
      </c>
      <c r="C168" s="75">
        <f>INDEX(District!AA:AA,MATCH($A168&amp;$A$13,District!$J:$J,0))</f>
        <v>0</v>
      </c>
      <c r="D168" s="75">
        <f>INDEX(District!AE:AE,MATCH($A168&amp;$A$13,District!$J:$J,0))</f>
        <v>0</v>
      </c>
      <c r="E168" s="75">
        <f>INDEX(District!T:T,MATCH($A168&amp;$A$13,District!$J:$J,0))</f>
        <v>0</v>
      </c>
      <c r="F168" s="75">
        <f>INDEX(District!AB:AB,MATCH($A168&amp;$A$13,District!$J:$J,0))</f>
        <v>0</v>
      </c>
      <c r="G168" s="75">
        <f>INDEX(District!AC:AC,MATCH($A168&amp;$A$13,District!$J:$J,0))</f>
        <v>0</v>
      </c>
      <c r="H168" s="75">
        <f>INDEX(District!Z:Z,MATCH($A168&amp;$A$13,District!$J:$J,0))</f>
        <v>0</v>
      </c>
      <c r="I168" s="75">
        <f>INDEX(District!O:O,MATCH($A168&amp;$A$13,District!$J:$J,0))</f>
        <v>0</v>
      </c>
      <c r="J168" s="75">
        <f>INDEX(District!AG:AG,MATCH($A168&amp;$A$13,District!$J:$J,0))</f>
        <v>0</v>
      </c>
      <c r="K168" s="75">
        <f>INDEX(District!W:W,MATCH($A168&amp;$A$13,District!$J:$J,0))</f>
        <v>6.3694267515923596E-3</v>
      </c>
      <c r="L168" s="75">
        <f>INDEX(District!L:L,MATCH($A168&amp;$A$13,District!$J:$J,0))</f>
        <v>0</v>
      </c>
      <c r="M168" s="75">
        <f>INDEX(District!Y:Y,MATCH($A168&amp;$A$13,District!$J:$J,0))</f>
        <v>0</v>
      </c>
      <c r="N168" s="75">
        <f>INDEX(District!X:X,MATCH($A168&amp;$A$13,District!$J:$J,0))</f>
        <v>0</v>
      </c>
      <c r="O168" s="75">
        <f>INDEX(District!AC:AC,MATCH($A168&amp;$A$13,District!$J:$J,0))</f>
        <v>0</v>
      </c>
      <c r="P168" s="75">
        <f>INDEX(District!AF:AF,MATCH($A168&amp;$A$13,District!$J:$J,0))</f>
        <v>0</v>
      </c>
      <c r="Q168" s="75">
        <f>INDEX(District!R:R,MATCH($A168&amp;$A$13,District!$J:$J,0))</f>
        <v>0</v>
      </c>
      <c r="R168" s="75">
        <f>INDEX(District!AH:AH,MATCH($A168&amp;$A$13,District!$J:$J,0))</f>
        <v>0</v>
      </c>
      <c r="S168" s="75">
        <f>INDEX(District!AD:AD,MATCH($A168&amp;$A$13,District!$J:$J,0))</f>
        <v>0</v>
      </c>
      <c r="T168" s="75">
        <f>INDEX(District!K:K,MATCH($A168&amp;$A$13,District!$J:$J,0))</f>
        <v>4.11522633744856E-3</v>
      </c>
      <c r="U168" s="75">
        <f>INDEX(District!Q:Q,MATCH($A168&amp;$A$13,District!$J:$J,0))</f>
        <v>0</v>
      </c>
      <c r="V168" s="75">
        <f>INDEX(District!P:P,MATCH($A168&amp;$A$13,District!$J:$J,0))</f>
        <v>4.5248868778280504E-3</v>
      </c>
      <c r="W168" s="75">
        <f>INDEX(District!V:V,MATCH($A168&amp;$A$13,District!$J:$J,0))</f>
        <v>0</v>
      </c>
      <c r="X168" s="75">
        <f>INDEX(District!U:U,MATCH($A168&amp;$A$13,District!$J:$J,0))</f>
        <v>0</v>
      </c>
      <c r="Y168" s="75">
        <f>INDEX(District!S:S,MATCH($A168&amp;$A$13,District!$J:$J,0))</f>
        <v>0</v>
      </c>
    </row>
    <row r="169" spans="1:25" x14ac:dyDescent="0.3">
      <c r="A169" s="38" t="s">
        <v>187</v>
      </c>
      <c r="B169" s="74">
        <f>INDEX(District!M:M,MATCH($A169&amp;$A$13,District!$J:$J,0))</f>
        <v>0</v>
      </c>
      <c r="C169" s="75">
        <f>INDEX(District!AA:AA,MATCH($A169&amp;$A$13,District!$J:$J,0))</f>
        <v>0</v>
      </c>
      <c r="D169" s="75">
        <f>INDEX(District!AE:AE,MATCH($A169&amp;$A$13,District!$J:$J,0))</f>
        <v>0</v>
      </c>
      <c r="E169" s="75">
        <f>INDEX(District!T:T,MATCH($A169&amp;$A$13,District!$J:$J,0))</f>
        <v>0</v>
      </c>
      <c r="F169" s="75">
        <f>INDEX(District!AB:AB,MATCH($A169&amp;$A$13,District!$J:$J,0))</f>
        <v>0</v>
      </c>
      <c r="G169" s="75">
        <f>INDEX(District!AC:AC,MATCH($A169&amp;$A$13,District!$J:$J,0))</f>
        <v>0</v>
      </c>
      <c r="H169" s="75">
        <f>INDEX(District!Z:Z,MATCH($A169&amp;$A$13,District!$J:$J,0))</f>
        <v>0</v>
      </c>
      <c r="I169" s="75">
        <f>INDEX(District!O:O,MATCH($A169&amp;$A$13,District!$J:$J,0))</f>
        <v>0</v>
      </c>
      <c r="J169" s="75">
        <f>INDEX(District!AG:AG,MATCH($A169&amp;$A$13,District!$J:$J,0))</f>
        <v>0</v>
      </c>
      <c r="K169" s="75">
        <f>INDEX(District!W:W,MATCH($A169&amp;$A$13,District!$J:$J,0))</f>
        <v>0</v>
      </c>
      <c r="L169" s="75">
        <f>INDEX(District!L:L,MATCH($A169&amp;$A$13,District!$J:$J,0))</f>
        <v>6.5359477124183E-3</v>
      </c>
      <c r="M169" s="75">
        <f>INDEX(District!Y:Y,MATCH($A169&amp;$A$13,District!$J:$J,0))</f>
        <v>0</v>
      </c>
      <c r="N169" s="75">
        <f>INDEX(District!X:X,MATCH($A169&amp;$A$13,District!$J:$J,0))</f>
        <v>0</v>
      </c>
      <c r="O169" s="75">
        <f>INDEX(District!AC:AC,MATCH($A169&amp;$A$13,District!$J:$J,0))</f>
        <v>0</v>
      </c>
      <c r="P169" s="75">
        <f>INDEX(District!AF:AF,MATCH($A169&amp;$A$13,District!$J:$J,0))</f>
        <v>6.3291139240506302E-3</v>
      </c>
      <c r="Q169" s="75">
        <f>INDEX(District!R:R,MATCH($A169&amp;$A$13,District!$J:$J,0))</f>
        <v>1.8292682926829298E-2</v>
      </c>
      <c r="R169" s="75">
        <f>INDEX(District!AH:AH,MATCH($A169&amp;$A$13,District!$J:$J,0))</f>
        <v>0</v>
      </c>
      <c r="S169" s="75">
        <f>INDEX(District!AD:AD,MATCH($A169&amp;$A$13,District!$J:$J,0))</f>
        <v>0</v>
      </c>
      <c r="T169" s="75">
        <f>INDEX(District!K:K,MATCH($A169&amp;$A$13,District!$J:$J,0))</f>
        <v>0</v>
      </c>
      <c r="U169" s="75">
        <f>INDEX(District!Q:Q,MATCH($A169&amp;$A$13,District!$J:$J,0))</f>
        <v>0</v>
      </c>
      <c r="V169" s="75">
        <f>INDEX(District!P:P,MATCH($A169&amp;$A$13,District!$J:$J,0))</f>
        <v>4.5248868778280504E-3</v>
      </c>
      <c r="W169" s="75">
        <f>INDEX(District!V:V,MATCH($A169&amp;$A$13,District!$J:$J,0))</f>
        <v>6.2111801242236003E-3</v>
      </c>
      <c r="X169" s="75">
        <f>INDEX(District!U:U,MATCH($A169&amp;$A$13,District!$J:$J,0))</f>
        <v>6.9930069930069904E-3</v>
      </c>
      <c r="Y169" s="75">
        <f>INDEX(District!S:S,MATCH($A169&amp;$A$13,District!$J:$J,0))</f>
        <v>5.2356020942408397E-3</v>
      </c>
    </row>
    <row r="170" spans="1:25" x14ac:dyDescent="0.3">
      <c r="A170" s="38" t="s">
        <v>189</v>
      </c>
      <c r="B170" s="74">
        <f>INDEX(District!M:M,MATCH($A170&amp;$A$13,District!$J:$J,0))</f>
        <v>0.18421052631578899</v>
      </c>
      <c r="C170" s="75">
        <f>INDEX(District!AA:AA,MATCH($A170&amp;$A$13,District!$J:$J,0))</f>
        <v>0.151685393258427</v>
      </c>
      <c r="D170" s="75">
        <f>INDEX(District!AE:AE,MATCH($A170&amp;$A$13,District!$J:$J,0))</f>
        <v>0.19565217391304299</v>
      </c>
      <c r="E170" s="75">
        <f>INDEX(District!T:T,MATCH($A170&amp;$A$13,District!$J:$J,0))</f>
        <v>0.107142857142857</v>
      </c>
      <c r="F170" s="75">
        <f>INDEX(District!AB:AB,MATCH($A170&amp;$A$13,District!$J:$J,0))</f>
        <v>0.18269230769230799</v>
      </c>
      <c r="G170" s="75">
        <f>INDEX(District!AC:AC,MATCH($A170&amp;$A$13,District!$J:$J,0))</f>
        <v>0.23170731707317099</v>
      </c>
      <c r="H170" s="75">
        <f>INDEX(District!Z:Z,MATCH($A170&amp;$A$13,District!$J:$J,0))</f>
        <v>0.119205298013245</v>
      </c>
      <c r="I170" s="75">
        <f>INDEX(District!O:O,MATCH($A170&amp;$A$13,District!$J:$J,0))</f>
        <v>0.114093959731544</v>
      </c>
      <c r="J170" s="75">
        <f>INDEX(District!AG:AG,MATCH($A170&amp;$A$13,District!$J:$J,0))</f>
        <v>5.4054054054054099E-2</v>
      </c>
      <c r="K170" s="75">
        <f>INDEX(District!W:W,MATCH($A170&amp;$A$13,District!$J:$J,0))</f>
        <v>0.16560509554140099</v>
      </c>
      <c r="L170" s="75">
        <f>INDEX(District!L:L,MATCH($A170&amp;$A$13,District!$J:$J,0))</f>
        <v>0.18300653594771199</v>
      </c>
      <c r="M170" s="75">
        <f>INDEX(District!Y:Y,MATCH($A170&amp;$A$13,District!$J:$J,0))</f>
        <v>0.176165803108808</v>
      </c>
      <c r="N170" s="75">
        <f>INDEX(District!X:X,MATCH($A170&amp;$A$13,District!$J:$J,0))</f>
        <v>0.220430107526882</v>
      </c>
      <c r="O170" s="75">
        <f>INDEX(District!AC:AC,MATCH($A170&amp;$A$13,District!$J:$J,0))</f>
        <v>0.23170731707317099</v>
      </c>
      <c r="P170" s="75">
        <f>INDEX(District!AF:AF,MATCH($A170&amp;$A$13,District!$J:$J,0))</f>
        <v>0.278481012658228</v>
      </c>
      <c r="Q170" s="75">
        <f>INDEX(District!R:R,MATCH($A170&amp;$A$13,District!$J:$J,0))</f>
        <v>0.25</v>
      </c>
      <c r="R170" s="75">
        <f>INDEX(District!AH:AH,MATCH($A170&amp;$A$13,District!$J:$J,0))</f>
        <v>4.8543689320388397E-2</v>
      </c>
      <c r="S170" s="75">
        <f>INDEX(District!AD:AD,MATCH($A170&amp;$A$13,District!$J:$J,0))</f>
        <v>0.19867549668874199</v>
      </c>
      <c r="T170" s="75">
        <f>INDEX(District!K:K,MATCH($A170&amp;$A$13,District!$J:$J,0))</f>
        <v>0.156378600823045</v>
      </c>
      <c r="U170" s="75">
        <f>INDEX(District!Q:Q,MATCH($A170&amp;$A$13,District!$J:$J,0))</f>
        <v>0.232704402515723</v>
      </c>
      <c r="V170" s="75">
        <f>INDEX(District!P:P,MATCH($A170&amp;$A$13,District!$J:$J,0))</f>
        <v>8.1447963800904993E-2</v>
      </c>
      <c r="W170" s="75">
        <f>INDEX(District!V:V,MATCH($A170&amp;$A$13,District!$J:$J,0))</f>
        <v>0.15527950310558999</v>
      </c>
      <c r="X170" s="75">
        <f>INDEX(District!U:U,MATCH($A170&amp;$A$13,District!$J:$J,0))</f>
        <v>0.230769230769231</v>
      </c>
      <c r="Y170" s="75">
        <f>INDEX(District!S:S,MATCH($A170&amp;$A$13,District!$J:$J,0))</f>
        <v>0.13612565445026201</v>
      </c>
    </row>
    <row r="171" spans="1:25" x14ac:dyDescent="0.3">
      <c r="A171" s="30"/>
      <c r="B171" s="51"/>
      <c r="C171" s="25"/>
      <c r="D171" s="25"/>
      <c r="E171" s="25"/>
    </row>
    <row r="172" spans="1:25" x14ac:dyDescent="0.3">
      <c r="A172" s="30"/>
    </row>
    <row r="173" spans="1:25" x14ac:dyDescent="0.3">
      <c r="A173" s="84" t="s">
        <v>200</v>
      </c>
      <c r="B173" s="84"/>
      <c r="C173" s="84"/>
      <c r="D173" s="84"/>
      <c r="E173" s="84"/>
    </row>
    <row r="174" spans="1:25" x14ac:dyDescent="0.3">
      <c r="A174" s="49"/>
      <c r="B174" s="54" t="s">
        <v>3</v>
      </c>
      <c r="C174" s="25"/>
      <c r="D174" s="25"/>
      <c r="E174" s="25"/>
    </row>
    <row r="175" spans="1:25" x14ac:dyDescent="0.3">
      <c r="A175" s="28" t="s">
        <v>12</v>
      </c>
      <c r="B175" s="25"/>
      <c r="C175" s="25"/>
      <c r="D175" s="25"/>
      <c r="E175" s="25"/>
    </row>
    <row r="176" spans="1:25" x14ac:dyDescent="0.3">
      <c r="B176" s="25"/>
      <c r="C176" s="25"/>
      <c r="D176" s="25"/>
      <c r="E176" s="25"/>
    </row>
    <row r="177" spans="1:25" x14ac:dyDescent="0.3">
      <c r="B177" s="46" t="s">
        <v>51</v>
      </c>
      <c r="C177" s="46" t="s">
        <v>56</v>
      </c>
      <c r="D177" s="46" t="s">
        <v>57</v>
      </c>
      <c r="E177" s="46" t="s">
        <v>50</v>
      </c>
      <c r="F177" s="46" t="s">
        <v>69</v>
      </c>
      <c r="G177" s="46" t="s">
        <v>54</v>
      </c>
      <c r="H177" s="46" t="s">
        <v>58</v>
      </c>
      <c r="I177" s="46" t="s">
        <v>70</v>
      </c>
      <c r="J177" s="46" t="s">
        <v>71</v>
      </c>
      <c r="K177" s="46" t="s">
        <v>72</v>
      </c>
      <c r="L177" s="46" t="s">
        <v>73</v>
      </c>
      <c r="M177" s="46" t="s">
        <v>74</v>
      </c>
      <c r="N177" s="46" t="s">
        <v>59</v>
      </c>
      <c r="O177" s="46" t="s">
        <v>75</v>
      </c>
      <c r="P177" s="46" t="s">
        <v>62</v>
      </c>
      <c r="Q177" s="46" t="s">
        <v>76</v>
      </c>
      <c r="R177" s="46" t="s">
        <v>77</v>
      </c>
      <c r="S177" s="46" t="s">
        <v>78</v>
      </c>
      <c r="T177" s="46" t="s">
        <v>79</v>
      </c>
      <c r="U177" s="46" t="s">
        <v>80</v>
      </c>
      <c r="V177" s="46" t="s">
        <v>60</v>
      </c>
      <c r="W177" s="46" t="s">
        <v>81</v>
      </c>
      <c r="X177" s="46" t="s">
        <v>55</v>
      </c>
      <c r="Y177" s="46" t="s">
        <v>61</v>
      </c>
    </row>
    <row r="178" spans="1:25" x14ac:dyDescent="0.3">
      <c r="A178" s="38" t="s">
        <v>201</v>
      </c>
      <c r="B178" s="74">
        <f>INDEX(District!M:M,MATCH($A178&amp;$A$13,District!$J:$J,0))</f>
        <v>0.26315789473684198</v>
      </c>
      <c r="C178" s="75">
        <f>INDEX(District!AA:AA,MATCH($A178&amp;$A$13,District!$J:$J,0))</f>
        <v>4.49438202247191E-2</v>
      </c>
      <c r="D178" s="75">
        <f>INDEX(District!AE:AE,MATCH($A178&amp;$A$13,District!$J:$J,0))</f>
        <v>4.7101449275362299E-2</v>
      </c>
      <c r="E178" s="75">
        <f>INDEX(District!T:T,MATCH($A178&amp;$A$13,District!$J:$J,0))</f>
        <v>0.17142857142857101</v>
      </c>
      <c r="F178" s="75">
        <f>INDEX(District!AB:AB,MATCH($A178&amp;$A$13,District!$J:$J,0))</f>
        <v>3.3653846153846201E-2</v>
      </c>
      <c r="G178" s="75">
        <f>INDEX(District!AC:AC,MATCH($A178&amp;$A$13,District!$J:$J,0))</f>
        <v>9.1463414634146298E-2</v>
      </c>
      <c r="H178" s="75">
        <f>INDEX(District!Z:Z,MATCH($A178&amp;$A$13,District!$J:$J,0))</f>
        <v>4.6357615894039701E-2</v>
      </c>
      <c r="I178" s="75">
        <f>INDEX(District!O:O,MATCH($A178&amp;$A$13,District!$J:$J,0))</f>
        <v>0.14765100671140899</v>
      </c>
      <c r="J178" s="75">
        <f>INDEX(District!AG:AG,MATCH($A178&amp;$A$13,District!$J:$J,0))</f>
        <v>0.18918918918918901</v>
      </c>
      <c r="K178" s="75">
        <f>INDEX(District!W:W,MATCH($A178&amp;$A$13,District!$J:$J,0))</f>
        <v>8.9171974522293002E-2</v>
      </c>
      <c r="L178" s="75">
        <f>INDEX(District!L:L,MATCH($A178&amp;$A$13,District!$J:$J,0))</f>
        <v>6.5359477124182996E-2</v>
      </c>
      <c r="M178" s="75">
        <f>INDEX(District!Y:Y,MATCH($A178&amp;$A$13,District!$J:$J,0))</f>
        <v>7.7720207253885995E-2</v>
      </c>
      <c r="N178" s="75">
        <f>INDEX(District!X:X,MATCH($A178&amp;$A$13,District!$J:$J,0))</f>
        <v>6.9892473118279605E-2</v>
      </c>
      <c r="O178" s="75">
        <f>INDEX(District!AC:AC,MATCH($A178&amp;$A$13,District!$J:$J,0))</f>
        <v>9.1463414634146298E-2</v>
      </c>
      <c r="P178" s="75">
        <f>INDEX(District!AF:AF,MATCH($A178&amp;$A$13,District!$J:$J,0))</f>
        <v>3.1645569620253201E-2</v>
      </c>
      <c r="Q178" s="75">
        <f>INDEX(District!R:R,MATCH($A178&amp;$A$13,District!$J:$J,0))</f>
        <v>5.4878048780487798E-2</v>
      </c>
      <c r="R178" s="75">
        <f>INDEX(District!AH:AH,MATCH($A178&amp;$A$13,District!$J:$J,0))</f>
        <v>0.106796116504854</v>
      </c>
      <c r="S178" s="75">
        <f>INDEX(District!AD:AD,MATCH($A178&amp;$A$13,District!$J:$J,0))</f>
        <v>0.158940397350993</v>
      </c>
      <c r="T178" s="75">
        <f>INDEX(District!K:K,MATCH($A178&amp;$A$13,District!$J:$J,0))</f>
        <v>9.0534979423868303E-2</v>
      </c>
      <c r="U178" s="75">
        <f>INDEX(District!Q:Q,MATCH($A178&amp;$A$13,District!$J:$J,0))</f>
        <v>3.77358490566038E-2</v>
      </c>
      <c r="V178" s="75">
        <f>INDEX(District!P:P,MATCH($A178&amp;$A$13,District!$J:$J,0))</f>
        <v>0.144796380090498</v>
      </c>
      <c r="W178" s="75">
        <f>INDEX(District!V:V,MATCH($A178&amp;$A$13,District!$J:$J,0))</f>
        <v>9.3167701863354005E-2</v>
      </c>
      <c r="X178" s="75">
        <f>INDEX(District!U:U,MATCH($A178&amp;$A$13,District!$J:$J,0))</f>
        <v>6.9930069930069894E-2</v>
      </c>
      <c r="Y178" s="75">
        <f>INDEX(District!S:S,MATCH($A178&amp;$A$13,District!$J:$J,0))</f>
        <v>0.14136125654450299</v>
      </c>
    </row>
    <row r="179" spans="1:25" x14ac:dyDescent="0.3">
      <c r="A179" s="38" t="s">
        <v>204</v>
      </c>
      <c r="B179" s="74">
        <f>INDEX(District!M:M,MATCH($A179&amp;$A$13,District!$J:$J,0))</f>
        <v>0.40789473684210498</v>
      </c>
      <c r="C179" s="75">
        <f>INDEX(District!AA:AA,MATCH($A179&amp;$A$13,District!$J:$J,0))</f>
        <v>0.51123595505618002</v>
      </c>
      <c r="D179" s="75">
        <f>INDEX(District!AE:AE,MATCH($A179&amp;$A$13,District!$J:$J,0))</f>
        <v>0.57971014492753603</v>
      </c>
      <c r="E179" s="75">
        <f>INDEX(District!T:T,MATCH($A179&amp;$A$13,District!$J:$J,0))</f>
        <v>0.5</v>
      </c>
      <c r="F179" s="75">
        <f>INDEX(District!AB:AB,MATCH($A179&amp;$A$13,District!$J:$J,0))</f>
        <v>0.32692307692307698</v>
      </c>
      <c r="G179" s="75">
        <f>INDEX(District!AC:AC,MATCH($A179&amp;$A$13,District!$J:$J,0))</f>
        <v>0.35975609756097598</v>
      </c>
      <c r="H179" s="75">
        <f>INDEX(District!Z:Z,MATCH($A179&amp;$A$13,District!$J:$J,0))</f>
        <v>0.43046357615893999</v>
      </c>
      <c r="I179" s="75">
        <f>INDEX(District!O:O,MATCH($A179&amp;$A$13,District!$J:$J,0))</f>
        <v>0.29530201342281898</v>
      </c>
      <c r="J179" s="75">
        <f>INDEX(District!AG:AG,MATCH($A179&amp;$A$13,District!$J:$J,0))</f>
        <v>0.63963963963963999</v>
      </c>
      <c r="K179" s="75">
        <f>INDEX(District!W:W,MATCH($A179&amp;$A$13,District!$J:$J,0))</f>
        <v>0.29299363057324801</v>
      </c>
      <c r="L179" s="75">
        <f>INDEX(District!L:L,MATCH($A179&amp;$A$13,District!$J:$J,0))</f>
        <v>0.44444444444444398</v>
      </c>
      <c r="M179" s="75">
        <f>INDEX(District!Y:Y,MATCH($A179&amp;$A$13,District!$J:$J,0))</f>
        <v>0.31088082901554398</v>
      </c>
      <c r="N179" s="75">
        <f>INDEX(District!X:X,MATCH($A179&amp;$A$13,District!$J:$J,0))</f>
        <v>0.30645161290322598</v>
      </c>
      <c r="O179" s="75">
        <f>INDEX(District!AC:AC,MATCH($A179&amp;$A$13,District!$J:$J,0))</f>
        <v>0.35975609756097598</v>
      </c>
      <c r="P179" s="75">
        <f>INDEX(District!AF:AF,MATCH($A179&amp;$A$13,District!$J:$J,0))</f>
        <v>0.354430379746835</v>
      </c>
      <c r="Q179" s="75">
        <f>INDEX(District!R:R,MATCH($A179&amp;$A$13,District!$J:$J,0))</f>
        <v>0.36585365853658502</v>
      </c>
      <c r="R179" s="75">
        <f>INDEX(District!AH:AH,MATCH($A179&amp;$A$13,District!$J:$J,0))</f>
        <v>0.61165048543689304</v>
      </c>
      <c r="S179" s="75">
        <f>INDEX(District!AD:AD,MATCH($A179&amp;$A$13,District!$J:$J,0))</f>
        <v>0.463576158940397</v>
      </c>
      <c r="T179" s="75">
        <f>INDEX(District!K:K,MATCH($A179&amp;$A$13,District!$J:$J,0))</f>
        <v>0.61728395061728403</v>
      </c>
      <c r="U179" s="75">
        <f>INDEX(District!Q:Q,MATCH($A179&amp;$A$13,District!$J:$J,0))</f>
        <v>0.64150943396226401</v>
      </c>
      <c r="V179" s="75">
        <f>INDEX(District!P:P,MATCH($A179&amp;$A$13,District!$J:$J,0))</f>
        <v>0.40271493212669701</v>
      </c>
      <c r="W179" s="75">
        <f>INDEX(District!V:V,MATCH($A179&amp;$A$13,District!$J:$J,0))</f>
        <v>0.52173913043478304</v>
      </c>
      <c r="X179" s="75">
        <f>INDEX(District!U:U,MATCH($A179&amp;$A$13,District!$J:$J,0))</f>
        <v>0.50349650349650399</v>
      </c>
      <c r="Y179" s="75">
        <f>INDEX(District!S:S,MATCH($A179&amp;$A$13,District!$J:$J,0))</f>
        <v>0.14136125654450299</v>
      </c>
    </row>
    <row r="180" spans="1:25" x14ac:dyDescent="0.3">
      <c r="A180" s="38" t="s">
        <v>202</v>
      </c>
      <c r="B180" s="74">
        <f>INDEX(District!M:M,MATCH($A180&amp;$A$13,District!$J:$J,0))</f>
        <v>0.17105263157894701</v>
      </c>
      <c r="C180" s="75">
        <f>INDEX(District!AA:AA,MATCH($A180&amp;$A$13,District!$J:$J,0))</f>
        <v>0.31460674157303398</v>
      </c>
      <c r="D180" s="75">
        <f>INDEX(District!AE:AE,MATCH($A180&amp;$A$13,District!$J:$J,0))</f>
        <v>0.25</v>
      </c>
      <c r="E180" s="75">
        <f>INDEX(District!T:T,MATCH($A180&amp;$A$13,District!$J:$J,0))</f>
        <v>0.27857142857142903</v>
      </c>
      <c r="F180" s="75">
        <f>INDEX(District!AB:AB,MATCH($A180&amp;$A$13,District!$J:$J,0))</f>
        <v>0.47596153846153799</v>
      </c>
      <c r="G180" s="75">
        <f>INDEX(District!AC:AC,MATCH($A180&amp;$A$13,District!$J:$J,0))</f>
        <v>0.42682926829268297</v>
      </c>
      <c r="H180" s="75">
        <f>INDEX(District!Z:Z,MATCH($A180&amp;$A$13,District!$J:$J,0))</f>
        <v>0.43708609271523202</v>
      </c>
      <c r="I180" s="75">
        <f>INDEX(District!O:O,MATCH($A180&amp;$A$13,District!$J:$J,0))</f>
        <v>0.47651006711409399</v>
      </c>
      <c r="J180" s="75">
        <f>INDEX(District!AG:AG,MATCH($A180&amp;$A$13,District!$J:$J,0))</f>
        <v>0.126126126126126</v>
      </c>
      <c r="K180" s="75">
        <f>INDEX(District!W:W,MATCH($A180&amp;$A$13,District!$J:$J,0))</f>
        <v>0.53503184713375795</v>
      </c>
      <c r="L180" s="75">
        <f>INDEX(District!L:L,MATCH($A180&amp;$A$13,District!$J:$J,0))</f>
        <v>0.43137254901960798</v>
      </c>
      <c r="M180" s="75">
        <f>INDEX(District!Y:Y,MATCH($A180&amp;$A$13,District!$J:$J,0))</f>
        <v>0.48704663212435201</v>
      </c>
      <c r="N180" s="75">
        <f>INDEX(District!X:X,MATCH($A180&amp;$A$13,District!$J:$J,0))</f>
        <v>0.41935483870967699</v>
      </c>
      <c r="O180" s="75">
        <f>INDEX(District!AC:AC,MATCH($A180&amp;$A$13,District!$J:$J,0))</f>
        <v>0.42682926829268297</v>
      </c>
      <c r="P180" s="75">
        <f>INDEX(District!AF:AF,MATCH($A180&amp;$A$13,District!$J:$J,0))</f>
        <v>0.19620253164557</v>
      </c>
      <c r="Q180" s="75">
        <f>INDEX(District!R:R,MATCH($A180&amp;$A$13,District!$J:$J,0))</f>
        <v>0.439024390243902</v>
      </c>
      <c r="R180" s="75">
        <f>INDEX(District!AH:AH,MATCH($A180&amp;$A$13,District!$J:$J,0))</f>
        <v>0.25242718446601897</v>
      </c>
      <c r="S180" s="75">
        <f>INDEX(District!AD:AD,MATCH($A180&amp;$A$13,District!$J:$J,0))</f>
        <v>0.231788079470199</v>
      </c>
      <c r="T180" s="75">
        <f>INDEX(District!K:K,MATCH($A180&amp;$A$13,District!$J:$J,0))</f>
        <v>0.16049382716049401</v>
      </c>
      <c r="U180" s="75">
        <f>INDEX(District!Q:Q,MATCH($A180&amp;$A$13,District!$J:$J,0))</f>
        <v>6.9182389937106903E-2</v>
      </c>
      <c r="V180" s="75">
        <f>INDEX(District!P:P,MATCH($A180&amp;$A$13,District!$J:$J,0))</f>
        <v>0.40723981900452499</v>
      </c>
      <c r="W180" s="75">
        <f>INDEX(District!V:V,MATCH($A180&amp;$A$13,District!$J:$J,0))</f>
        <v>0.18633540372670801</v>
      </c>
      <c r="X180" s="75">
        <f>INDEX(District!U:U,MATCH($A180&amp;$A$13,District!$J:$J,0))</f>
        <v>0.31468531468531502</v>
      </c>
      <c r="Y180" s="75">
        <f>INDEX(District!S:S,MATCH($A180&amp;$A$13,District!$J:$J,0))</f>
        <v>0.62303664921465995</v>
      </c>
    </row>
    <row r="181" spans="1:25" x14ac:dyDescent="0.3">
      <c r="A181" s="38" t="s">
        <v>206</v>
      </c>
      <c r="B181" s="74">
        <f>INDEX(District!M:M,MATCH($A181&amp;$A$13,District!$J:$J,0))</f>
        <v>0</v>
      </c>
      <c r="C181" s="75">
        <f>INDEX(District!AA:AA,MATCH($A181&amp;$A$13,District!$J:$J,0))</f>
        <v>0</v>
      </c>
      <c r="D181" s="75">
        <f>INDEX(District!AE:AE,MATCH($A181&amp;$A$13,District!$J:$J,0))</f>
        <v>0</v>
      </c>
      <c r="E181" s="75">
        <f>INDEX(District!T:T,MATCH($A181&amp;$A$13,District!$J:$J,0))</f>
        <v>0</v>
      </c>
      <c r="F181" s="75">
        <f>INDEX(District!AB:AB,MATCH($A181&amp;$A$13,District!$J:$J,0))</f>
        <v>0</v>
      </c>
      <c r="G181" s="75">
        <f>INDEX(District!AC:AC,MATCH($A181&amp;$A$13,District!$J:$J,0))</f>
        <v>0</v>
      </c>
      <c r="H181" s="75">
        <f>INDEX(District!Z:Z,MATCH($A181&amp;$A$13,District!$J:$J,0))</f>
        <v>0</v>
      </c>
      <c r="I181" s="75">
        <f>INDEX(District!O:O,MATCH($A181&amp;$A$13,District!$J:$J,0))</f>
        <v>0</v>
      </c>
      <c r="J181" s="75">
        <f>INDEX(District!AG:AG,MATCH($A181&amp;$A$13,District!$J:$J,0))</f>
        <v>0</v>
      </c>
      <c r="K181" s="75">
        <f>INDEX(District!W:W,MATCH($A181&amp;$A$13,District!$J:$J,0))</f>
        <v>6.3694267515923596E-3</v>
      </c>
      <c r="L181" s="75">
        <f>INDEX(District!L:L,MATCH($A181&amp;$A$13,District!$J:$J,0))</f>
        <v>0</v>
      </c>
      <c r="M181" s="75">
        <f>INDEX(District!Y:Y,MATCH($A181&amp;$A$13,District!$J:$J,0))</f>
        <v>0</v>
      </c>
      <c r="N181" s="75">
        <f>INDEX(District!X:X,MATCH($A181&amp;$A$13,District!$J:$J,0))</f>
        <v>0</v>
      </c>
      <c r="O181" s="75">
        <f>INDEX(District!AC:AC,MATCH($A181&amp;$A$13,District!$J:$J,0))</f>
        <v>0</v>
      </c>
      <c r="P181" s="75">
        <f>INDEX(District!AF:AF,MATCH($A181&amp;$A$13,District!$J:$J,0))</f>
        <v>0</v>
      </c>
      <c r="Q181" s="75">
        <f>INDEX(District!R:R,MATCH($A181&amp;$A$13,District!$J:$J,0))</f>
        <v>0</v>
      </c>
      <c r="R181" s="75">
        <f>INDEX(District!AH:AH,MATCH($A181&amp;$A$13,District!$J:$J,0))</f>
        <v>0</v>
      </c>
      <c r="S181" s="75">
        <f>INDEX(District!AD:AD,MATCH($A181&amp;$A$13,District!$J:$J,0))</f>
        <v>0</v>
      </c>
      <c r="T181" s="75">
        <f>INDEX(District!K:K,MATCH($A181&amp;$A$13,District!$J:$J,0))</f>
        <v>4.11522633744856E-3</v>
      </c>
      <c r="U181" s="75">
        <f>INDEX(District!Q:Q,MATCH($A181&amp;$A$13,District!$J:$J,0))</f>
        <v>0</v>
      </c>
      <c r="V181" s="75">
        <f>INDEX(District!P:P,MATCH($A181&amp;$A$13,District!$J:$J,0))</f>
        <v>0</v>
      </c>
      <c r="W181" s="75">
        <f>INDEX(District!V:V,MATCH($A181&amp;$A$13,District!$J:$J,0))</f>
        <v>0</v>
      </c>
      <c r="X181" s="75">
        <f>INDEX(District!U:U,MATCH($A181&amp;$A$13,District!$J:$J,0))</f>
        <v>0</v>
      </c>
      <c r="Y181" s="75">
        <f>INDEX(District!S:S,MATCH($A181&amp;$A$13,District!$J:$J,0))</f>
        <v>0</v>
      </c>
    </row>
    <row r="182" spans="1:25" x14ac:dyDescent="0.3">
      <c r="A182" s="38" t="s">
        <v>203</v>
      </c>
      <c r="B182" s="74">
        <f>INDEX(District!M:M,MATCH($A182&amp;$A$13,District!$J:$J,0))</f>
        <v>0</v>
      </c>
      <c r="C182" s="75">
        <f>INDEX(District!AA:AA,MATCH($A182&amp;$A$13,District!$J:$J,0))</f>
        <v>0</v>
      </c>
      <c r="D182" s="75">
        <f>INDEX(District!AE:AE,MATCH($A182&amp;$A$13,District!$J:$J,0))</f>
        <v>0</v>
      </c>
      <c r="E182" s="75">
        <f>INDEX(District!T:T,MATCH($A182&amp;$A$13,District!$J:$J,0))</f>
        <v>7.14285714285714E-3</v>
      </c>
      <c r="F182" s="75">
        <f>INDEX(District!AB:AB,MATCH($A182&amp;$A$13,District!$J:$J,0))</f>
        <v>0</v>
      </c>
      <c r="G182" s="75">
        <f>INDEX(District!AC:AC,MATCH($A182&amp;$A$13,District!$J:$J,0))</f>
        <v>0</v>
      </c>
      <c r="H182" s="75">
        <f>INDEX(District!Z:Z,MATCH($A182&amp;$A$13,District!$J:$J,0))</f>
        <v>6.6225165562913899E-3</v>
      </c>
      <c r="I182" s="75">
        <f>INDEX(District!O:O,MATCH($A182&amp;$A$13,District!$J:$J,0))</f>
        <v>0</v>
      </c>
      <c r="J182" s="75">
        <f>INDEX(District!AG:AG,MATCH($A182&amp;$A$13,District!$J:$J,0))</f>
        <v>0</v>
      </c>
      <c r="K182" s="75">
        <f>INDEX(District!W:W,MATCH($A182&amp;$A$13,District!$J:$J,0))</f>
        <v>0</v>
      </c>
      <c r="L182" s="75">
        <f>INDEX(District!L:L,MATCH($A182&amp;$A$13,District!$J:$J,0))</f>
        <v>6.5359477124183E-3</v>
      </c>
      <c r="M182" s="75">
        <f>INDEX(District!Y:Y,MATCH($A182&amp;$A$13,District!$J:$J,0))</f>
        <v>1.03626943005181E-2</v>
      </c>
      <c r="N182" s="75">
        <f>INDEX(District!X:X,MATCH($A182&amp;$A$13,District!$J:$J,0))</f>
        <v>0</v>
      </c>
      <c r="O182" s="75">
        <f>INDEX(District!AC:AC,MATCH($A182&amp;$A$13,District!$J:$J,0))</f>
        <v>0</v>
      </c>
      <c r="P182" s="75">
        <f>INDEX(District!AF:AF,MATCH($A182&amp;$A$13,District!$J:$J,0))</f>
        <v>6.3291139240506302E-3</v>
      </c>
      <c r="Q182" s="75">
        <f>INDEX(District!R:R,MATCH($A182&amp;$A$13,District!$J:$J,0))</f>
        <v>0</v>
      </c>
      <c r="R182" s="75">
        <f>INDEX(District!AH:AH,MATCH($A182&amp;$A$13,District!$J:$J,0))</f>
        <v>0</v>
      </c>
      <c r="S182" s="75">
        <f>INDEX(District!AD:AD,MATCH($A182&amp;$A$13,District!$J:$J,0))</f>
        <v>0</v>
      </c>
      <c r="T182" s="75">
        <f>INDEX(District!K:K,MATCH($A182&amp;$A$13,District!$J:$J,0))</f>
        <v>4.11522633744856E-3</v>
      </c>
      <c r="U182" s="75">
        <f>INDEX(District!Q:Q,MATCH($A182&amp;$A$13,District!$J:$J,0))</f>
        <v>6.2893081761006301E-3</v>
      </c>
      <c r="V182" s="75">
        <f>INDEX(District!P:P,MATCH($A182&amp;$A$13,District!$J:$J,0))</f>
        <v>4.5248868778280504E-3</v>
      </c>
      <c r="W182" s="75">
        <f>INDEX(District!V:V,MATCH($A182&amp;$A$13,District!$J:$J,0))</f>
        <v>0</v>
      </c>
      <c r="X182" s="75">
        <f>INDEX(District!U:U,MATCH($A182&amp;$A$13,District!$J:$J,0))</f>
        <v>0</v>
      </c>
      <c r="Y182" s="75">
        <f>INDEX(District!S:S,MATCH($A182&amp;$A$13,District!$J:$J,0))</f>
        <v>0</v>
      </c>
    </row>
    <row r="183" spans="1:25" x14ac:dyDescent="0.3">
      <c r="A183" s="38" t="s">
        <v>205</v>
      </c>
      <c r="B183" s="74">
        <f>INDEX(District!M:M,MATCH($A183&amp;$A$13,District!$J:$J,0))</f>
        <v>0.157894736842105</v>
      </c>
      <c r="C183" s="75">
        <f>INDEX(District!AA:AA,MATCH($A183&amp;$A$13,District!$J:$J,0))</f>
        <v>0.12921348314606701</v>
      </c>
      <c r="D183" s="75">
        <f>INDEX(District!AE:AE,MATCH($A183&amp;$A$13,District!$J:$J,0))</f>
        <v>0.123188405797101</v>
      </c>
      <c r="E183" s="75">
        <f>INDEX(District!T:T,MATCH($A183&amp;$A$13,District!$J:$J,0))</f>
        <v>4.2857142857142899E-2</v>
      </c>
      <c r="F183" s="75">
        <f>INDEX(District!AB:AB,MATCH($A183&amp;$A$13,District!$J:$J,0))</f>
        <v>0.16346153846153799</v>
      </c>
      <c r="G183" s="75">
        <f>INDEX(District!AC:AC,MATCH($A183&amp;$A$13,District!$J:$J,0))</f>
        <v>0.12195121951219499</v>
      </c>
      <c r="H183" s="75">
        <f>INDEX(District!Z:Z,MATCH($A183&amp;$A$13,District!$J:$J,0))</f>
        <v>7.9470198675496706E-2</v>
      </c>
      <c r="I183" s="75">
        <f>INDEX(District!O:O,MATCH($A183&amp;$A$13,District!$J:$J,0))</f>
        <v>8.0536912751677805E-2</v>
      </c>
      <c r="J183" s="75">
        <f>INDEX(District!AG:AG,MATCH($A183&amp;$A$13,District!$J:$J,0))</f>
        <v>4.5045045045045001E-2</v>
      </c>
      <c r="K183" s="75">
        <f>INDEX(District!W:W,MATCH($A183&amp;$A$13,District!$J:$J,0))</f>
        <v>7.6433121019108305E-2</v>
      </c>
      <c r="L183" s="75">
        <f>INDEX(District!L:L,MATCH($A183&amp;$A$13,District!$J:$J,0))</f>
        <v>5.22875816993464E-2</v>
      </c>
      <c r="M183" s="75">
        <f>INDEX(District!Y:Y,MATCH($A183&amp;$A$13,District!$J:$J,0))</f>
        <v>0.113989637305699</v>
      </c>
      <c r="N183" s="75">
        <f>INDEX(District!X:X,MATCH($A183&amp;$A$13,District!$J:$J,0))</f>
        <v>0.204301075268817</v>
      </c>
      <c r="O183" s="75">
        <f>INDEX(District!AC:AC,MATCH($A183&amp;$A$13,District!$J:$J,0))</f>
        <v>0.12195121951219499</v>
      </c>
      <c r="P183" s="75">
        <f>INDEX(District!AF:AF,MATCH($A183&amp;$A$13,District!$J:$J,0))</f>
        <v>0.411392405063291</v>
      </c>
      <c r="Q183" s="75">
        <f>INDEX(District!R:R,MATCH($A183&amp;$A$13,District!$J:$J,0))</f>
        <v>0.14024390243902399</v>
      </c>
      <c r="R183" s="75">
        <f>INDEX(District!AH:AH,MATCH($A183&amp;$A$13,District!$J:$J,0))</f>
        <v>2.9126213592233E-2</v>
      </c>
      <c r="S183" s="75">
        <f>INDEX(District!AD:AD,MATCH($A183&amp;$A$13,District!$J:$J,0))</f>
        <v>0.14569536423841101</v>
      </c>
      <c r="T183" s="75">
        <f>INDEX(District!K:K,MATCH($A183&amp;$A$13,District!$J:$J,0))</f>
        <v>0.12345679012345701</v>
      </c>
      <c r="U183" s="75">
        <f>INDEX(District!Q:Q,MATCH($A183&amp;$A$13,District!$J:$J,0))</f>
        <v>0.245283018867925</v>
      </c>
      <c r="V183" s="75">
        <f>INDEX(District!P:P,MATCH($A183&amp;$A$13,District!$J:$J,0))</f>
        <v>4.0723981900452497E-2</v>
      </c>
      <c r="W183" s="75">
        <f>INDEX(District!V:V,MATCH($A183&amp;$A$13,District!$J:$J,0))</f>
        <v>0.19875776397515499</v>
      </c>
      <c r="X183" s="75">
        <f>INDEX(District!U:U,MATCH($A183&amp;$A$13,District!$J:$J,0))</f>
        <v>0.111888111888112</v>
      </c>
      <c r="Y183" s="75">
        <f>INDEX(District!S:S,MATCH($A183&amp;$A$13,District!$J:$J,0))</f>
        <v>9.4240837696335095E-2</v>
      </c>
    </row>
    <row r="184" spans="1:25" x14ac:dyDescent="0.3">
      <c r="A184" s="30"/>
      <c r="B184" s="51"/>
      <c r="C184" s="25"/>
      <c r="D184" s="25"/>
      <c r="E184" s="25"/>
    </row>
    <row r="185" spans="1:25" x14ac:dyDescent="0.3">
      <c r="A185" s="30"/>
      <c r="C185" s="25"/>
      <c r="D185" s="25"/>
      <c r="E185" s="25"/>
    </row>
    <row r="186" spans="1:25" x14ac:dyDescent="0.3">
      <c r="A186" s="30"/>
      <c r="C186" s="25"/>
      <c r="D186" s="25"/>
      <c r="E186" s="25"/>
    </row>
    <row r="187" spans="1:25" x14ac:dyDescent="0.3">
      <c r="A187" s="83" t="s">
        <v>208</v>
      </c>
      <c r="B187" s="83"/>
      <c r="C187" s="25"/>
      <c r="D187" s="25"/>
      <c r="E187" s="25"/>
    </row>
    <row r="188" spans="1:25" x14ac:dyDescent="0.3">
      <c r="A188" s="49"/>
      <c r="B188" s="54" t="s">
        <v>3</v>
      </c>
      <c r="C188" s="25"/>
      <c r="D188" s="25"/>
      <c r="E188" s="25"/>
    </row>
    <row r="189" spans="1:25" x14ac:dyDescent="0.3">
      <c r="A189" s="28" t="s">
        <v>12</v>
      </c>
      <c r="B189" s="25"/>
      <c r="C189" s="25"/>
      <c r="D189" s="25"/>
      <c r="E189" s="25"/>
    </row>
    <row r="190" spans="1:25" x14ac:dyDescent="0.3">
      <c r="B190" s="25"/>
      <c r="C190" s="25"/>
      <c r="D190" s="25"/>
      <c r="E190" s="25"/>
    </row>
    <row r="191" spans="1:25" x14ac:dyDescent="0.3">
      <c r="B191" s="46" t="s">
        <v>51</v>
      </c>
      <c r="C191" s="46" t="s">
        <v>56</v>
      </c>
      <c r="D191" s="46" t="s">
        <v>57</v>
      </c>
      <c r="E191" s="46" t="s">
        <v>50</v>
      </c>
      <c r="F191" s="46" t="s">
        <v>69</v>
      </c>
      <c r="G191" s="46" t="s">
        <v>54</v>
      </c>
      <c r="H191" s="46" t="s">
        <v>58</v>
      </c>
      <c r="I191" s="46" t="s">
        <v>70</v>
      </c>
      <c r="J191" s="46" t="s">
        <v>71</v>
      </c>
      <c r="K191" s="46" t="s">
        <v>72</v>
      </c>
      <c r="L191" s="46" t="s">
        <v>73</v>
      </c>
      <c r="M191" s="46" t="s">
        <v>74</v>
      </c>
      <c r="N191" s="46" t="s">
        <v>59</v>
      </c>
      <c r="O191" s="46" t="s">
        <v>75</v>
      </c>
      <c r="P191" s="46" t="s">
        <v>62</v>
      </c>
      <c r="Q191" s="46" t="s">
        <v>76</v>
      </c>
      <c r="R191" s="46" t="s">
        <v>77</v>
      </c>
      <c r="S191" s="46" t="s">
        <v>78</v>
      </c>
      <c r="T191" s="46" t="s">
        <v>79</v>
      </c>
      <c r="U191" s="46" t="s">
        <v>80</v>
      </c>
      <c r="V191" s="46" t="s">
        <v>60</v>
      </c>
      <c r="W191" s="46" t="s">
        <v>81</v>
      </c>
      <c r="X191" s="46" t="s">
        <v>55</v>
      </c>
      <c r="Y191" s="46" t="s">
        <v>61</v>
      </c>
    </row>
    <row r="192" spans="1:25" x14ac:dyDescent="0.3">
      <c r="A192" s="38" t="s">
        <v>212</v>
      </c>
      <c r="B192" s="74">
        <f>INDEX(District!M:M,MATCH($A192&amp;$A$13,District!$J:$J,0))</f>
        <v>0.57894736842105299</v>
      </c>
      <c r="C192" s="75">
        <f>INDEX(District!AA:AA,MATCH($A192&amp;$A$13,District!$J:$J,0))</f>
        <v>0.82022471910112404</v>
      </c>
      <c r="D192" s="75">
        <f>INDEX(District!AE:AE,MATCH($A192&amp;$A$13,District!$J:$J,0))</f>
        <v>0.80072463768115898</v>
      </c>
      <c r="E192" s="75">
        <f>INDEX(District!T:T,MATCH($A192&amp;$A$13,District!$J:$J,0))</f>
        <v>0.55714285714285705</v>
      </c>
      <c r="F192" s="75">
        <f>INDEX(District!AB:AB,MATCH($A192&amp;$A$13,District!$J:$J,0))</f>
        <v>0.83653846153846201</v>
      </c>
      <c r="G192" s="75">
        <f>INDEX(District!AC:AC,MATCH($A192&amp;$A$13,District!$J:$J,0))</f>
        <v>0.80487804878048796</v>
      </c>
      <c r="H192" s="75">
        <f>INDEX(District!Z:Z,MATCH($A192&amp;$A$13,District!$J:$J,0))</f>
        <v>0.629139072847682</v>
      </c>
      <c r="I192" s="75">
        <f>INDEX(District!O:O,MATCH($A192&amp;$A$13,District!$J:$J,0))</f>
        <v>0.711409395973154</v>
      </c>
      <c r="J192" s="75">
        <f>INDEX(District!AG:AG,MATCH($A192&amp;$A$13,District!$J:$J,0))</f>
        <v>0.52252252252252296</v>
      </c>
      <c r="K192" s="75">
        <f>INDEX(District!W:W,MATCH($A192&amp;$A$13,District!$J:$J,0))</f>
        <v>0.86624203821656098</v>
      </c>
      <c r="L192" s="75">
        <f>INDEX(District!L:L,MATCH($A192&amp;$A$13,District!$J:$J,0))</f>
        <v>0.75163398692810501</v>
      </c>
      <c r="M192" s="75">
        <f>INDEX(District!Y:Y,MATCH($A192&amp;$A$13,District!$J:$J,0))</f>
        <v>0.84974093264248696</v>
      </c>
      <c r="N192" s="75">
        <f>INDEX(District!X:X,MATCH($A192&amp;$A$13,District!$J:$J,0))</f>
        <v>0.92473118279569899</v>
      </c>
      <c r="O192" s="75">
        <f>INDEX(District!AC:AC,MATCH($A192&amp;$A$13,District!$J:$J,0))</f>
        <v>0.80487804878048796</v>
      </c>
      <c r="P192" s="75">
        <f>INDEX(District!AF:AF,MATCH($A192&amp;$A$13,District!$J:$J,0))</f>
        <v>0.810126582278481</v>
      </c>
      <c r="Q192" s="75">
        <f>INDEX(District!R:R,MATCH($A192&amp;$A$13,District!$J:$J,0))</f>
        <v>0.85975609756097604</v>
      </c>
      <c r="R192" s="75">
        <f>INDEX(District!AH:AH,MATCH($A192&amp;$A$13,District!$J:$J,0))</f>
        <v>0.90291262135922301</v>
      </c>
      <c r="S192" s="75">
        <f>INDEX(District!AD:AD,MATCH($A192&amp;$A$13,District!$J:$J,0))</f>
        <v>0.59602649006622499</v>
      </c>
      <c r="T192" s="75">
        <f>INDEX(District!K:K,MATCH($A192&amp;$A$13,District!$J:$J,0))</f>
        <v>0.89300411522633705</v>
      </c>
      <c r="U192" s="75">
        <f>INDEX(District!Q:Q,MATCH($A192&amp;$A$13,District!$J:$J,0))</f>
        <v>0.91823899371069195</v>
      </c>
      <c r="V192" s="75">
        <f>INDEX(District!P:P,MATCH($A192&amp;$A$13,District!$J:$J,0))</f>
        <v>0.79638009049773795</v>
      </c>
      <c r="W192" s="75">
        <f>INDEX(District!V:V,MATCH($A192&amp;$A$13,District!$J:$J,0))</f>
        <v>0.63354037267080798</v>
      </c>
      <c r="X192" s="75">
        <f>INDEX(District!U:U,MATCH($A192&amp;$A$13,District!$J:$J,0))</f>
        <v>0.59440559440559404</v>
      </c>
      <c r="Y192" s="75">
        <f>INDEX(District!S:S,MATCH($A192&amp;$A$13,District!$J:$J,0))</f>
        <v>0.78534031413612604</v>
      </c>
    </row>
    <row r="193" spans="1:25" x14ac:dyDescent="0.3">
      <c r="A193" s="38" t="s">
        <v>211</v>
      </c>
      <c r="B193" s="74">
        <f>INDEX(District!M:M,MATCH($A193&amp;$A$13,District!$J:$J,0))</f>
        <v>0.40789473684210498</v>
      </c>
      <c r="C193" s="75">
        <f>INDEX(District!AA:AA,MATCH($A193&amp;$A$13,District!$J:$J,0))</f>
        <v>0.17977528089887601</v>
      </c>
      <c r="D193" s="75">
        <f>INDEX(District!AE:AE,MATCH($A193&amp;$A$13,District!$J:$J,0))</f>
        <v>0.184782608695652</v>
      </c>
      <c r="E193" s="75">
        <f>INDEX(District!T:T,MATCH($A193&amp;$A$13,District!$J:$J,0))</f>
        <v>0.41428571428571398</v>
      </c>
      <c r="F193" s="75">
        <f>INDEX(District!AB:AB,MATCH($A193&amp;$A$13,District!$J:$J,0))</f>
        <v>0.16346153846153799</v>
      </c>
      <c r="G193" s="75">
        <f>INDEX(District!AC:AC,MATCH($A193&amp;$A$13,District!$J:$J,0))</f>
        <v>0.19512195121951201</v>
      </c>
      <c r="H193" s="75">
        <f>INDEX(District!Z:Z,MATCH($A193&amp;$A$13,District!$J:$J,0))</f>
        <v>0.370860927152318</v>
      </c>
      <c r="I193" s="75">
        <f>INDEX(District!O:O,MATCH($A193&amp;$A$13,District!$J:$J,0))</f>
        <v>0.26174496644295298</v>
      </c>
      <c r="J193" s="75">
        <f>INDEX(District!AG:AG,MATCH($A193&amp;$A$13,District!$J:$J,0))</f>
        <v>0.47747747747747699</v>
      </c>
      <c r="K193" s="75">
        <f>INDEX(District!W:W,MATCH($A193&amp;$A$13,District!$J:$J,0))</f>
        <v>0.11464968152866201</v>
      </c>
      <c r="L193" s="75">
        <f>INDEX(District!L:L,MATCH($A193&amp;$A$13,District!$J:$J,0))</f>
        <v>0.21568627450980399</v>
      </c>
      <c r="M193" s="75">
        <f>INDEX(District!Y:Y,MATCH($A193&amp;$A$13,District!$J:$J,0))</f>
        <v>0.13471502590673601</v>
      </c>
      <c r="N193" s="75">
        <f>INDEX(District!X:X,MATCH($A193&amp;$A$13,District!$J:$J,0))</f>
        <v>7.5268817204301106E-2</v>
      </c>
      <c r="O193" s="75">
        <f>INDEX(District!AC:AC,MATCH($A193&amp;$A$13,District!$J:$J,0))</f>
        <v>0.19512195121951201</v>
      </c>
      <c r="P193" s="75">
        <f>INDEX(District!AF:AF,MATCH($A193&amp;$A$13,District!$J:$J,0))</f>
        <v>0.189873417721519</v>
      </c>
      <c r="Q193" s="75">
        <f>INDEX(District!R:R,MATCH($A193&amp;$A$13,District!$J:$J,0))</f>
        <v>7.9268292682926803E-2</v>
      </c>
      <c r="R193" s="75">
        <f>INDEX(District!AH:AH,MATCH($A193&amp;$A$13,District!$J:$J,0))</f>
        <v>9.7087378640776698E-2</v>
      </c>
      <c r="S193" s="75">
        <f>INDEX(District!AD:AD,MATCH($A193&amp;$A$13,District!$J:$J,0))</f>
        <v>0.40397350993377501</v>
      </c>
      <c r="T193" s="75">
        <f>INDEX(District!K:K,MATCH($A193&amp;$A$13,District!$J:$J,0))</f>
        <v>9.8765432098765399E-2</v>
      </c>
      <c r="U193" s="75">
        <f>INDEX(District!Q:Q,MATCH($A193&amp;$A$13,District!$J:$J,0))</f>
        <v>5.6603773584905703E-2</v>
      </c>
      <c r="V193" s="75">
        <f>INDEX(District!P:P,MATCH($A193&amp;$A$13,District!$J:$J,0))</f>
        <v>0.18552036199095001</v>
      </c>
      <c r="W193" s="75">
        <f>INDEX(District!V:V,MATCH($A193&amp;$A$13,District!$J:$J,0))</f>
        <v>0.35403726708074501</v>
      </c>
      <c r="X193" s="75">
        <f>INDEX(District!U:U,MATCH($A193&amp;$A$13,District!$J:$J,0))</f>
        <v>0.37762237762237799</v>
      </c>
      <c r="Y193" s="75">
        <f>INDEX(District!S:S,MATCH($A193&amp;$A$13,District!$J:$J,0))</f>
        <v>0.12041884816753901</v>
      </c>
    </row>
    <row r="194" spans="1:25" x14ac:dyDescent="0.3">
      <c r="A194" s="38" t="s">
        <v>209</v>
      </c>
      <c r="B194" s="74">
        <f>INDEX(District!M:M,MATCH($A194&amp;$A$13,District!$J:$J,0))</f>
        <v>0</v>
      </c>
      <c r="C194" s="75">
        <f>INDEX(District!AA:AA,MATCH($A194&amp;$A$13,District!$J:$J,0))</f>
        <v>0</v>
      </c>
      <c r="D194" s="75">
        <f>INDEX(District!AE:AE,MATCH($A194&amp;$A$13,District!$J:$J,0))</f>
        <v>0</v>
      </c>
      <c r="E194" s="75">
        <f>INDEX(District!T:T,MATCH($A194&amp;$A$13,District!$J:$J,0))</f>
        <v>7.14285714285714E-3</v>
      </c>
      <c r="F194" s="75">
        <f>INDEX(District!AB:AB,MATCH($A194&amp;$A$13,District!$J:$J,0))</f>
        <v>0</v>
      </c>
      <c r="G194" s="75">
        <f>INDEX(District!AC:AC,MATCH($A194&amp;$A$13,District!$J:$J,0))</f>
        <v>0</v>
      </c>
      <c r="H194" s="75">
        <f>INDEX(District!Z:Z,MATCH($A194&amp;$A$13,District!$J:$J,0))</f>
        <v>0</v>
      </c>
      <c r="I194" s="75">
        <f>INDEX(District!O:O,MATCH($A194&amp;$A$13,District!$J:$J,0))</f>
        <v>0</v>
      </c>
      <c r="J194" s="75">
        <f>INDEX(District!AG:AG,MATCH($A194&amp;$A$13,District!$J:$J,0))</f>
        <v>0</v>
      </c>
      <c r="K194" s="75">
        <f>INDEX(District!W:W,MATCH($A194&amp;$A$13,District!$J:$J,0))</f>
        <v>0</v>
      </c>
      <c r="L194" s="75">
        <f>INDEX(District!L:L,MATCH($A194&amp;$A$13,District!$J:$J,0))</f>
        <v>0</v>
      </c>
      <c r="M194" s="75">
        <f>INDEX(District!Y:Y,MATCH($A194&amp;$A$13,District!$J:$J,0))</f>
        <v>5.1813471502590702E-3</v>
      </c>
      <c r="N194" s="75">
        <f>INDEX(District!X:X,MATCH($A194&amp;$A$13,District!$J:$J,0))</f>
        <v>0</v>
      </c>
      <c r="O194" s="75">
        <f>INDEX(District!AC:AC,MATCH($A194&amp;$A$13,District!$J:$J,0))</f>
        <v>0</v>
      </c>
      <c r="P194" s="75">
        <f>INDEX(District!AF:AF,MATCH($A194&amp;$A$13,District!$J:$J,0))</f>
        <v>0</v>
      </c>
      <c r="Q194" s="75">
        <f>INDEX(District!R:R,MATCH($A194&amp;$A$13,District!$J:$J,0))</f>
        <v>1.21951219512195E-2</v>
      </c>
      <c r="R194" s="75">
        <f>INDEX(District!AH:AH,MATCH($A194&amp;$A$13,District!$J:$J,0))</f>
        <v>0</v>
      </c>
      <c r="S194" s="75">
        <f>INDEX(District!AD:AD,MATCH($A194&amp;$A$13,District!$J:$J,0))</f>
        <v>0</v>
      </c>
      <c r="T194" s="75">
        <f>INDEX(District!K:K,MATCH($A194&amp;$A$13,District!$J:$J,0))</f>
        <v>4.11522633744856E-3</v>
      </c>
      <c r="U194" s="75">
        <f>INDEX(District!Q:Q,MATCH($A194&amp;$A$13,District!$J:$J,0))</f>
        <v>1.25786163522013E-2</v>
      </c>
      <c r="V194" s="75">
        <f>INDEX(District!P:P,MATCH($A194&amp;$A$13,District!$J:$J,0))</f>
        <v>9.0497737556561094E-3</v>
      </c>
      <c r="W194" s="75">
        <f>INDEX(District!V:V,MATCH($A194&amp;$A$13,District!$J:$J,0))</f>
        <v>0</v>
      </c>
      <c r="X194" s="75">
        <f>INDEX(District!U:U,MATCH($A194&amp;$A$13,District!$J:$J,0))</f>
        <v>1.3986013986014E-2</v>
      </c>
      <c r="Y194" s="75">
        <f>INDEX(District!S:S,MATCH($A194&amp;$A$13,District!$J:$J,0))</f>
        <v>6.2827225130890105E-2</v>
      </c>
    </row>
    <row r="195" spans="1:25" x14ac:dyDescent="0.3">
      <c r="A195" s="38" t="s">
        <v>210</v>
      </c>
      <c r="B195" s="74">
        <f>INDEX(District!M:M,MATCH($A195&amp;$A$13,District!$J:$J,0))</f>
        <v>1.3157894736842099E-2</v>
      </c>
      <c r="C195" s="75">
        <f>INDEX(District!AA:AA,MATCH($A195&amp;$A$13,District!$J:$J,0))</f>
        <v>0</v>
      </c>
      <c r="D195" s="75">
        <f>INDEX(District!AE:AE,MATCH($A195&amp;$A$13,District!$J:$J,0))</f>
        <v>1.4492753623188401E-2</v>
      </c>
      <c r="E195" s="75">
        <f>INDEX(District!T:T,MATCH($A195&amp;$A$13,District!$J:$J,0))</f>
        <v>2.1428571428571401E-2</v>
      </c>
      <c r="F195" s="75">
        <f>INDEX(District!AB:AB,MATCH($A195&amp;$A$13,District!$J:$J,0))</f>
        <v>0</v>
      </c>
      <c r="G195" s="75">
        <f>INDEX(District!AC:AC,MATCH($A195&amp;$A$13,District!$J:$J,0))</f>
        <v>0</v>
      </c>
      <c r="H195" s="75">
        <f>INDEX(District!Z:Z,MATCH($A195&amp;$A$13,District!$J:$J,0))</f>
        <v>0</v>
      </c>
      <c r="I195" s="75">
        <f>INDEX(District!O:O,MATCH($A195&amp;$A$13,District!$J:$J,0))</f>
        <v>2.68456375838926E-2</v>
      </c>
      <c r="J195" s="75">
        <f>INDEX(District!AG:AG,MATCH($A195&amp;$A$13,District!$J:$J,0))</f>
        <v>0</v>
      </c>
      <c r="K195" s="75">
        <f>INDEX(District!W:W,MATCH($A195&amp;$A$13,District!$J:$J,0))</f>
        <v>1.9108280254777101E-2</v>
      </c>
      <c r="L195" s="75">
        <f>INDEX(District!L:L,MATCH($A195&amp;$A$13,District!$J:$J,0))</f>
        <v>3.2679738562091498E-2</v>
      </c>
      <c r="M195" s="75">
        <f>INDEX(District!Y:Y,MATCH($A195&amp;$A$13,District!$J:$J,0))</f>
        <v>1.03626943005181E-2</v>
      </c>
      <c r="N195" s="75">
        <f>INDEX(District!X:X,MATCH($A195&amp;$A$13,District!$J:$J,0))</f>
        <v>0</v>
      </c>
      <c r="O195" s="75">
        <f>INDEX(District!AC:AC,MATCH($A195&amp;$A$13,District!$J:$J,0))</f>
        <v>0</v>
      </c>
      <c r="P195" s="75">
        <f>INDEX(District!AF:AF,MATCH($A195&amp;$A$13,District!$J:$J,0))</f>
        <v>0</v>
      </c>
      <c r="Q195" s="75">
        <f>INDEX(District!R:R,MATCH($A195&amp;$A$13,District!$J:$J,0))</f>
        <v>4.8780487804878099E-2</v>
      </c>
      <c r="R195" s="75">
        <f>INDEX(District!AH:AH,MATCH($A195&amp;$A$13,District!$J:$J,0))</f>
        <v>0</v>
      </c>
      <c r="S195" s="75">
        <f>INDEX(District!AD:AD,MATCH($A195&amp;$A$13,District!$J:$J,0))</f>
        <v>0</v>
      </c>
      <c r="T195" s="75">
        <f>INDEX(District!K:K,MATCH($A195&amp;$A$13,District!$J:$J,0))</f>
        <v>4.11522633744856E-3</v>
      </c>
      <c r="U195" s="75">
        <f>INDEX(District!Q:Q,MATCH($A195&amp;$A$13,District!$J:$J,0))</f>
        <v>1.25786163522013E-2</v>
      </c>
      <c r="V195" s="75">
        <f>INDEX(District!P:P,MATCH($A195&amp;$A$13,District!$J:$J,0))</f>
        <v>9.0497737556561094E-3</v>
      </c>
      <c r="W195" s="75">
        <f>INDEX(District!V:V,MATCH($A195&amp;$A$13,District!$J:$J,0))</f>
        <v>1.2422360248447201E-2</v>
      </c>
      <c r="X195" s="75">
        <f>INDEX(District!U:U,MATCH($A195&amp;$A$13,District!$J:$J,0))</f>
        <v>1.3986013986014E-2</v>
      </c>
      <c r="Y195" s="75">
        <f>INDEX(District!S:S,MATCH($A195&amp;$A$13,District!$J:$J,0))</f>
        <v>3.1413612565444997E-2</v>
      </c>
    </row>
    <row r="196" spans="1:25" x14ac:dyDescent="0.3">
      <c r="A196" s="30"/>
      <c r="C196" s="25"/>
      <c r="D196" s="25"/>
      <c r="E196" s="25"/>
    </row>
    <row r="197" spans="1:25" x14ac:dyDescent="0.3">
      <c r="A197" s="26" t="s">
        <v>370</v>
      </c>
      <c r="B197" s="27"/>
      <c r="C197" s="25"/>
      <c r="D197" s="25"/>
      <c r="E197" s="25"/>
    </row>
    <row r="198" spans="1:25" x14ac:dyDescent="0.3">
      <c r="A198" s="50" t="s">
        <v>223</v>
      </c>
      <c r="B198" s="44"/>
      <c r="C198" s="25"/>
      <c r="D198" s="25"/>
      <c r="E198" s="25"/>
    </row>
    <row r="199" spans="1:25" x14ac:dyDescent="0.3">
      <c r="A199" s="43"/>
      <c r="B199" s="44"/>
      <c r="C199" s="25"/>
      <c r="D199" s="25"/>
      <c r="E199" s="25"/>
    </row>
    <row r="200" spans="1:25" x14ac:dyDescent="0.3">
      <c r="A200" s="28" t="s">
        <v>12</v>
      </c>
      <c r="B200" s="25"/>
      <c r="C200" s="25"/>
      <c r="D200" s="25"/>
      <c r="E200" s="25"/>
    </row>
    <row r="201" spans="1:25" x14ac:dyDescent="0.3">
      <c r="B201" s="25"/>
      <c r="C201" s="25"/>
      <c r="D201" s="25"/>
      <c r="E201" s="25"/>
    </row>
    <row r="202" spans="1:25" x14ac:dyDescent="0.3">
      <c r="B202" s="46" t="s">
        <v>51</v>
      </c>
      <c r="C202" s="46" t="s">
        <v>56</v>
      </c>
      <c r="D202" s="46" t="s">
        <v>57</v>
      </c>
      <c r="E202" s="46" t="s">
        <v>50</v>
      </c>
      <c r="F202" s="46" t="s">
        <v>69</v>
      </c>
      <c r="G202" s="46" t="s">
        <v>54</v>
      </c>
      <c r="H202" s="46" t="s">
        <v>58</v>
      </c>
      <c r="I202" s="46" t="s">
        <v>70</v>
      </c>
      <c r="J202" s="46" t="s">
        <v>71</v>
      </c>
      <c r="K202" s="46" t="s">
        <v>72</v>
      </c>
      <c r="L202" s="46" t="s">
        <v>73</v>
      </c>
      <c r="M202" s="46" t="s">
        <v>74</v>
      </c>
      <c r="N202" s="46" t="s">
        <v>59</v>
      </c>
      <c r="O202" s="46" t="s">
        <v>75</v>
      </c>
      <c r="P202" s="46" t="s">
        <v>62</v>
      </c>
      <c r="Q202" s="46" t="s">
        <v>76</v>
      </c>
      <c r="R202" s="46" t="s">
        <v>77</v>
      </c>
      <c r="S202" s="46" t="s">
        <v>78</v>
      </c>
      <c r="T202" s="46" t="s">
        <v>79</v>
      </c>
      <c r="U202" s="46" t="s">
        <v>80</v>
      </c>
      <c r="V202" s="46" t="s">
        <v>60</v>
      </c>
      <c r="W202" s="46" t="s">
        <v>81</v>
      </c>
      <c r="X202" s="46" t="s">
        <v>55</v>
      </c>
      <c r="Y202" s="46" t="s">
        <v>61</v>
      </c>
    </row>
    <row r="203" spans="1:25" x14ac:dyDescent="0.3">
      <c r="A203" s="30" t="s">
        <v>219</v>
      </c>
      <c r="B203" s="78">
        <f>INDEX(District!M:M,MATCH($A203&amp;$A$13,District!$J:$J,0))</f>
        <v>56.965909090909101</v>
      </c>
      <c r="C203" s="79">
        <f>INDEX(District!AA:AA,MATCH($A203&amp;$A$13,District!$J:$J,0))</f>
        <v>46.780821917808197</v>
      </c>
      <c r="D203" s="79">
        <f>INDEX(District!AE:AE,MATCH($A203&amp;$A$13,District!$J:$J,0))</f>
        <v>46.583710407239799</v>
      </c>
      <c r="E203" s="79">
        <f>INDEX(District!T:T,MATCH($A203&amp;$A$13,District!$J:$J,0))</f>
        <v>59</v>
      </c>
      <c r="F203" s="79">
        <f>INDEX(District!AB:AB,MATCH($A203&amp;$A$13,District!$J:$J,0))</f>
        <v>44.942528735632202</v>
      </c>
      <c r="G203" s="79">
        <f>INDEX(District!AC:AC,MATCH($A203&amp;$A$13,District!$J:$J,0))</f>
        <v>48.204545454545503</v>
      </c>
      <c r="H203" s="79">
        <f>INDEX(District!Z:Z,MATCH($A203&amp;$A$13,District!$J:$J,0))</f>
        <v>51.421052631578902</v>
      </c>
      <c r="I203" s="79">
        <f>INDEX(District!O:O,MATCH($A203&amp;$A$13,District!$J:$J,0))</f>
        <v>45.990566037735903</v>
      </c>
      <c r="J203" s="79">
        <f>INDEX(District!AG:AG,MATCH($A203&amp;$A$13,District!$J:$J,0))</f>
        <v>59.568965517241402</v>
      </c>
      <c r="K203" s="79">
        <f>INDEX(District!W:W,MATCH($A203&amp;$A$13,District!$J:$J,0))</f>
        <v>44.330882352941202</v>
      </c>
      <c r="L203" s="79">
        <f>INDEX(District!L:L,MATCH($A203&amp;$A$13,District!$J:$J,0))</f>
        <v>45.2</v>
      </c>
      <c r="M203" s="79">
        <f>INDEX(District!Y:Y,MATCH($A203&amp;$A$13,District!$J:$J,0))</f>
        <v>53.085365853658502</v>
      </c>
      <c r="N203" s="79">
        <f>INDEX(District!X:X,MATCH($A203&amp;$A$13,District!$J:$J,0))</f>
        <v>50.4360465116279</v>
      </c>
      <c r="O203" s="79">
        <f>INDEX(District!AC:AC,MATCH($A203&amp;$A$13,District!$J:$J,0))</f>
        <v>48.204545454545503</v>
      </c>
      <c r="P203" s="79">
        <f>INDEX(District!AF:AF,MATCH($A203&amp;$A$13,District!$J:$J,0))</f>
        <v>58.828125</v>
      </c>
      <c r="Q203" s="79">
        <f>INDEX(District!R:R,MATCH($A203&amp;$A$13,District!$J:$J,0))</f>
        <v>49.453900709219901</v>
      </c>
      <c r="R203" s="79">
        <f>INDEX(District!AH:AH,MATCH($A203&amp;$A$13,District!$J:$J,0))</f>
        <v>49.3010752688172</v>
      </c>
      <c r="S203" s="79">
        <f>INDEX(District!AD:AD,MATCH($A203&amp;$A$13,District!$J:$J,0))</f>
        <v>58.3888888888889</v>
      </c>
      <c r="T203" s="79">
        <f>INDEX(District!K:K,MATCH($A203&amp;$A$13,District!$J:$J,0))</f>
        <v>52.672811059907801</v>
      </c>
      <c r="U203" s="79">
        <f>INDEX(District!Q:Q,MATCH($A203&amp;$A$13,District!$J:$J,0))</f>
        <v>55.342465753424698</v>
      </c>
      <c r="V203" s="79">
        <f>INDEX(District!P:P,MATCH($A203&amp;$A$13,District!$J:$J,0))</f>
        <v>46.477272727272698</v>
      </c>
      <c r="W203" s="79">
        <f>INDEX(District!V:V,MATCH($A203&amp;$A$13,District!$J:$J,0))</f>
        <v>49.705882352941202</v>
      </c>
      <c r="X203" s="79">
        <f>INDEX(District!U:U,MATCH($A203&amp;$A$13,District!$J:$J,0))</f>
        <v>47.3764705882353</v>
      </c>
      <c r="Y203" s="79">
        <f>INDEX(District!S:S,MATCH($A203&amp;$A$13,District!$J:$J,0))</f>
        <v>48.1</v>
      </c>
    </row>
    <row r="204" spans="1:25" x14ac:dyDescent="0.3">
      <c r="A204" s="39" t="s">
        <v>220</v>
      </c>
      <c r="B204" s="78">
        <f>INDEX(District!M:M,MATCH($A204&amp;$A$13,District!$J:$J,0))</f>
        <v>1.51685393258427</v>
      </c>
      <c r="C204" s="79">
        <f>INDEX(District!AA:AA,MATCH($A204&amp;$A$13,District!$J:$J,0))</f>
        <v>3.8356164383561602</v>
      </c>
      <c r="D204" s="79">
        <f>INDEX(District!AE:AE,MATCH($A204&amp;$A$13,District!$J:$J,0))</f>
        <v>4.6543778801843301</v>
      </c>
      <c r="E204" s="79">
        <f>INDEX(District!T:T,MATCH($A204&amp;$A$13,District!$J:$J,0))</f>
        <v>1.4102564102564099</v>
      </c>
      <c r="F204" s="79">
        <f>INDEX(District!AB:AB,MATCH($A204&amp;$A$13,District!$J:$J,0))</f>
        <v>0.98850574712643702</v>
      </c>
      <c r="G204" s="79">
        <f>INDEX(District!AC:AC,MATCH($A204&amp;$A$13,District!$J:$J,0))</f>
        <v>1.98484848484848</v>
      </c>
      <c r="H204" s="79">
        <f>INDEX(District!Z:Z,MATCH($A204&amp;$A$13,District!$J:$J,0))</f>
        <v>2.9255319148936199</v>
      </c>
      <c r="I204" s="79">
        <f>INDEX(District!O:O,MATCH($A204&amp;$A$13,District!$J:$J,0))</f>
        <v>2.6886792452830202</v>
      </c>
      <c r="J204" s="79">
        <f>INDEX(District!AG:AG,MATCH($A204&amp;$A$13,District!$J:$J,0))</f>
        <v>2.1551724137931001</v>
      </c>
      <c r="K204" s="79">
        <f>INDEX(District!W:W,MATCH($A204&amp;$A$13,District!$J:$J,0))</f>
        <v>2.2352941176470602</v>
      </c>
      <c r="L204" s="79">
        <f>INDEX(District!L:L,MATCH($A204&amp;$A$13,District!$J:$J,0))</f>
        <v>8.2053571428571406</v>
      </c>
      <c r="M204" s="79">
        <f>INDEX(District!Y:Y,MATCH($A204&amp;$A$13,District!$J:$J,0))</f>
        <v>3.3987730061349701</v>
      </c>
      <c r="N204" s="79">
        <f>INDEX(District!X:X,MATCH($A204&amp;$A$13,District!$J:$J,0))</f>
        <v>0.90116279069767402</v>
      </c>
      <c r="O204" s="79">
        <f>INDEX(District!AC:AC,MATCH($A204&amp;$A$13,District!$J:$J,0))</f>
        <v>1.98484848484848</v>
      </c>
      <c r="P204" s="79">
        <f>INDEX(District!AF:AF,MATCH($A204&amp;$A$13,District!$J:$J,0))</f>
        <v>1.36220472440945</v>
      </c>
      <c r="Q204" s="79">
        <f>INDEX(District!R:R,MATCH($A204&amp;$A$13,District!$J:$J,0))</f>
        <v>5.3956834532374103</v>
      </c>
      <c r="R204" s="79">
        <f>INDEX(District!AH:AH,MATCH($A204&amp;$A$13,District!$J:$J,0))</f>
        <v>0.483870967741935</v>
      </c>
      <c r="S204" s="79">
        <f>INDEX(District!AD:AD,MATCH($A204&amp;$A$13,District!$J:$J,0))</f>
        <v>1</v>
      </c>
      <c r="T204" s="79">
        <f>INDEX(District!K:K,MATCH($A204&amp;$A$13,District!$J:$J,0))</f>
        <v>6.7129629629629601</v>
      </c>
      <c r="U204" s="79">
        <f>INDEX(District!Q:Q,MATCH($A204&amp;$A$13,District!$J:$J,0))</f>
        <v>2.8819444444444402</v>
      </c>
      <c r="V204" s="79">
        <f>INDEX(District!P:P,MATCH($A204&amp;$A$13,District!$J:$J,0))</f>
        <v>9.9597701149425308</v>
      </c>
      <c r="W204" s="79">
        <f>INDEX(District!V:V,MATCH($A204&amp;$A$13,District!$J:$J,0))</f>
        <v>1.47058823529412</v>
      </c>
      <c r="X204" s="79">
        <f>INDEX(District!U:U,MATCH($A204&amp;$A$13,District!$J:$J,0))</f>
        <v>4.4705882352941204</v>
      </c>
      <c r="Y204" s="79">
        <f>INDEX(District!S:S,MATCH($A204&amp;$A$13,District!$J:$J,0))</f>
        <v>3.1333333333333302</v>
      </c>
    </row>
    <row r="205" spans="1:25" x14ac:dyDescent="0.3">
      <c r="A205" s="30" t="s">
        <v>221</v>
      </c>
      <c r="B205" s="78">
        <f>INDEX(District!M:M,MATCH($A205&amp;$A$13,District!$J:$J,0))</f>
        <v>15.6477272727273</v>
      </c>
      <c r="C205" s="79">
        <f>INDEX(District!AA:AA,MATCH($A205&amp;$A$13,District!$J:$J,0))</f>
        <v>15.9109589041096</v>
      </c>
      <c r="D205" s="79">
        <f>INDEX(District!AE:AE,MATCH($A205&amp;$A$13,District!$J:$J,0))</f>
        <v>18.371040723981899</v>
      </c>
      <c r="E205" s="79">
        <f>INDEX(District!T:T,MATCH($A205&amp;$A$13,District!$J:$J,0))</f>
        <v>18.3333333333333</v>
      </c>
      <c r="F205" s="79">
        <f>INDEX(District!AB:AB,MATCH($A205&amp;$A$13,District!$J:$J,0))</f>
        <v>22.827586206896601</v>
      </c>
      <c r="G205" s="79">
        <f>INDEX(District!AC:AC,MATCH($A205&amp;$A$13,District!$J:$J,0))</f>
        <v>19.189393939393899</v>
      </c>
      <c r="H205" s="79">
        <f>INDEX(District!Z:Z,MATCH($A205&amp;$A$13,District!$J:$J,0))</f>
        <v>14.105263157894701</v>
      </c>
      <c r="I205" s="79">
        <f>INDEX(District!O:O,MATCH($A205&amp;$A$13,District!$J:$J,0))</f>
        <v>20.047169811320799</v>
      </c>
      <c r="J205" s="79">
        <f>INDEX(District!AG:AG,MATCH($A205&amp;$A$13,District!$J:$J,0))</f>
        <v>17.586206896551701</v>
      </c>
      <c r="K205" s="79">
        <f>INDEX(District!W:W,MATCH($A205&amp;$A$13,District!$J:$J,0))</f>
        <v>22.8161764705882</v>
      </c>
      <c r="L205" s="79">
        <f>INDEX(District!L:L,MATCH($A205&amp;$A$13,District!$J:$J,0))</f>
        <v>14.3913043478261</v>
      </c>
      <c r="M205" s="79">
        <f>INDEX(District!Y:Y,MATCH($A205&amp;$A$13,District!$J:$J,0))</f>
        <v>19.792682926829301</v>
      </c>
      <c r="N205" s="79">
        <f>INDEX(District!X:X,MATCH($A205&amp;$A$13,District!$J:$J,0))</f>
        <v>20.494186046511601</v>
      </c>
      <c r="O205" s="79">
        <f>INDEX(District!AC:AC,MATCH($A205&amp;$A$13,District!$J:$J,0))</f>
        <v>19.189393939393899</v>
      </c>
      <c r="P205" s="79">
        <f>INDEX(District!AF:AF,MATCH($A205&amp;$A$13,District!$J:$J,0))</f>
        <v>18.046875</v>
      </c>
      <c r="Q205" s="79">
        <f>INDEX(District!R:R,MATCH($A205&amp;$A$13,District!$J:$J,0))</f>
        <v>15.3758865248227</v>
      </c>
      <c r="R205" s="79">
        <f>INDEX(District!AH:AH,MATCH($A205&amp;$A$13,District!$J:$J,0))</f>
        <v>19.731182795698899</v>
      </c>
      <c r="S205" s="79">
        <f>INDEX(District!AD:AD,MATCH($A205&amp;$A$13,District!$J:$J,0))</f>
        <v>18.3888888888889</v>
      </c>
      <c r="T205" s="79">
        <f>INDEX(District!K:K,MATCH($A205&amp;$A$13,District!$J:$J,0))</f>
        <v>17.705069124424</v>
      </c>
      <c r="U205" s="79">
        <f>INDEX(District!Q:Q,MATCH($A205&amp;$A$13,District!$J:$J,0))</f>
        <v>18.630136986301402</v>
      </c>
      <c r="V205" s="79">
        <f>INDEX(District!P:P,MATCH($A205&amp;$A$13,District!$J:$J,0))</f>
        <v>21.403409090909101</v>
      </c>
      <c r="W205" s="79">
        <f>INDEX(District!V:V,MATCH($A205&amp;$A$13,District!$J:$J,0))</f>
        <v>19.4509803921569</v>
      </c>
      <c r="X205" s="79">
        <f>INDEX(District!U:U,MATCH($A205&amp;$A$13,District!$J:$J,0))</f>
        <v>21.8</v>
      </c>
      <c r="Y205" s="79">
        <f>INDEX(District!S:S,MATCH($A205&amp;$A$13,District!$J:$J,0))</f>
        <v>20.8466666666667</v>
      </c>
    </row>
    <row r="206" spans="1:25" x14ac:dyDescent="0.3">
      <c r="A206" s="30" t="s">
        <v>222</v>
      </c>
      <c r="B206" s="78">
        <f>INDEX(District!M:M,MATCH($A206&amp;$A$13,District!$J:$J,0))</f>
        <v>6.3068181818181799</v>
      </c>
      <c r="C206" s="79">
        <f>INDEX(District!AA:AA,MATCH($A206&amp;$A$13,District!$J:$J,0))</f>
        <v>10.3904109589041</v>
      </c>
      <c r="D206" s="79">
        <f>INDEX(District!AE:AE,MATCH($A206&amp;$A$13,District!$J:$J,0))</f>
        <v>7.9638009049773801</v>
      </c>
      <c r="E206" s="79">
        <f>INDEX(District!T:T,MATCH($A206&amp;$A$13,District!$J:$J,0))</f>
        <v>5.7307692307692299</v>
      </c>
      <c r="F206" s="79">
        <f>INDEX(District!AB:AB,MATCH($A206&amp;$A$13,District!$J:$J,0))</f>
        <v>3.18965517241379</v>
      </c>
      <c r="G206" s="79">
        <f>INDEX(District!AC:AC,MATCH($A206&amp;$A$13,District!$J:$J,0))</f>
        <v>6.8181818181818201</v>
      </c>
      <c r="H206" s="79">
        <f>INDEX(District!Z:Z,MATCH($A206&amp;$A$13,District!$J:$J,0))</f>
        <v>6.8421052631578902</v>
      </c>
      <c r="I206" s="79">
        <f>INDEX(District!O:O,MATCH($A206&amp;$A$13,District!$J:$J,0))</f>
        <v>7.2169811320754702</v>
      </c>
      <c r="J206" s="79">
        <f>INDEX(District!AG:AG,MATCH($A206&amp;$A$13,District!$J:$J,0))</f>
        <v>4.3965517241379297</v>
      </c>
      <c r="K206" s="79">
        <f>INDEX(District!W:W,MATCH($A206&amp;$A$13,District!$J:$J,0))</f>
        <v>6.3897058823529402</v>
      </c>
      <c r="L206" s="79">
        <f>INDEX(District!L:L,MATCH($A206&amp;$A$13,District!$J:$J,0))</f>
        <v>7.8869565217391298</v>
      </c>
      <c r="M206" s="79">
        <f>INDEX(District!Y:Y,MATCH($A206&amp;$A$13,District!$J:$J,0))</f>
        <v>2.8963414634146298</v>
      </c>
      <c r="N206" s="79">
        <f>INDEX(District!X:X,MATCH($A206&amp;$A$13,District!$J:$J,0))</f>
        <v>8.7790697674418592</v>
      </c>
      <c r="O206" s="79">
        <f>INDEX(District!AC:AC,MATCH($A206&amp;$A$13,District!$J:$J,0))</f>
        <v>6.8181818181818201</v>
      </c>
      <c r="P206" s="79">
        <f>INDEX(District!AF:AF,MATCH($A206&amp;$A$13,District!$J:$J,0))</f>
        <v>4.8203125</v>
      </c>
      <c r="Q206" s="79">
        <f>INDEX(District!R:R,MATCH($A206&amp;$A$13,District!$J:$J,0))</f>
        <v>6.8936170212765999</v>
      </c>
      <c r="R206" s="79">
        <f>INDEX(District!AH:AH,MATCH($A206&amp;$A$13,District!$J:$J,0))</f>
        <v>7.6344086021505397</v>
      </c>
      <c r="S206" s="79">
        <f>INDEX(District!AD:AD,MATCH($A206&amp;$A$13,District!$J:$J,0))</f>
        <v>7.12222222222222</v>
      </c>
      <c r="T206" s="79">
        <f>INDEX(District!K:K,MATCH($A206&amp;$A$13,District!$J:$J,0))</f>
        <v>6.2073732718894004</v>
      </c>
      <c r="U206" s="79">
        <f>INDEX(District!Q:Q,MATCH($A206&amp;$A$13,District!$J:$J,0))</f>
        <v>8.9109589041095898</v>
      </c>
      <c r="V206" s="79">
        <f>INDEX(District!P:P,MATCH($A206&amp;$A$13,District!$J:$J,0))</f>
        <v>5.0681818181818201</v>
      </c>
      <c r="W206" s="79">
        <f>INDEX(District!V:V,MATCH($A206&amp;$A$13,District!$J:$J,0))</f>
        <v>8.1568627450980404</v>
      </c>
      <c r="X206" s="79">
        <f>INDEX(District!U:U,MATCH($A206&amp;$A$13,District!$J:$J,0))</f>
        <v>8.1294117647058801</v>
      </c>
      <c r="Y206" s="79">
        <f>INDEX(District!S:S,MATCH($A206&amp;$A$13,District!$J:$J,0))</f>
        <v>5.6333333333333302</v>
      </c>
    </row>
    <row r="207" spans="1:25" x14ac:dyDescent="0.3">
      <c r="A207" s="30"/>
      <c r="C207" s="25"/>
      <c r="D207" s="25"/>
      <c r="E207" s="25"/>
    </row>
    <row r="208" spans="1:25" x14ac:dyDescent="0.3">
      <c r="A208" s="30"/>
      <c r="C208" s="25"/>
      <c r="D208" s="25"/>
      <c r="E208" s="25"/>
    </row>
    <row r="209" spans="1:25" x14ac:dyDescent="0.3">
      <c r="A209" s="30"/>
      <c r="C209" s="25"/>
      <c r="D209" s="25"/>
      <c r="E209" s="25"/>
    </row>
    <row r="210" spans="1:25" x14ac:dyDescent="0.3">
      <c r="A210" s="26" t="s">
        <v>251</v>
      </c>
      <c r="B210" s="27"/>
      <c r="C210" s="25"/>
      <c r="D210" s="25"/>
      <c r="E210" s="25"/>
    </row>
    <row r="211" spans="1:25" x14ac:dyDescent="0.3">
      <c r="A211" s="43"/>
      <c r="B211" s="44"/>
      <c r="C211" s="25"/>
      <c r="D211" s="25"/>
      <c r="E211" s="25"/>
    </row>
    <row r="212" spans="1:25" x14ac:dyDescent="0.3">
      <c r="A212" s="28" t="s">
        <v>12</v>
      </c>
      <c r="B212" s="25"/>
      <c r="C212" s="25"/>
      <c r="D212" s="25"/>
      <c r="E212" s="25"/>
    </row>
    <row r="213" spans="1:25" x14ac:dyDescent="0.3">
      <c r="B213" s="25"/>
      <c r="C213" s="32"/>
      <c r="D213" s="32"/>
      <c r="E213" s="32"/>
    </row>
    <row r="214" spans="1:25" x14ac:dyDescent="0.3">
      <c r="B214" s="46" t="s">
        <v>51</v>
      </c>
      <c r="C214" s="46" t="s">
        <v>56</v>
      </c>
      <c r="D214" s="46" t="s">
        <v>57</v>
      </c>
      <c r="E214" s="46" t="s">
        <v>50</v>
      </c>
      <c r="F214" s="46" t="s">
        <v>69</v>
      </c>
      <c r="G214" s="46" t="s">
        <v>54</v>
      </c>
      <c r="H214" s="46" t="s">
        <v>58</v>
      </c>
      <c r="I214" s="46" t="s">
        <v>70</v>
      </c>
      <c r="J214" s="46" t="s">
        <v>71</v>
      </c>
      <c r="K214" s="46" t="s">
        <v>72</v>
      </c>
      <c r="L214" s="46" t="s">
        <v>73</v>
      </c>
      <c r="M214" s="46" t="s">
        <v>74</v>
      </c>
      <c r="N214" s="46" t="s">
        <v>59</v>
      </c>
      <c r="O214" s="46" t="s">
        <v>75</v>
      </c>
      <c r="P214" s="46" t="s">
        <v>62</v>
      </c>
      <c r="Q214" s="46" t="s">
        <v>76</v>
      </c>
      <c r="R214" s="46" t="s">
        <v>77</v>
      </c>
      <c r="S214" s="46" t="s">
        <v>78</v>
      </c>
      <c r="T214" s="46" t="s">
        <v>79</v>
      </c>
      <c r="U214" s="46" t="s">
        <v>80</v>
      </c>
      <c r="V214" s="46" t="s">
        <v>60</v>
      </c>
      <c r="W214" s="46" t="s">
        <v>81</v>
      </c>
      <c r="X214" s="46" t="s">
        <v>55</v>
      </c>
      <c r="Y214" s="46" t="s">
        <v>61</v>
      </c>
    </row>
    <row r="215" spans="1:25" x14ac:dyDescent="0.3">
      <c r="A215" s="30" t="s">
        <v>250</v>
      </c>
      <c r="B215" s="74">
        <f>INDEX(District!M:M,MATCH($A215&amp;$A$13,District!$J:$J,0))</f>
        <v>0</v>
      </c>
      <c r="C215" s="75">
        <f>INDEX(District!AA:AA,MATCH($A215&amp;$A$13,District!$J:$J,0))</f>
        <v>0</v>
      </c>
      <c r="D215" s="75">
        <f>INDEX(District!AE:AE,MATCH($A215&amp;$A$13,District!$J:$J,0))</f>
        <v>0</v>
      </c>
      <c r="E215" s="75">
        <f>INDEX(District!T:T,MATCH($A215&amp;$A$13,District!$J:$J,0))</f>
        <v>0</v>
      </c>
      <c r="F215" s="75">
        <f>INDEX(District!AB:AB,MATCH($A215&amp;$A$13,District!$J:$J,0))</f>
        <v>1.72413793103448E-2</v>
      </c>
      <c r="G215" s="75">
        <f>INDEX(District!AC:AC,MATCH($A215&amp;$A$13,District!$J:$J,0))</f>
        <v>7.5757575757575803E-3</v>
      </c>
      <c r="H215" s="75">
        <f>INDEX(District!Z:Z,MATCH($A215&amp;$A$13,District!$J:$J,0))</f>
        <v>0</v>
      </c>
      <c r="I215" s="75">
        <f>INDEX(District!O:O,MATCH($A215&amp;$A$13,District!$J:$J,0))</f>
        <v>9.4339622641509396E-3</v>
      </c>
      <c r="J215" s="75">
        <f>INDEX(District!AG:AG,MATCH($A215&amp;$A$13,District!$J:$J,0))</f>
        <v>0</v>
      </c>
      <c r="K215" s="75">
        <f>INDEX(District!W:W,MATCH($A215&amp;$A$13,District!$J:$J,0))</f>
        <v>0</v>
      </c>
      <c r="L215" s="75">
        <f>INDEX(District!L:L,MATCH($A215&amp;$A$13,District!$J:$J,0))</f>
        <v>8.6956521739130401E-3</v>
      </c>
      <c r="M215" s="75">
        <f>INDEX(District!Y:Y,MATCH($A215&amp;$A$13,District!$J:$J,0))</f>
        <v>0</v>
      </c>
      <c r="N215" s="75">
        <f>INDEX(District!X:X,MATCH($A215&amp;$A$13,District!$J:$J,0))</f>
        <v>0</v>
      </c>
      <c r="O215" s="75">
        <f>INDEX(District!AC:AC,MATCH($A215&amp;$A$13,District!$J:$J,0))</f>
        <v>7.5757575757575803E-3</v>
      </c>
      <c r="P215" s="75">
        <f>INDEX(District!AF:AF,MATCH($A215&amp;$A$13,District!$J:$J,0))</f>
        <v>0</v>
      </c>
      <c r="Q215" s="75">
        <f>INDEX(District!R:R,MATCH($A215&amp;$A$13,District!$J:$J,0))</f>
        <v>0</v>
      </c>
      <c r="R215" s="75">
        <f>INDEX(District!AH:AH,MATCH($A215&amp;$A$13,District!$J:$J,0))</f>
        <v>0</v>
      </c>
      <c r="S215" s="75">
        <f>INDEX(District!AD:AD,MATCH($A215&amp;$A$13,District!$J:$J,0))</f>
        <v>1.1111111111111099E-2</v>
      </c>
      <c r="T215" s="75">
        <f>INDEX(District!K:K,MATCH($A215&amp;$A$13,District!$J:$J,0))</f>
        <v>4.6082949308755804E-3</v>
      </c>
      <c r="U215" s="75">
        <f>INDEX(District!Q:Q,MATCH($A215&amp;$A$13,District!$J:$J,0))</f>
        <v>0</v>
      </c>
      <c r="V215" s="75">
        <f>INDEX(District!P:P,MATCH($A215&amp;$A$13,District!$J:$J,0))</f>
        <v>3.4090909090909102E-2</v>
      </c>
      <c r="W215" s="75">
        <f>INDEX(District!V:V,MATCH($A215&amp;$A$13,District!$J:$J,0))</f>
        <v>0</v>
      </c>
      <c r="X215" s="75">
        <f>INDEX(District!U:U,MATCH($A215&amp;$A$13,District!$J:$J,0))</f>
        <v>0</v>
      </c>
      <c r="Y215" s="75">
        <f>INDEX(District!S:S,MATCH($A215&amp;$A$13,District!$J:$J,0))</f>
        <v>0</v>
      </c>
    </row>
    <row r="216" spans="1:25" x14ac:dyDescent="0.3">
      <c r="A216" s="30" t="s">
        <v>244</v>
      </c>
      <c r="B216" s="74">
        <f>INDEX(District!M:M,MATCH($A216&amp;$A$13,District!$J:$J,0))</f>
        <v>3.4090909090909102E-2</v>
      </c>
      <c r="C216" s="75">
        <f>INDEX(District!AA:AA,MATCH($A216&amp;$A$13,District!$J:$J,0))</f>
        <v>1.3698630136986301E-2</v>
      </c>
      <c r="D216" s="75">
        <f>INDEX(District!AE:AE,MATCH($A216&amp;$A$13,District!$J:$J,0))</f>
        <v>9.0497737556561094E-3</v>
      </c>
      <c r="E216" s="75">
        <f>INDEX(District!T:T,MATCH($A216&amp;$A$13,District!$J:$J,0))</f>
        <v>2.5641025641025599E-2</v>
      </c>
      <c r="F216" s="75">
        <f>INDEX(District!AB:AB,MATCH($A216&amp;$A$13,District!$J:$J,0))</f>
        <v>1.1494252873563199E-2</v>
      </c>
      <c r="G216" s="75">
        <f>INDEX(District!AC:AC,MATCH($A216&amp;$A$13,District!$J:$J,0))</f>
        <v>7.5757575757575803E-3</v>
      </c>
      <c r="H216" s="75">
        <f>INDEX(District!Z:Z,MATCH($A216&amp;$A$13,District!$J:$J,0))</f>
        <v>0</v>
      </c>
      <c r="I216" s="75">
        <f>INDEX(District!O:O,MATCH($A216&amp;$A$13,District!$J:$J,0))</f>
        <v>9.4339622641509396E-3</v>
      </c>
      <c r="J216" s="75">
        <f>INDEX(District!AG:AG,MATCH($A216&amp;$A$13,District!$J:$J,0))</f>
        <v>3.4482758620689703E-2</v>
      </c>
      <c r="K216" s="75">
        <f>INDEX(District!W:W,MATCH($A216&amp;$A$13,District!$J:$J,0))</f>
        <v>7.3529411764705899E-3</v>
      </c>
      <c r="L216" s="75">
        <f>INDEX(District!L:L,MATCH($A216&amp;$A$13,District!$J:$J,0))</f>
        <v>2.6086956521739101E-2</v>
      </c>
      <c r="M216" s="75">
        <f>INDEX(District!Y:Y,MATCH($A216&amp;$A$13,District!$J:$J,0))</f>
        <v>1.8292682926829298E-2</v>
      </c>
      <c r="N216" s="75">
        <f>INDEX(District!X:X,MATCH($A216&amp;$A$13,District!$J:$J,0))</f>
        <v>5.8139534883720903E-3</v>
      </c>
      <c r="O216" s="75">
        <f>INDEX(District!AC:AC,MATCH($A216&amp;$A$13,District!$J:$J,0))</f>
        <v>7.5757575757575803E-3</v>
      </c>
      <c r="P216" s="75">
        <f>INDEX(District!AF:AF,MATCH($A216&amp;$A$13,District!$J:$J,0))</f>
        <v>2.34375E-2</v>
      </c>
      <c r="Q216" s="75">
        <f>INDEX(District!R:R,MATCH($A216&amp;$A$13,District!$J:$J,0))</f>
        <v>0</v>
      </c>
      <c r="R216" s="75">
        <f>INDEX(District!AH:AH,MATCH($A216&amp;$A$13,District!$J:$J,0))</f>
        <v>0</v>
      </c>
      <c r="S216" s="75">
        <f>INDEX(District!AD:AD,MATCH($A216&amp;$A$13,District!$J:$J,0))</f>
        <v>4.4444444444444398E-2</v>
      </c>
      <c r="T216" s="75">
        <f>INDEX(District!K:K,MATCH($A216&amp;$A$13,District!$J:$J,0))</f>
        <v>9.2165898617511503E-3</v>
      </c>
      <c r="U216" s="75">
        <f>INDEX(District!Q:Q,MATCH($A216&amp;$A$13,District!$J:$J,0))</f>
        <v>7.5342465753424695E-2</v>
      </c>
      <c r="V216" s="75">
        <f>INDEX(District!P:P,MATCH($A216&amp;$A$13,District!$J:$J,0))</f>
        <v>5.6818181818181802E-2</v>
      </c>
      <c r="W216" s="75">
        <f>INDEX(District!V:V,MATCH($A216&amp;$A$13,District!$J:$J,0))</f>
        <v>3.9215686274509803E-2</v>
      </c>
      <c r="X216" s="75">
        <f>INDEX(District!U:U,MATCH($A216&amp;$A$13,District!$J:$J,0))</f>
        <v>0</v>
      </c>
      <c r="Y216" s="75">
        <f>INDEX(District!S:S,MATCH($A216&amp;$A$13,District!$J:$J,0))</f>
        <v>6.6666666666666697E-3</v>
      </c>
    </row>
    <row r="217" spans="1:25" x14ac:dyDescent="0.3">
      <c r="A217" s="30" t="s">
        <v>246</v>
      </c>
      <c r="B217" s="74">
        <f>INDEX(District!M:M,MATCH($A217&amp;$A$13,District!$J:$J,0))</f>
        <v>7.9545454545454503E-2</v>
      </c>
      <c r="C217" s="75">
        <f>INDEX(District!AA:AA,MATCH($A217&amp;$A$13,District!$J:$J,0))</f>
        <v>8.9041095890410996E-2</v>
      </c>
      <c r="D217" s="75">
        <f>INDEX(District!AE:AE,MATCH($A217&amp;$A$13,District!$J:$J,0))</f>
        <v>7.69230769230769E-2</v>
      </c>
      <c r="E217" s="75">
        <f>INDEX(District!T:T,MATCH($A217&amp;$A$13,District!$J:$J,0))</f>
        <v>5.1282051282051301E-2</v>
      </c>
      <c r="F217" s="75">
        <f>INDEX(District!AB:AB,MATCH($A217&amp;$A$13,District!$J:$J,0))</f>
        <v>4.5977011494252901E-2</v>
      </c>
      <c r="G217" s="75">
        <f>INDEX(District!AC:AC,MATCH($A217&amp;$A$13,District!$J:$J,0))</f>
        <v>3.03030303030303E-2</v>
      </c>
      <c r="H217" s="75">
        <f>INDEX(District!Z:Z,MATCH($A217&amp;$A$13,District!$J:$J,0))</f>
        <v>8.42105263157895E-2</v>
      </c>
      <c r="I217" s="75">
        <f>INDEX(District!O:O,MATCH($A217&amp;$A$13,District!$J:$J,0))</f>
        <v>4.71698113207547E-2</v>
      </c>
      <c r="J217" s="75">
        <f>INDEX(District!AG:AG,MATCH($A217&amp;$A$13,District!$J:$J,0))</f>
        <v>0.17241379310344801</v>
      </c>
      <c r="K217" s="75">
        <f>INDEX(District!W:W,MATCH($A217&amp;$A$13,District!$J:$J,0))</f>
        <v>5.8823529411764698E-2</v>
      </c>
      <c r="L217" s="75">
        <f>INDEX(District!L:L,MATCH($A217&amp;$A$13,District!$J:$J,0))</f>
        <v>7.8260869565217397E-2</v>
      </c>
      <c r="M217" s="75">
        <f>INDEX(District!Y:Y,MATCH($A217&amp;$A$13,District!$J:$J,0))</f>
        <v>0.12804878048780499</v>
      </c>
      <c r="N217" s="75">
        <f>INDEX(District!X:X,MATCH($A217&amp;$A$13,District!$J:$J,0))</f>
        <v>6.3953488372092998E-2</v>
      </c>
      <c r="O217" s="75">
        <f>INDEX(District!AC:AC,MATCH($A217&amp;$A$13,District!$J:$J,0))</f>
        <v>3.03030303030303E-2</v>
      </c>
      <c r="P217" s="75">
        <f>INDEX(District!AF:AF,MATCH($A217&amp;$A$13,District!$J:$J,0))</f>
        <v>4.6875E-2</v>
      </c>
      <c r="Q217" s="75">
        <f>INDEX(District!R:R,MATCH($A217&amp;$A$13,District!$J:$J,0))</f>
        <v>2.1276595744680899E-2</v>
      </c>
      <c r="R217" s="75">
        <f>INDEX(District!AH:AH,MATCH($A217&amp;$A$13,District!$J:$J,0))</f>
        <v>5.3763440860214999E-2</v>
      </c>
      <c r="S217" s="75">
        <f>INDEX(District!AD:AD,MATCH($A217&amp;$A$13,District!$J:$J,0))</f>
        <v>3.3333333333333298E-2</v>
      </c>
      <c r="T217" s="75">
        <f>INDEX(District!K:K,MATCH($A217&amp;$A$13,District!$J:$J,0))</f>
        <v>5.5299539170506902E-2</v>
      </c>
      <c r="U217" s="75">
        <f>INDEX(District!Q:Q,MATCH($A217&amp;$A$13,District!$J:$J,0))</f>
        <v>0.102739726027397</v>
      </c>
      <c r="V217" s="75">
        <f>INDEX(District!P:P,MATCH($A217&amp;$A$13,District!$J:$J,0))</f>
        <v>0.15340909090909099</v>
      </c>
      <c r="W217" s="75">
        <f>INDEX(District!V:V,MATCH($A217&amp;$A$13,District!$J:$J,0))</f>
        <v>3.9215686274509803E-2</v>
      </c>
      <c r="X217" s="75">
        <f>INDEX(District!U:U,MATCH($A217&amp;$A$13,District!$J:$J,0))</f>
        <v>1.1764705882352899E-2</v>
      </c>
      <c r="Y217" s="75">
        <f>INDEX(District!S:S,MATCH($A217&amp;$A$13,District!$J:$J,0))</f>
        <v>5.3333333333333302E-2</v>
      </c>
    </row>
    <row r="218" spans="1:25" x14ac:dyDescent="0.3">
      <c r="A218" s="39" t="s">
        <v>241</v>
      </c>
      <c r="B218" s="74">
        <f>INDEX(District!M:M,MATCH($A218&amp;$A$13,District!$J:$J,0))</f>
        <v>0.30681818181818199</v>
      </c>
      <c r="C218" s="75">
        <f>INDEX(District!AA:AA,MATCH($A218&amp;$A$13,District!$J:$J,0))</f>
        <v>0.301369863013699</v>
      </c>
      <c r="D218" s="75">
        <f>INDEX(District!AE:AE,MATCH($A218&amp;$A$13,District!$J:$J,0))</f>
        <v>0.239819004524887</v>
      </c>
      <c r="E218" s="75">
        <f>INDEX(District!T:T,MATCH($A218&amp;$A$13,District!$J:$J,0))</f>
        <v>0.243589743589744</v>
      </c>
      <c r="F218" s="75">
        <f>INDEX(District!AB:AB,MATCH($A218&amp;$A$13,District!$J:$J,0))</f>
        <v>0.36206896551724099</v>
      </c>
      <c r="G218" s="75">
        <f>INDEX(District!AC:AC,MATCH($A218&amp;$A$13,District!$J:$J,0))</f>
        <v>0.18181818181818199</v>
      </c>
      <c r="H218" s="75">
        <f>INDEX(District!Z:Z,MATCH($A218&amp;$A$13,District!$J:$J,0))</f>
        <v>0.26315789473684198</v>
      </c>
      <c r="I218" s="75">
        <f>INDEX(District!O:O,MATCH($A218&amp;$A$13,District!$J:$J,0))</f>
        <v>0.26415094339622602</v>
      </c>
      <c r="J218" s="75">
        <f>INDEX(District!AG:AG,MATCH($A218&amp;$A$13,District!$J:$J,0))</f>
        <v>0.20689655172413801</v>
      </c>
      <c r="K218" s="75">
        <f>INDEX(District!W:W,MATCH($A218&amp;$A$13,District!$J:$J,0))</f>
        <v>0.34558823529411797</v>
      </c>
      <c r="L218" s="75">
        <f>INDEX(District!L:L,MATCH($A218&amp;$A$13,District!$J:$J,0))</f>
        <v>0.208695652173913</v>
      </c>
      <c r="M218" s="75">
        <f>INDEX(District!Y:Y,MATCH($A218&amp;$A$13,District!$J:$J,0))</f>
        <v>0.42682926829268297</v>
      </c>
      <c r="N218" s="75">
        <f>INDEX(District!X:X,MATCH($A218&amp;$A$13,District!$J:$J,0))</f>
        <v>0.36046511627907002</v>
      </c>
      <c r="O218" s="75">
        <f>INDEX(District!AC:AC,MATCH($A218&amp;$A$13,District!$J:$J,0))</f>
        <v>0.18181818181818199</v>
      </c>
      <c r="P218" s="75">
        <f>INDEX(District!AF:AF,MATCH($A218&amp;$A$13,District!$J:$J,0))</f>
        <v>0.328125</v>
      </c>
      <c r="Q218" s="75">
        <f>INDEX(District!R:R,MATCH($A218&amp;$A$13,District!$J:$J,0))</f>
        <v>0.15602836879432599</v>
      </c>
      <c r="R218" s="75">
        <f>INDEX(District!AH:AH,MATCH($A218&amp;$A$13,District!$J:$J,0))</f>
        <v>0.31182795698924698</v>
      </c>
      <c r="S218" s="75">
        <f>INDEX(District!AD:AD,MATCH($A218&amp;$A$13,District!$J:$J,0))</f>
        <v>0.24444444444444399</v>
      </c>
      <c r="T218" s="75">
        <f>INDEX(District!K:K,MATCH($A218&amp;$A$13,District!$J:$J,0))</f>
        <v>0.33179723502304098</v>
      </c>
      <c r="U218" s="75">
        <f>INDEX(District!Q:Q,MATCH($A218&amp;$A$13,District!$J:$J,0))</f>
        <v>0.37671232876712302</v>
      </c>
      <c r="V218" s="75">
        <f>INDEX(District!P:P,MATCH($A218&amp;$A$13,District!$J:$J,0))</f>
        <v>0.33522727272727298</v>
      </c>
      <c r="W218" s="75">
        <f>INDEX(District!V:V,MATCH($A218&amp;$A$13,District!$J:$J,0))</f>
        <v>0.49019607843137297</v>
      </c>
      <c r="X218" s="75">
        <f>INDEX(District!U:U,MATCH($A218&amp;$A$13,District!$J:$J,0))</f>
        <v>0.188235294117647</v>
      </c>
      <c r="Y218" s="75">
        <f>INDEX(District!S:S,MATCH($A218&amp;$A$13,District!$J:$J,0))</f>
        <v>0.28666666666666701</v>
      </c>
    </row>
    <row r="219" spans="1:25" x14ac:dyDescent="0.3">
      <c r="A219" s="30" t="s">
        <v>243</v>
      </c>
      <c r="B219" s="74">
        <f>INDEX(District!M:M,MATCH($A219&amp;$A$13,District!$J:$J,0))</f>
        <v>0.48863636363636398</v>
      </c>
      <c r="C219" s="75">
        <f>INDEX(District!AA:AA,MATCH($A219&amp;$A$13,District!$J:$J,0))</f>
        <v>0.34246575342465801</v>
      </c>
      <c r="D219" s="75">
        <f>INDEX(District!AE:AE,MATCH($A219&amp;$A$13,District!$J:$J,0))</f>
        <v>0.36651583710407198</v>
      </c>
      <c r="E219" s="75">
        <f>INDEX(District!T:T,MATCH($A219&amp;$A$13,District!$J:$J,0))</f>
        <v>0.34615384615384598</v>
      </c>
      <c r="F219" s="75">
        <f>INDEX(District!AB:AB,MATCH($A219&amp;$A$13,District!$J:$J,0))</f>
        <v>0.31034482758620702</v>
      </c>
      <c r="G219" s="75">
        <f>INDEX(District!AC:AC,MATCH($A219&amp;$A$13,District!$J:$J,0))</f>
        <v>0.34848484848484801</v>
      </c>
      <c r="H219" s="75">
        <f>INDEX(District!Z:Z,MATCH($A219&amp;$A$13,District!$J:$J,0))</f>
        <v>0.27368421052631597</v>
      </c>
      <c r="I219" s="75">
        <f>INDEX(District!O:O,MATCH($A219&amp;$A$13,District!$J:$J,0))</f>
        <v>0.34905660377358499</v>
      </c>
      <c r="J219" s="75">
        <f>INDEX(District!AG:AG,MATCH($A219&amp;$A$13,District!$J:$J,0))</f>
        <v>0.27586206896551702</v>
      </c>
      <c r="K219" s="75">
        <f>INDEX(District!W:W,MATCH($A219&amp;$A$13,District!$J:$J,0))</f>
        <v>0.29411764705882398</v>
      </c>
      <c r="L219" s="75">
        <f>INDEX(District!L:L,MATCH($A219&amp;$A$13,District!$J:$J,0))</f>
        <v>0.36521739130434799</v>
      </c>
      <c r="M219" s="75">
        <f>INDEX(District!Y:Y,MATCH($A219&amp;$A$13,District!$J:$J,0))</f>
        <v>0.292682926829268</v>
      </c>
      <c r="N219" s="75">
        <f>INDEX(District!X:X,MATCH($A219&amp;$A$13,District!$J:$J,0))</f>
        <v>0.372093023255814</v>
      </c>
      <c r="O219" s="75">
        <f>INDEX(District!AC:AC,MATCH($A219&amp;$A$13,District!$J:$J,0))</f>
        <v>0.34848484848484801</v>
      </c>
      <c r="P219" s="75">
        <f>INDEX(District!AF:AF,MATCH($A219&amp;$A$13,District!$J:$J,0))</f>
        <v>0.40625</v>
      </c>
      <c r="Q219" s="75">
        <f>INDEX(District!R:R,MATCH($A219&amp;$A$13,District!$J:$J,0))</f>
        <v>0.41843971631205701</v>
      </c>
      <c r="R219" s="75">
        <f>INDEX(District!AH:AH,MATCH($A219&amp;$A$13,District!$J:$J,0))</f>
        <v>0.41935483870967699</v>
      </c>
      <c r="S219" s="75">
        <f>INDEX(District!AD:AD,MATCH($A219&amp;$A$13,District!$J:$J,0))</f>
        <v>0.43333333333333302</v>
      </c>
      <c r="T219" s="75">
        <f>INDEX(District!K:K,MATCH($A219&amp;$A$13,District!$J:$J,0))</f>
        <v>0.36866359447004599</v>
      </c>
      <c r="U219" s="75">
        <f>INDEX(District!Q:Q,MATCH($A219&amp;$A$13,District!$J:$J,0))</f>
        <v>0.23972602739726001</v>
      </c>
      <c r="V219" s="75">
        <f>INDEX(District!P:P,MATCH($A219&amp;$A$13,District!$J:$J,0))</f>
        <v>0.232954545454545</v>
      </c>
      <c r="W219" s="75">
        <f>INDEX(District!V:V,MATCH($A219&amp;$A$13,District!$J:$J,0))</f>
        <v>0.24509803921568599</v>
      </c>
      <c r="X219" s="75">
        <f>INDEX(District!U:U,MATCH($A219&amp;$A$13,District!$J:$J,0))</f>
        <v>0.4</v>
      </c>
      <c r="Y219" s="75">
        <f>INDEX(District!S:S,MATCH($A219&amp;$A$13,District!$J:$J,0))</f>
        <v>0.353333333333333</v>
      </c>
    </row>
    <row r="220" spans="1:25" x14ac:dyDescent="0.3">
      <c r="A220" s="30" t="s">
        <v>245</v>
      </c>
      <c r="B220" s="74">
        <f>INDEX(District!M:M,MATCH($A220&amp;$A$13,District!$J:$J,0))</f>
        <v>3.4090909090909102E-2</v>
      </c>
      <c r="C220" s="75">
        <f>INDEX(District!AA:AA,MATCH($A220&amp;$A$13,District!$J:$J,0))</f>
        <v>0.13013698630136999</v>
      </c>
      <c r="D220" s="75">
        <f>INDEX(District!AE:AE,MATCH($A220&amp;$A$13,District!$J:$J,0))</f>
        <v>0.203619909502262</v>
      </c>
      <c r="E220" s="75">
        <f>INDEX(District!T:T,MATCH($A220&amp;$A$13,District!$J:$J,0))</f>
        <v>0.256410256410256</v>
      </c>
      <c r="F220" s="75">
        <f>INDEX(District!AB:AB,MATCH($A220&amp;$A$13,District!$J:$J,0))</f>
        <v>0.16666666666666699</v>
      </c>
      <c r="G220" s="75">
        <f>INDEX(District!AC:AC,MATCH($A220&amp;$A$13,District!$J:$J,0))</f>
        <v>0.24242424242424199</v>
      </c>
      <c r="H220" s="75">
        <f>INDEX(District!Z:Z,MATCH($A220&amp;$A$13,District!$J:$J,0))</f>
        <v>0.17894736842105299</v>
      </c>
      <c r="I220" s="75">
        <f>INDEX(District!O:O,MATCH($A220&amp;$A$13,District!$J:$J,0))</f>
        <v>0.13207547169811301</v>
      </c>
      <c r="J220" s="75">
        <f>INDEX(District!AG:AG,MATCH($A220&amp;$A$13,District!$J:$J,0))</f>
        <v>0.22413793103448301</v>
      </c>
      <c r="K220" s="75">
        <f>INDEX(District!W:W,MATCH($A220&amp;$A$13,District!$J:$J,0))</f>
        <v>0.16911764705882401</v>
      </c>
      <c r="L220" s="75">
        <f>INDEX(District!L:L,MATCH($A220&amp;$A$13,District!$J:$J,0))</f>
        <v>0.147826086956522</v>
      </c>
      <c r="M220" s="75">
        <f>INDEX(District!Y:Y,MATCH($A220&amp;$A$13,District!$J:$J,0))</f>
        <v>5.4878048780487798E-2</v>
      </c>
      <c r="N220" s="75">
        <f>INDEX(District!X:X,MATCH($A220&amp;$A$13,District!$J:$J,0))</f>
        <v>0.162790697674419</v>
      </c>
      <c r="O220" s="75">
        <f>INDEX(District!AC:AC,MATCH($A220&amp;$A$13,District!$J:$J,0))</f>
        <v>0.24242424242424199</v>
      </c>
      <c r="P220" s="75">
        <f>INDEX(District!AF:AF,MATCH($A220&amp;$A$13,District!$J:$J,0))</f>
        <v>0.1640625</v>
      </c>
      <c r="Q220" s="75">
        <f>INDEX(District!R:R,MATCH($A220&amp;$A$13,District!$J:$J,0))</f>
        <v>0.28368794326241098</v>
      </c>
      <c r="R220" s="75">
        <f>INDEX(District!AH:AH,MATCH($A220&amp;$A$13,District!$J:$J,0))</f>
        <v>0.16129032258064499</v>
      </c>
      <c r="S220" s="75">
        <f>INDEX(District!AD:AD,MATCH($A220&amp;$A$13,District!$J:$J,0))</f>
        <v>0.155555555555556</v>
      </c>
      <c r="T220" s="75">
        <f>INDEX(District!K:K,MATCH($A220&amp;$A$13,District!$J:$J,0))</f>
        <v>0.13824884792626699</v>
      </c>
      <c r="U220" s="75">
        <f>INDEX(District!Q:Q,MATCH($A220&amp;$A$13,District!$J:$J,0))</f>
        <v>0.13698630136986301</v>
      </c>
      <c r="V220" s="75">
        <f>INDEX(District!P:P,MATCH($A220&amp;$A$13,District!$J:$J,0))</f>
        <v>9.0909090909090898E-2</v>
      </c>
      <c r="W220" s="75">
        <f>INDEX(District!V:V,MATCH($A220&amp;$A$13,District!$J:$J,0))</f>
        <v>0.13725490196078399</v>
      </c>
      <c r="X220" s="75">
        <f>INDEX(District!U:U,MATCH($A220&amp;$A$13,District!$J:$J,0))</f>
        <v>0.25882352941176501</v>
      </c>
      <c r="Y220" s="75">
        <f>INDEX(District!S:S,MATCH($A220&amp;$A$13,District!$J:$J,0))</f>
        <v>0.2</v>
      </c>
    </row>
    <row r="221" spans="1:25" x14ac:dyDescent="0.3">
      <c r="A221" s="30" t="s">
        <v>247</v>
      </c>
      <c r="B221" s="74">
        <f>INDEX(District!M:M,MATCH($A221&amp;$A$13,District!$J:$J,0))</f>
        <v>2.27272727272727E-2</v>
      </c>
      <c r="C221" s="75">
        <f>INDEX(District!AA:AA,MATCH($A221&amp;$A$13,District!$J:$J,0))</f>
        <v>7.5342465753424695E-2</v>
      </c>
      <c r="D221" s="75">
        <f>INDEX(District!AE:AE,MATCH($A221&amp;$A$13,District!$J:$J,0))</f>
        <v>4.52488687782805E-2</v>
      </c>
      <c r="E221" s="75">
        <f>INDEX(District!T:T,MATCH($A221&amp;$A$13,District!$J:$J,0))</f>
        <v>5.1282051282051301E-2</v>
      </c>
      <c r="F221" s="75">
        <f>INDEX(District!AB:AB,MATCH($A221&amp;$A$13,District!$J:$J,0))</f>
        <v>2.8735632183908E-2</v>
      </c>
      <c r="G221" s="75">
        <f>INDEX(District!AC:AC,MATCH($A221&amp;$A$13,District!$J:$J,0))</f>
        <v>4.54545454545454E-2</v>
      </c>
      <c r="H221" s="75">
        <f>INDEX(District!Z:Z,MATCH($A221&amp;$A$13,District!$J:$J,0))</f>
        <v>0.105263157894737</v>
      </c>
      <c r="I221" s="75">
        <f>INDEX(District!O:O,MATCH($A221&amp;$A$13,District!$J:$J,0))</f>
        <v>6.6037735849056603E-2</v>
      </c>
      <c r="J221" s="75">
        <f>INDEX(District!AG:AG,MATCH($A221&amp;$A$13,District!$J:$J,0))</f>
        <v>3.4482758620689703E-2</v>
      </c>
      <c r="K221" s="75">
        <f>INDEX(District!W:W,MATCH($A221&amp;$A$13,District!$J:$J,0))</f>
        <v>7.3529411764705899E-2</v>
      </c>
      <c r="L221" s="75">
        <f>INDEX(District!L:L,MATCH($A221&amp;$A$13,District!$J:$J,0))</f>
        <v>6.9565217391304293E-2</v>
      </c>
      <c r="M221" s="75">
        <f>INDEX(District!Y:Y,MATCH($A221&amp;$A$13,District!$J:$J,0))</f>
        <v>1.8292682926829298E-2</v>
      </c>
      <c r="N221" s="75">
        <f>INDEX(District!X:X,MATCH($A221&amp;$A$13,District!$J:$J,0))</f>
        <v>2.32558139534884E-2</v>
      </c>
      <c r="O221" s="75">
        <f>INDEX(District!AC:AC,MATCH($A221&amp;$A$13,District!$J:$J,0))</f>
        <v>4.54545454545454E-2</v>
      </c>
      <c r="P221" s="75">
        <f>INDEX(District!AF:AF,MATCH($A221&amp;$A$13,District!$J:$J,0))</f>
        <v>2.34375E-2</v>
      </c>
      <c r="Q221" s="75">
        <f>INDEX(District!R:R,MATCH($A221&amp;$A$13,District!$J:$J,0))</f>
        <v>6.3829787234042507E-2</v>
      </c>
      <c r="R221" s="75">
        <f>INDEX(District!AH:AH,MATCH($A221&amp;$A$13,District!$J:$J,0))</f>
        <v>3.2258064516128997E-2</v>
      </c>
      <c r="S221" s="75">
        <f>INDEX(District!AD:AD,MATCH($A221&amp;$A$13,District!$J:$J,0))</f>
        <v>3.3333333333333298E-2</v>
      </c>
      <c r="T221" s="75">
        <f>INDEX(District!K:K,MATCH($A221&amp;$A$13,District!$J:$J,0))</f>
        <v>3.6866359447004601E-2</v>
      </c>
      <c r="U221" s="75">
        <f>INDEX(District!Q:Q,MATCH($A221&amp;$A$13,District!$J:$J,0))</f>
        <v>2.0547945205479499E-2</v>
      </c>
      <c r="V221" s="75">
        <f>INDEX(District!P:P,MATCH($A221&amp;$A$13,District!$J:$J,0))</f>
        <v>2.8409090909090901E-2</v>
      </c>
      <c r="W221" s="75">
        <f>INDEX(District!V:V,MATCH($A221&amp;$A$13,District!$J:$J,0))</f>
        <v>2.9411764705882401E-2</v>
      </c>
      <c r="X221" s="75">
        <f>INDEX(District!U:U,MATCH($A221&amp;$A$13,District!$J:$J,0))</f>
        <v>7.0588235294117604E-2</v>
      </c>
      <c r="Y221" s="75">
        <f>INDEX(District!S:S,MATCH($A221&amp;$A$13,District!$J:$J,0))</f>
        <v>3.3333333333333298E-2</v>
      </c>
    </row>
    <row r="222" spans="1:25" x14ac:dyDescent="0.3">
      <c r="A222" s="30" t="s">
        <v>240</v>
      </c>
      <c r="B222" s="74">
        <f>INDEX(District!M:M,MATCH($A222&amp;$A$13,District!$J:$J,0))</f>
        <v>0</v>
      </c>
      <c r="C222" s="75">
        <f>INDEX(District!AA:AA,MATCH($A222&amp;$A$13,District!$J:$J,0))</f>
        <v>1.3698630136986301E-2</v>
      </c>
      <c r="D222" s="75">
        <f>INDEX(District!AE:AE,MATCH($A222&amp;$A$13,District!$J:$J,0))</f>
        <v>1.35746606334842E-2</v>
      </c>
      <c r="E222" s="75">
        <f>INDEX(District!T:T,MATCH($A222&amp;$A$13,District!$J:$J,0))</f>
        <v>0</v>
      </c>
      <c r="F222" s="75">
        <f>INDEX(District!AB:AB,MATCH($A222&amp;$A$13,District!$J:$J,0))</f>
        <v>1.72413793103448E-2</v>
      </c>
      <c r="G222" s="75">
        <f>INDEX(District!AC:AC,MATCH($A222&amp;$A$13,District!$J:$J,0))</f>
        <v>2.27272727272727E-2</v>
      </c>
      <c r="H222" s="75">
        <f>INDEX(District!Z:Z,MATCH($A222&amp;$A$13,District!$J:$J,0))</f>
        <v>1.05263157894737E-2</v>
      </c>
      <c r="I222" s="75">
        <f>INDEX(District!O:O,MATCH($A222&amp;$A$13,District!$J:$J,0))</f>
        <v>0</v>
      </c>
      <c r="J222" s="75">
        <f>INDEX(District!AG:AG,MATCH($A222&amp;$A$13,District!$J:$J,0))</f>
        <v>1.72413793103448E-2</v>
      </c>
      <c r="K222" s="75">
        <f>INDEX(District!W:W,MATCH($A222&amp;$A$13,District!$J:$J,0))</f>
        <v>2.2058823529411801E-2</v>
      </c>
      <c r="L222" s="75">
        <f>INDEX(District!L:L,MATCH($A222&amp;$A$13,District!$J:$J,0))</f>
        <v>2.6086956521739101E-2</v>
      </c>
      <c r="M222" s="75">
        <f>INDEX(District!Y:Y,MATCH($A222&amp;$A$13,District!$J:$J,0))</f>
        <v>6.0975609756097598E-3</v>
      </c>
      <c r="N222" s="75">
        <f>INDEX(District!X:X,MATCH($A222&amp;$A$13,District!$J:$J,0))</f>
        <v>0</v>
      </c>
      <c r="O222" s="75">
        <f>INDEX(District!AC:AC,MATCH($A222&amp;$A$13,District!$J:$J,0))</f>
        <v>2.27272727272727E-2</v>
      </c>
      <c r="P222" s="75">
        <f>INDEX(District!AF:AF,MATCH($A222&amp;$A$13,District!$J:$J,0))</f>
        <v>7.8125E-3</v>
      </c>
      <c r="Q222" s="75">
        <f>INDEX(District!R:R,MATCH($A222&amp;$A$13,District!$J:$J,0))</f>
        <v>1.41843971631206E-2</v>
      </c>
      <c r="R222" s="75">
        <f>INDEX(District!AH:AH,MATCH($A222&amp;$A$13,District!$J:$J,0))</f>
        <v>1.0752688172042999E-2</v>
      </c>
      <c r="S222" s="75">
        <f>INDEX(District!AD:AD,MATCH($A222&amp;$A$13,District!$J:$J,0))</f>
        <v>0</v>
      </c>
      <c r="T222" s="75">
        <f>INDEX(District!K:K,MATCH($A222&amp;$A$13,District!$J:$J,0))</f>
        <v>1.3824884792626699E-2</v>
      </c>
      <c r="U222" s="75">
        <f>INDEX(District!Q:Q,MATCH($A222&amp;$A$13,District!$J:$J,0))</f>
        <v>1.3698630136986301E-2</v>
      </c>
      <c r="V222" s="75">
        <f>INDEX(District!P:P,MATCH($A222&amp;$A$13,District!$J:$J,0))</f>
        <v>0</v>
      </c>
      <c r="W222" s="75">
        <f>INDEX(District!V:V,MATCH($A222&amp;$A$13,District!$J:$J,0))</f>
        <v>0</v>
      </c>
      <c r="X222" s="75">
        <f>INDEX(District!U:U,MATCH($A222&amp;$A$13,District!$J:$J,0))</f>
        <v>0</v>
      </c>
      <c r="Y222" s="75">
        <f>INDEX(District!S:S,MATCH($A222&amp;$A$13,District!$J:$J,0))</f>
        <v>0.02</v>
      </c>
    </row>
    <row r="223" spans="1:25" x14ac:dyDescent="0.3">
      <c r="A223" s="30" t="s">
        <v>242</v>
      </c>
      <c r="B223" s="74">
        <f>INDEX(District!M:M,MATCH($A223&amp;$A$13,District!$J:$J,0))</f>
        <v>0</v>
      </c>
      <c r="C223" s="75">
        <f>INDEX(District!AA:AA,MATCH($A223&amp;$A$13,District!$J:$J,0))</f>
        <v>0</v>
      </c>
      <c r="D223" s="75">
        <f>INDEX(District!AE:AE,MATCH($A223&amp;$A$13,District!$J:$J,0))</f>
        <v>4.5248868778280504E-3</v>
      </c>
      <c r="E223" s="75">
        <f>INDEX(District!T:T,MATCH($A223&amp;$A$13,District!$J:$J,0))</f>
        <v>0</v>
      </c>
      <c r="F223" s="75">
        <f>INDEX(District!AB:AB,MATCH($A223&amp;$A$13,District!$J:$J,0))</f>
        <v>0</v>
      </c>
      <c r="G223" s="75">
        <f>INDEX(District!AC:AC,MATCH($A223&amp;$A$13,District!$J:$J,0))</f>
        <v>7.5757575757575803E-3</v>
      </c>
      <c r="H223" s="75">
        <f>INDEX(District!Z:Z,MATCH($A223&amp;$A$13,District!$J:$J,0))</f>
        <v>0</v>
      </c>
      <c r="I223" s="75">
        <f>INDEX(District!O:O,MATCH($A223&amp;$A$13,District!$J:$J,0))</f>
        <v>9.4339622641509396E-3</v>
      </c>
      <c r="J223" s="75">
        <f>INDEX(District!AG:AG,MATCH($A223&amp;$A$13,District!$J:$J,0))</f>
        <v>0</v>
      </c>
      <c r="K223" s="75">
        <f>INDEX(District!W:W,MATCH($A223&amp;$A$13,District!$J:$J,0))</f>
        <v>0</v>
      </c>
      <c r="L223" s="75">
        <f>INDEX(District!L:L,MATCH($A223&amp;$A$13,District!$J:$J,0))</f>
        <v>0</v>
      </c>
      <c r="M223" s="75">
        <f>INDEX(District!Y:Y,MATCH($A223&amp;$A$13,District!$J:$J,0))</f>
        <v>0</v>
      </c>
      <c r="N223" s="75">
        <f>INDEX(District!X:X,MATCH($A223&amp;$A$13,District!$J:$J,0))</f>
        <v>0</v>
      </c>
      <c r="O223" s="75">
        <f>INDEX(District!AC:AC,MATCH($A223&amp;$A$13,District!$J:$J,0))</f>
        <v>7.5757575757575803E-3</v>
      </c>
      <c r="P223" s="75">
        <f>INDEX(District!AF:AF,MATCH($A223&amp;$A$13,District!$J:$J,0))</f>
        <v>0</v>
      </c>
      <c r="Q223" s="75">
        <f>INDEX(District!R:R,MATCH($A223&amp;$A$13,District!$J:$J,0))</f>
        <v>0</v>
      </c>
      <c r="R223" s="75">
        <f>INDEX(District!AH:AH,MATCH($A223&amp;$A$13,District!$J:$J,0))</f>
        <v>0</v>
      </c>
      <c r="S223" s="75">
        <f>INDEX(District!AD:AD,MATCH($A223&amp;$A$13,District!$J:$J,0))</f>
        <v>0</v>
      </c>
      <c r="T223" s="75">
        <f>INDEX(District!K:K,MATCH($A223&amp;$A$13,District!$J:$J,0))</f>
        <v>0</v>
      </c>
      <c r="U223" s="75">
        <f>INDEX(District!Q:Q,MATCH($A223&amp;$A$13,District!$J:$J,0))</f>
        <v>1.3698630136986301E-2</v>
      </c>
      <c r="V223" s="75">
        <f>INDEX(District!P:P,MATCH($A223&amp;$A$13,District!$J:$J,0))</f>
        <v>5.6818181818181802E-3</v>
      </c>
      <c r="W223" s="75">
        <f>INDEX(District!V:V,MATCH($A223&amp;$A$13,District!$J:$J,0))</f>
        <v>0</v>
      </c>
      <c r="X223" s="75">
        <f>INDEX(District!U:U,MATCH($A223&amp;$A$13,District!$J:$J,0))</f>
        <v>0</v>
      </c>
      <c r="Y223" s="75">
        <f>INDEX(District!S:S,MATCH($A223&amp;$A$13,District!$J:$J,0))</f>
        <v>0</v>
      </c>
    </row>
    <row r="224" spans="1:25" x14ac:dyDescent="0.3">
      <c r="A224" s="30" t="s">
        <v>367</v>
      </c>
      <c r="B224" s="74">
        <f>INDEX(District!M:M,MATCH($A224&amp;$A$13,District!$J:$J,0))</f>
        <v>0</v>
      </c>
      <c r="C224" s="75">
        <f>INDEX(District!AA:AA,MATCH($A224&amp;$A$13,District!$J:$J,0))</f>
        <v>0</v>
      </c>
      <c r="D224" s="75">
        <f>INDEX(District!AE:AE,MATCH($A224&amp;$A$13,District!$J:$J,0))</f>
        <v>4.5248868778280504E-3</v>
      </c>
      <c r="E224" s="75">
        <f>INDEX(District!T:T,MATCH($A224&amp;$A$13,District!$J:$J,0))</f>
        <v>0</v>
      </c>
      <c r="F224" s="75">
        <f>INDEX(District!AB:AB,MATCH($A224&amp;$A$13,District!$J:$J,0))</f>
        <v>0</v>
      </c>
      <c r="G224" s="75">
        <f>INDEX(District!AC:AC,MATCH($A224&amp;$A$13,District!$J:$J,0))</f>
        <v>0</v>
      </c>
      <c r="H224" s="75">
        <f>INDEX(District!Z:Z,MATCH($A224&amp;$A$13,District!$J:$J,0))</f>
        <v>0</v>
      </c>
      <c r="I224" s="75">
        <f>INDEX(District!O:O,MATCH($A224&amp;$A$13,District!$J:$J,0))</f>
        <v>0</v>
      </c>
      <c r="J224" s="75">
        <f>INDEX(District!AG:AG,MATCH($A224&amp;$A$13,District!$J:$J,0))</f>
        <v>0</v>
      </c>
      <c r="K224" s="75">
        <f>INDEX(District!W:W,MATCH($A224&amp;$A$13,District!$J:$J,0))</f>
        <v>1.4705882352941201E-2</v>
      </c>
      <c r="L224" s="75">
        <f>INDEX(District!L:L,MATCH($A224&amp;$A$13,District!$J:$J,0))</f>
        <v>8.6956521739130401E-3</v>
      </c>
      <c r="M224" s="75">
        <f>INDEX(District!Y:Y,MATCH($A224&amp;$A$13,District!$J:$J,0))</f>
        <v>0</v>
      </c>
      <c r="N224" s="75">
        <f>INDEX(District!X:X,MATCH($A224&amp;$A$13,District!$J:$J,0))</f>
        <v>0</v>
      </c>
      <c r="O224" s="75">
        <f>INDEX(District!AC:AC,MATCH($A224&amp;$A$13,District!$J:$J,0))</f>
        <v>0</v>
      </c>
      <c r="P224" s="75">
        <f>INDEX(District!AF:AF,MATCH($A224&amp;$A$13,District!$J:$J,0))</f>
        <v>0</v>
      </c>
      <c r="Q224" s="75">
        <f>INDEX(District!R:R,MATCH($A224&amp;$A$13,District!$J:$J,0))</f>
        <v>0</v>
      </c>
      <c r="R224" s="75">
        <f>INDEX(District!AH:AH,MATCH($A224&amp;$A$13,District!$J:$J,0))</f>
        <v>0</v>
      </c>
      <c r="S224" s="75">
        <f>INDEX(District!AD:AD,MATCH($A224&amp;$A$13,District!$J:$J,0))</f>
        <v>0</v>
      </c>
      <c r="T224" s="75">
        <f>INDEX(District!K:K,MATCH($A224&amp;$A$13,District!$J:$J,0))</f>
        <v>0</v>
      </c>
      <c r="U224" s="75">
        <f>INDEX(District!Q:Q,MATCH($A224&amp;$A$13,District!$J:$J,0))</f>
        <v>0</v>
      </c>
      <c r="V224" s="75">
        <f>INDEX(District!P:P,MATCH($A224&amp;$A$13,District!$J:$J,0))</f>
        <v>0</v>
      </c>
      <c r="W224" s="75">
        <f>INDEX(District!V:V,MATCH($A224&amp;$A$13,District!$J:$J,0))</f>
        <v>0</v>
      </c>
      <c r="X224" s="75">
        <f>INDEX(District!U:U,MATCH($A224&amp;$A$13,District!$J:$J,0))</f>
        <v>0</v>
      </c>
      <c r="Y224" s="75">
        <f>INDEX(District!S:S,MATCH($A224&amp;$A$13,District!$J:$J,0))</f>
        <v>0</v>
      </c>
    </row>
    <row r="225" spans="1:25" x14ac:dyDescent="0.3">
      <c r="A225" s="30" t="s">
        <v>368</v>
      </c>
      <c r="B225" s="74">
        <f>INDEX(District!M:M,MATCH($A225&amp;$A$13,District!$J:$J,0))</f>
        <v>0</v>
      </c>
      <c r="C225" s="75">
        <f>INDEX(District!AA:AA,MATCH($A225&amp;$A$13,District!$J:$J,0))</f>
        <v>1.3698630136986301E-2</v>
      </c>
      <c r="D225" s="75">
        <f>INDEX(District!AE:AE,MATCH($A225&amp;$A$13,District!$J:$J,0))</f>
        <v>0</v>
      </c>
      <c r="E225" s="75">
        <f>INDEX(District!T:T,MATCH($A225&amp;$A$13,District!$J:$J,0))</f>
        <v>0</v>
      </c>
      <c r="F225" s="75">
        <f>INDEX(District!AB:AB,MATCH($A225&amp;$A$13,District!$J:$J,0))</f>
        <v>0</v>
      </c>
      <c r="G225" s="75">
        <f>INDEX(District!AC:AC,MATCH($A225&amp;$A$13,District!$J:$J,0))</f>
        <v>0</v>
      </c>
      <c r="H225" s="75">
        <f>INDEX(District!Z:Z,MATCH($A225&amp;$A$13,District!$J:$J,0))</f>
        <v>0</v>
      </c>
      <c r="I225" s="75">
        <f>INDEX(District!O:O,MATCH($A225&amp;$A$13,District!$J:$J,0))</f>
        <v>0</v>
      </c>
      <c r="J225" s="75">
        <f>INDEX(District!AG:AG,MATCH($A225&amp;$A$13,District!$J:$J,0))</f>
        <v>0</v>
      </c>
      <c r="K225" s="75">
        <f>INDEX(District!W:W,MATCH($A225&amp;$A$13,District!$J:$J,0))</f>
        <v>0</v>
      </c>
      <c r="L225" s="75">
        <f>INDEX(District!L:L,MATCH($A225&amp;$A$13,District!$J:$J,0))</f>
        <v>8.6956521739130401E-3</v>
      </c>
      <c r="M225" s="75">
        <f>INDEX(District!Y:Y,MATCH($A225&amp;$A$13,District!$J:$J,0))</f>
        <v>0</v>
      </c>
      <c r="N225" s="75">
        <f>INDEX(District!X:X,MATCH($A225&amp;$A$13,District!$J:$J,0))</f>
        <v>0</v>
      </c>
      <c r="O225" s="75">
        <f>INDEX(District!AC:AC,MATCH($A225&amp;$A$13,District!$J:$J,0))</f>
        <v>0</v>
      </c>
      <c r="P225" s="75">
        <f>INDEX(District!AF:AF,MATCH($A225&amp;$A$13,District!$J:$J,0))</f>
        <v>0</v>
      </c>
      <c r="Q225" s="75">
        <f>INDEX(District!R:R,MATCH($A225&amp;$A$13,District!$J:$J,0))</f>
        <v>0</v>
      </c>
      <c r="R225" s="75">
        <f>INDEX(District!AH:AH,MATCH($A225&amp;$A$13,District!$J:$J,0))</f>
        <v>0</v>
      </c>
      <c r="S225" s="75">
        <f>INDEX(District!AD:AD,MATCH($A225&amp;$A$13,District!$J:$J,0))</f>
        <v>0</v>
      </c>
      <c r="T225" s="75">
        <f>INDEX(District!K:K,MATCH($A225&amp;$A$13,District!$J:$J,0))</f>
        <v>0</v>
      </c>
      <c r="U225" s="75">
        <f>INDEX(District!Q:Q,MATCH($A225&amp;$A$13,District!$J:$J,0))</f>
        <v>0</v>
      </c>
      <c r="V225" s="75">
        <f>INDEX(District!P:P,MATCH($A225&amp;$A$13,District!$J:$J,0))</f>
        <v>0</v>
      </c>
      <c r="W225" s="75">
        <f>INDEX(District!V:V,MATCH($A225&amp;$A$13,District!$J:$J,0))</f>
        <v>0</v>
      </c>
      <c r="X225" s="75">
        <f>INDEX(District!U:U,MATCH($A225&amp;$A$13,District!$J:$J,0))</f>
        <v>0</v>
      </c>
      <c r="Y225" s="75">
        <f>INDEX(District!S:S,MATCH($A225&amp;$A$13,District!$J:$J,0))</f>
        <v>0</v>
      </c>
    </row>
    <row r="226" spans="1:25" x14ac:dyDescent="0.3">
      <c r="A226" s="30" t="s">
        <v>248</v>
      </c>
      <c r="B226" s="74">
        <f>INDEX(District!M:M,MATCH($A226&amp;$A$13,District!$J:$J,0))</f>
        <v>0</v>
      </c>
      <c r="C226" s="75">
        <f>INDEX(District!AA:AA,MATCH($A226&amp;$A$13,District!$J:$J,0))</f>
        <v>0</v>
      </c>
      <c r="D226" s="75">
        <f>INDEX(District!AE:AE,MATCH($A226&amp;$A$13,District!$J:$J,0))</f>
        <v>0</v>
      </c>
      <c r="E226" s="75">
        <f>INDEX(District!T:T,MATCH($A226&amp;$A$13,District!$J:$J,0))</f>
        <v>0</v>
      </c>
      <c r="F226" s="75">
        <f>INDEX(District!AB:AB,MATCH($A226&amp;$A$13,District!$J:$J,0))</f>
        <v>0</v>
      </c>
      <c r="G226" s="75">
        <f>INDEX(District!AC:AC,MATCH($A226&amp;$A$13,District!$J:$J,0))</f>
        <v>0</v>
      </c>
      <c r="H226" s="75">
        <f>INDEX(District!Z:Z,MATCH($A226&amp;$A$13,District!$J:$J,0))</f>
        <v>3.1578947368421102E-2</v>
      </c>
      <c r="I226" s="75">
        <f>INDEX(District!O:O,MATCH($A226&amp;$A$13,District!$J:$J,0))</f>
        <v>9.4339622641509396E-3</v>
      </c>
      <c r="J226" s="75">
        <f>INDEX(District!AG:AG,MATCH($A226&amp;$A$13,District!$J:$J,0))</f>
        <v>0</v>
      </c>
      <c r="K226" s="75">
        <f>INDEX(District!W:W,MATCH($A226&amp;$A$13,District!$J:$J,0))</f>
        <v>0</v>
      </c>
      <c r="L226" s="75">
        <f>INDEX(District!L:L,MATCH($A226&amp;$A$13,District!$J:$J,0))</f>
        <v>2.6086956521739101E-2</v>
      </c>
      <c r="M226" s="75">
        <f>INDEX(District!Y:Y,MATCH($A226&amp;$A$13,District!$J:$J,0))</f>
        <v>6.0975609756097598E-3</v>
      </c>
      <c r="N226" s="75">
        <f>INDEX(District!X:X,MATCH($A226&amp;$A$13,District!$J:$J,0))</f>
        <v>0</v>
      </c>
      <c r="O226" s="75">
        <f>INDEX(District!AC:AC,MATCH($A226&amp;$A$13,District!$J:$J,0))</f>
        <v>0</v>
      </c>
      <c r="P226" s="75">
        <f>INDEX(District!AF:AF,MATCH($A226&amp;$A$13,District!$J:$J,0))</f>
        <v>0</v>
      </c>
      <c r="Q226" s="75">
        <f>INDEX(District!R:R,MATCH($A226&amp;$A$13,District!$J:$J,0))</f>
        <v>0</v>
      </c>
      <c r="R226" s="75">
        <f>INDEX(District!AH:AH,MATCH($A226&amp;$A$13,District!$J:$J,0))</f>
        <v>0</v>
      </c>
      <c r="S226" s="75">
        <f>INDEX(District!AD:AD,MATCH($A226&amp;$A$13,District!$J:$J,0))</f>
        <v>0</v>
      </c>
      <c r="T226" s="75">
        <f>INDEX(District!K:K,MATCH($A226&amp;$A$13,District!$J:$J,0))</f>
        <v>0</v>
      </c>
      <c r="U226" s="75">
        <f>INDEX(District!Q:Q,MATCH($A226&amp;$A$13,District!$J:$J,0))</f>
        <v>6.8493150684931503E-3</v>
      </c>
      <c r="V226" s="75">
        <f>INDEX(District!P:P,MATCH($A226&amp;$A$13,District!$J:$J,0))</f>
        <v>0</v>
      </c>
      <c r="W226" s="75">
        <f>INDEX(District!V:V,MATCH($A226&amp;$A$13,District!$J:$J,0))</f>
        <v>0</v>
      </c>
      <c r="X226" s="75">
        <f>INDEX(District!U:U,MATCH($A226&amp;$A$13,District!$J:$J,0))</f>
        <v>2.3529411764705899E-2</v>
      </c>
      <c r="Y226" s="75">
        <f>INDEX(District!S:S,MATCH($A226&amp;$A$13,District!$J:$J,0))</f>
        <v>0</v>
      </c>
    </row>
    <row r="227" spans="1:25" x14ac:dyDescent="0.3">
      <c r="A227" s="30" t="s">
        <v>249</v>
      </c>
      <c r="B227" s="74">
        <f>INDEX(District!M:M,MATCH($A227&amp;$A$13,District!$J:$J,0))</f>
        <v>3.4090909090909102E-2</v>
      </c>
      <c r="C227" s="75">
        <f>INDEX(District!AA:AA,MATCH($A227&amp;$A$13,District!$J:$J,0))</f>
        <v>2.0547945205479499E-2</v>
      </c>
      <c r="D227" s="75">
        <f>INDEX(District!AE:AE,MATCH($A227&amp;$A$13,District!$J:$J,0))</f>
        <v>3.1674208144796399E-2</v>
      </c>
      <c r="E227" s="75">
        <f>INDEX(District!T:T,MATCH($A227&amp;$A$13,District!$J:$J,0))</f>
        <v>1.2820512820512799E-2</v>
      </c>
      <c r="F227" s="75">
        <f>INDEX(District!AB:AB,MATCH($A227&amp;$A$13,District!$J:$J,0))</f>
        <v>3.4482758620689703E-2</v>
      </c>
      <c r="G227" s="75">
        <f>INDEX(District!AC:AC,MATCH($A227&amp;$A$13,District!$J:$J,0))</f>
        <v>9.8484848484848495E-2</v>
      </c>
      <c r="H227" s="75">
        <f>INDEX(District!Z:Z,MATCH($A227&amp;$A$13,District!$J:$J,0))</f>
        <v>5.2631578947368397E-2</v>
      </c>
      <c r="I227" s="75">
        <f>INDEX(District!O:O,MATCH($A227&amp;$A$13,District!$J:$J,0))</f>
        <v>9.4339622641509399E-2</v>
      </c>
      <c r="J227" s="75">
        <f>INDEX(District!AG:AG,MATCH($A227&amp;$A$13,District!$J:$J,0))</f>
        <v>3.4482758620689703E-2</v>
      </c>
      <c r="K227" s="75">
        <f>INDEX(District!W:W,MATCH($A227&amp;$A$13,District!$J:$J,0))</f>
        <v>1.4705882352941201E-2</v>
      </c>
      <c r="L227" s="75">
        <f>INDEX(District!L:L,MATCH($A227&amp;$A$13,District!$J:$J,0))</f>
        <v>1.7391304347826101E-2</v>
      </c>
      <c r="M227" s="75">
        <f>INDEX(District!Y:Y,MATCH($A227&amp;$A$13,District!$J:$J,0))</f>
        <v>4.8780487804878099E-2</v>
      </c>
      <c r="N227" s="75">
        <f>INDEX(District!X:X,MATCH($A227&amp;$A$13,District!$J:$J,0))</f>
        <v>1.16279069767442E-2</v>
      </c>
      <c r="O227" s="75">
        <f>INDEX(District!AC:AC,MATCH($A227&amp;$A$13,District!$J:$J,0))</f>
        <v>9.8484848484848495E-2</v>
      </c>
      <c r="P227" s="75">
        <f>INDEX(District!AF:AF,MATCH($A227&amp;$A$13,District!$J:$J,0))</f>
        <v>0</v>
      </c>
      <c r="Q227" s="75">
        <f>INDEX(District!R:R,MATCH($A227&amp;$A$13,District!$J:$J,0))</f>
        <v>3.54609929078014E-2</v>
      </c>
      <c r="R227" s="75">
        <f>INDEX(District!AH:AH,MATCH($A227&amp;$A$13,District!$J:$J,0))</f>
        <v>1.0752688172042999E-2</v>
      </c>
      <c r="S227" s="75">
        <f>INDEX(District!AD:AD,MATCH($A227&amp;$A$13,District!$J:$J,0))</f>
        <v>4.4444444444444398E-2</v>
      </c>
      <c r="T227" s="75">
        <f>INDEX(District!K:K,MATCH($A227&amp;$A$13,District!$J:$J,0))</f>
        <v>2.76497695852535E-2</v>
      </c>
      <c r="U227" s="75">
        <f>INDEX(District!Q:Q,MATCH($A227&amp;$A$13,District!$J:$J,0))</f>
        <v>1.3698630136986301E-2</v>
      </c>
      <c r="V227" s="75">
        <f>INDEX(District!P:P,MATCH($A227&amp;$A$13,District!$J:$J,0))</f>
        <v>6.25E-2</v>
      </c>
      <c r="W227" s="75">
        <f>INDEX(District!V:V,MATCH($A227&amp;$A$13,District!$J:$J,0))</f>
        <v>1.9607843137254902E-2</v>
      </c>
      <c r="X227" s="75">
        <f>INDEX(District!U:U,MATCH($A227&amp;$A$13,District!$J:$J,0))</f>
        <v>4.7058823529411799E-2</v>
      </c>
      <c r="Y227" s="75">
        <f>INDEX(District!S:S,MATCH($A227&amp;$A$13,District!$J:$J,0))</f>
        <v>3.3333333333333298E-2</v>
      </c>
    </row>
    <row r="228" spans="1:25" x14ac:dyDescent="0.3">
      <c r="A228" s="30"/>
      <c r="C228" s="25"/>
      <c r="D228" s="25"/>
      <c r="E228" s="25"/>
    </row>
    <row r="229" spans="1:25" x14ac:dyDescent="0.3">
      <c r="A229" s="30"/>
      <c r="B229" s="93"/>
      <c r="C229" s="93"/>
      <c r="D229" s="93"/>
      <c r="E229" s="93"/>
    </row>
    <row r="230" spans="1:25" x14ac:dyDescent="0.3">
      <c r="A230" s="77" t="s">
        <v>371</v>
      </c>
      <c r="B230" s="77"/>
      <c r="C230" s="76"/>
      <c r="D230" s="25"/>
      <c r="E230" s="25"/>
    </row>
    <row r="231" spans="1:25" x14ac:dyDescent="0.3">
      <c r="A231" s="49"/>
      <c r="B231" s="54" t="s">
        <v>3</v>
      </c>
      <c r="C231" s="25"/>
      <c r="D231" s="25"/>
      <c r="E231" s="25"/>
    </row>
    <row r="232" spans="1:25" x14ac:dyDescent="0.3">
      <c r="A232" s="28" t="s">
        <v>12</v>
      </c>
      <c r="B232" s="25"/>
      <c r="C232" s="25"/>
      <c r="D232" s="25"/>
      <c r="E232" s="25"/>
    </row>
    <row r="233" spans="1:25" x14ac:dyDescent="0.3">
      <c r="B233" s="25"/>
      <c r="C233" s="25"/>
      <c r="D233" s="25"/>
      <c r="E233" s="25"/>
    </row>
    <row r="234" spans="1:25" x14ac:dyDescent="0.3">
      <c r="B234" s="46" t="s">
        <v>51</v>
      </c>
      <c r="C234" s="46" t="s">
        <v>56</v>
      </c>
      <c r="D234" s="46" t="s">
        <v>57</v>
      </c>
      <c r="E234" s="46" t="s">
        <v>50</v>
      </c>
      <c r="F234" s="46" t="s">
        <v>69</v>
      </c>
      <c r="G234" s="46" t="s">
        <v>54</v>
      </c>
      <c r="H234" s="46" t="s">
        <v>58</v>
      </c>
      <c r="I234" s="46" t="s">
        <v>70</v>
      </c>
      <c r="J234" s="46" t="s">
        <v>71</v>
      </c>
      <c r="K234" s="46" t="s">
        <v>72</v>
      </c>
      <c r="L234" s="46" t="s">
        <v>73</v>
      </c>
      <c r="M234" s="46" t="s">
        <v>74</v>
      </c>
      <c r="N234" s="46" t="s">
        <v>59</v>
      </c>
      <c r="O234" s="46" t="s">
        <v>75</v>
      </c>
      <c r="P234" s="46" t="s">
        <v>62</v>
      </c>
      <c r="Q234" s="46" t="s">
        <v>76</v>
      </c>
      <c r="R234" s="46" t="s">
        <v>77</v>
      </c>
      <c r="S234" s="46" t="s">
        <v>78</v>
      </c>
      <c r="T234" s="46" t="s">
        <v>79</v>
      </c>
      <c r="U234" s="46" t="s">
        <v>80</v>
      </c>
      <c r="V234" s="46" t="s">
        <v>60</v>
      </c>
      <c r="W234" s="46" t="s">
        <v>81</v>
      </c>
      <c r="X234" s="46" t="s">
        <v>55</v>
      </c>
      <c r="Y234" s="46" t="s">
        <v>61</v>
      </c>
    </row>
    <row r="235" spans="1:25" x14ac:dyDescent="0.3">
      <c r="A235" s="38" t="s">
        <v>380</v>
      </c>
      <c r="B235" s="74">
        <f>INDEX(District!M:M,MATCH($A235&amp;$A$13,District!$J:$J,0))</f>
        <v>0.55319148936170204</v>
      </c>
      <c r="C235" s="75">
        <f>INDEX(District!AA:AA,MATCH($A235&amp;$A$13,District!$J:$J,0))</f>
        <v>0.84615384615384603</v>
      </c>
      <c r="D235" s="75">
        <f>INDEX(District!AE:AE,MATCH($A235&amp;$A$13,District!$J:$J,0))</f>
        <v>0.70588235294117596</v>
      </c>
      <c r="E235" s="75">
        <f>INDEX(District!T:T,MATCH($A235&amp;$A$13,District!$J:$J,0))</f>
        <v>0.67164179104477595</v>
      </c>
      <c r="F235" s="75">
        <f>INDEX(District!AB:AB,MATCH($A235&amp;$A$13,District!$J:$J,0))</f>
        <v>0.68656716417910502</v>
      </c>
      <c r="G235" s="75">
        <f>INDEX(District!AC:AC,MATCH($A235&amp;$A$13,District!$J:$J,0))</f>
        <v>0.72222222222222199</v>
      </c>
      <c r="H235" s="75">
        <f>INDEX(District!Z:Z,MATCH($A235&amp;$A$13,District!$J:$J,0))</f>
        <v>0.85507246376811596</v>
      </c>
      <c r="I235" s="75">
        <f>INDEX(District!O:O,MATCH($A235&amp;$A$13,District!$J:$J,0))</f>
        <v>0.65306122448979598</v>
      </c>
      <c r="J235" s="75">
        <f>INDEX(District!AG:AG,MATCH($A235&amp;$A$13,District!$J:$J,0))</f>
        <v>0.42465753424657499</v>
      </c>
      <c r="K235" s="75">
        <f>INDEX(District!W:W,MATCH($A235&amp;$A$13,District!$J:$J,0))</f>
        <v>0.87037037037037002</v>
      </c>
      <c r="L235" s="75">
        <f>INDEX(District!L:L,MATCH($A235&amp;$A$13,District!$J:$J,0))</f>
        <v>0.64102564102564097</v>
      </c>
      <c r="M235" s="75">
        <f>INDEX(District!Y:Y,MATCH($A235&amp;$A$13,District!$J:$J,0))</f>
        <v>0.77319587628866004</v>
      </c>
      <c r="N235" s="75">
        <f>INDEX(District!X:X,MATCH($A235&amp;$A$13,District!$J:$J,0))</f>
        <v>0.75</v>
      </c>
      <c r="O235" s="75">
        <f>INDEX(District!AC:AC,MATCH($A235&amp;$A$13,District!$J:$J,0))</f>
        <v>0.72222222222222199</v>
      </c>
      <c r="P235" s="75">
        <f>INDEX(District!AF:AF,MATCH($A235&amp;$A$13,District!$J:$J,0))</f>
        <v>0.75</v>
      </c>
      <c r="Q235" s="75">
        <f>INDEX(District!R:R,MATCH($A235&amp;$A$13,District!$J:$J,0))</f>
        <v>0.81132075471698095</v>
      </c>
      <c r="R235" s="75">
        <f>INDEX(District!AH:AH,MATCH($A235&amp;$A$13,District!$J:$J,0))</f>
        <v>0.69047619047619102</v>
      </c>
      <c r="S235" s="75">
        <f>INDEX(District!AD:AD,MATCH($A235&amp;$A$13,District!$J:$J,0))</f>
        <v>0.53448275862068995</v>
      </c>
      <c r="T235" s="75">
        <f>INDEX(District!K:K,MATCH($A235&amp;$A$13,District!$J:$J,0))</f>
        <v>0.70270270270270296</v>
      </c>
      <c r="U235" s="75">
        <f>INDEX(District!Q:Q,MATCH($A235&amp;$A$13,District!$J:$J,0))</f>
        <v>0.75</v>
      </c>
      <c r="V235" s="75">
        <f>INDEX(District!P:P,MATCH($A235&amp;$A$13,District!$J:$J,0))</f>
        <v>0.6</v>
      </c>
      <c r="W235" s="75">
        <f>INDEX(District!V:V,MATCH($A235&amp;$A$13,District!$J:$J,0))</f>
        <v>0.54666666666666697</v>
      </c>
      <c r="X235" s="75">
        <f>INDEX(District!U:U,MATCH($A235&amp;$A$13,District!$J:$J,0))</f>
        <v>0.58208955223880599</v>
      </c>
      <c r="Y235" s="75">
        <f>INDEX(District!S:S,MATCH($A235&amp;$A$13,District!$J:$J,0))</f>
        <v>0.64935064935064901</v>
      </c>
    </row>
    <row r="236" spans="1:25" x14ac:dyDescent="0.3">
      <c r="A236" s="38" t="s">
        <v>379</v>
      </c>
      <c r="B236" s="74">
        <f>INDEX(District!M:M,MATCH($A236&amp;$A$13,District!$J:$J,0))</f>
        <v>0.44680851063829802</v>
      </c>
      <c r="C236" s="75">
        <f>INDEX(District!AA:AA,MATCH($A236&amp;$A$13,District!$J:$J,0))</f>
        <v>0.15384615384615399</v>
      </c>
      <c r="D236" s="75">
        <f>INDEX(District!AE:AE,MATCH($A236&amp;$A$13,District!$J:$J,0))</f>
        <v>0.29411764705882398</v>
      </c>
      <c r="E236" s="75">
        <f>INDEX(District!T:T,MATCH($A236&amp;$A$13,District!$J:$J,0))</f>
        <v>0.328358208955224</v>
      </c>
      <c r="F236" s="75">
        <f>INDEX(District!AB:AB,MATCH($A236&amp;$A$13,District!$J:$J,0))</f>
        <v>0.31343283582089598</v>
      </c>
      <c r="G236" s="75">
        <f>INDEX(District!AC:AC,MATCH($A236&amp;$A$13,District!$J:$J,0))</f>
        <v>0.27777777777777801</v>
      </c>
      <c r="H236" s="75">
        <f>INDEX(District!Z:Z,MATCH($A236&amp;$A$13,District!$J:$J,0))</f>
        <v>0.14492753623188401</v>
      </c>
      <c r="I236" s="75">
        <f>INDEX(District!O:O,MATCH($A236&amp;$A$13,District!$J:$J,0))</f>
        <v>0.32653061224489799</v>
      </c>
      <c r="J236" s="75">
        <f>INDEX(District!AG:AG,MATCH($A236&amp;$A$13,District!$J:$J,0))</f>
        <v>0.57534246575342496</v>
      </c>
      <c r="K236" s="75">
        <f>INDEX(District!W:W,MATCH($A236&amp;$A$13,District!$J:$J,0))</f>
        <v>9.2592592592592601E-2</v>
      </c>
      <c r="L236" s="75">
        <f>INDEX(District!L:L,MATCH($A236&amp;$A$13,District!$J:$J,0))</f>
        <v>0.30769230769230799</v>
      </c>
      <c r="M236" s="75">
        <f>INDEX(District!Y:Y,MATCH($A236&amp;$A$13,District!$J:$J,0))</f>
        <v>0.22680412371134001</v>
      </c>
      <c r="N236" s="75">
        <f>INDEX(District!X:X,MATCH($A236&amp;$A$13,District!$J:$J,0))</f>
        <v>0.25</v>
      </c>
      <c r="O236" s="75">
        <f>INDEX(District!AC:AC,MATCH($A236&amp;$A$13,District!$J:$J,0))</f>
        <v>0.27777777777777801</v>
      </c>
      <c r="P236" s="75">
        <f>INDEX(District!AF:AF,MATCH($A236&amp;$A$13,District!$J:$J,0))</f>
        <v>0.25</v>
      </c>
      <c r="Q236" s="75">
        <f>INDEX(District!R:R,MATCH($A236&amp;$A$13,District!$J:$J,0))</f>
        <v>0.13207547169811301</v>
      </c>
      <c r="R236" s="75">
        <f>INDEX(District!AH:AH,MATCH($A236&amp;$A$13,District!$J:$J,0))</f>
        <v>0.30952380952380998</v>
      </c>
      <c r="S236" s="75">
        <f>INDEX(District!AD:AD,MATCH($A236&amp;$A$13,District!$J:$J,0))</f>
        <v>0.46551724137931</v>
      </c>
      <c r="T236" s="75">
        <f>INDEX(District!K:K,MATCH($A236&amp;$A$13,District!$J:$J,0))</f>
        <v>0.27027027027027001</v>
      </c>
      <c r="U236" s="75">
        <f>INDEX(District!Q:Q,MATCH($A236&amp;$A$13,District!$J:$J,0))</f>
        <v>0.202380952380952</v>
      </c>
      <c r="V236" s="75">
        <f>INDEX(District!P:P,MATCH($A236&amp;$A$13,District!$J:$J,0))</f>
        <v>0.34615384615384598</v>
      </c>
      <c r="W236" s="75">
        <f>INDEX(District!V:V,MATCH($A236&amp;$A$13,District!$J:$J,0))</f>
        <v>0.413333333333333</v>
      </c>
      <c r="X236" s="75">
        <f>INDEX(District!U:U,MATCH($A236&amp;$A$13,District!$J:$J,0))</f>
        <v>0.37313432835820898</v>
      </c>
      <c r="Y236" s="75">
        <f>INDEX(District!S:S,MATCH($A236&amp;$A$13,District!$J:$J,0))</f>
        <v>0.29870129870129902</v>
      </c>
    </row>
    <row r="237" spans="1:25" x14ac:dyDescent="0.3">
      <c r="A237" s="38" t="s">
        <v>377</v>
      </c>
      <c r="B237" s="74">
        <f>INDEX(District!M:M,MATCH($A237&amp;$A$13,District!$J:$J,0))</f>
        <v>0</v>
      </c>
      <c r="C237" s="75">
        <f>INDEX(District!AA:AA,MATCH($A237&amp;$A$13,District!$J:$J,0))</f>
        <v>0</v>
      </c>
      <c r="D237" s="75">
        <f>INDEX(District!AE:AE,MATCH($A237&amp;$A$13,District!$J:$J,0))</f>
        <v>0</v>
      </c>
      <c r="E237" s="75">
        <f>INDEX(District!T:T,MATCH($A237&amp;$A$13,District!$J:$J,0))</f>
        <v>0</v>
      </c>
      <c r="F237" s="75">
        <f>INDEX(District!AB:AB,MATCH($A237&amp;$A$13,District!$J:$J,0))</f>
        <v>0</v>
      </c>
      <c r="G237" s="75">
        <f>INDEX(District!AC:AC,MATCH($A237&amp;$A$13,District!$J:$J,0))</f>
        <v>0</v>
      </c>
      <c r="H237" s="75">
        <f>INDEX(District!Z:Z,MATCH($A237&amp;$A$13,District!$J:$J,0))</f>
        <v>0</v>
      </c>
      <c r="I237" s="75">
        <f>INDEX(District!O:O,MATCH($A237&amp;$A$13,District!$J:$J,0))</f>
        <v>0</v>
      </c>
      <c r="J237" s="75">
        <f>INDEX(District!AG:AG,MATCH($A237&amp;$A$13,District!$J:$J,0))</f>
        <v>0</v>
      </c>
      <c r="K237" s="75">
        <f>INDEX(District!W:W,MATCH($A237&amp;$A$13,District!$J:$J,0))</f>
        <v>0</v>
      </c>
      <c r="L237" s="75">
        <f>INDEX(District!L:L,MATCH($A237&amp;$A$13,District!$J:$J,0))</f>
        <v>0</v>
      </c>
      <c r="M237" s="75">
        <f>INDEX(District!Y:Y,MATCH($A237&amp;$A$13,District!$J:$J,0))</f>
        <v>0</v>
      </c>
      <c r="N237" s="75">
        <f>INDEX(District!X:X,MATCH($A237&amp;$A$13,District!$J:$J,0))</f>
        <v>0</v>
      </c>
      <c r="O237" s="75">
        <f>INDEX(District!AC:AC,MATCH($A237&amp;$A$13,District!$J:$J,0))</f>
        <v>0</v>
      </c>
      <c r="P237" s="75">
        <f>INDEX(District!AF:AF,MATCH($A237&amp;$A$13,District!$J:$J,0))</f>
        <v>0</v>
      </c>
      <c r="Q237" s="75">
        <f>INDEX(District!R:R,MATCH($A237&amp;$A$13,District!$J:$J,0))</f>
        <v>0</v>
      </c>
      <c r="R237" s="75">
        <f>INDEX(District!AH:AH,MATCH($A237&amp;$A$13,District!$J:$J,0))</f>
        <v>0</v>
      </c>
      <c r="S237" s="75">
        <f>INDEX(District!AD:AD,MATCH($A237&amp;$A$13,District!$J:$J,0))</f>
        <v>0</v>
      </c>
      <c r="T237" s="75">
        <f>INDEX(District!K:K,MATCH($A237&amp;$A$13,District!$J:$J,0))</f>
        <v>9.0090090090090107E-3</v>
      </c>
      <c r="U237" s="75">
        <f>INDEX(District!Q:Q,MATCH($A237&amp;$A$13,District!$J:$J,0))</f>
        <v>1.1904761904761901E-2</v>
      </c>
      <c r="V237" s="75">
        <f>INDEX(District!P:P,MATCH($A237&amp;$A$13,District!$J:$J,0))</f>
        <v>1.5384615384615399E-2</v>
      </c>
      <c r="W237" s="75">
        <f>INDEX(District!V:V,MATCH($A237&amp;$A$13,District!$J:$J,0))</f>
        <v>1.3333333333333299E-2</v>
      </c>
      <c r="X237" s="75">
        <f>INDEX(District!U:U,MATCH($A237&amp;$A$13,District!$J:$J,0))</f>
        <v>1.49253731343284E-2</v>
      </c>
      <c r="Y237" s="75">
        <f>INDEX(District!S:S,MATCH($A237&amp;$A$13,District!$J:$J,0))</f>
        <v>3.8961038961039002E-2</v>
      </c>
    </row>
    <row r="238" spans="1:25" x14ac:dyDescent="0.3">
      <c r="A238" s="38" t="s">
        <v>378</v>
      </c>
      <c r="B238" s="74">
        <f>INDEX(District!M:M,MATCH($A238&amp;$A$13,District!$J:$J,0))</f>
        <v>0</v>
      </c>
      <c r="C238" s="75">
        <f>INDEX(District!AA:AA,MATCH($A238&amp;$A$13,District!$J:$J,0))</f>
        <v>0</v>
      </c>
      <c r="D238" s="75">
        <f>INDEX(District!AE:AE,MATCH($A238&amp;$A$13,District!$J:$J,0))</f>
        <v>0</v>
      </c>
      <c r="E238" s="75">
        <f>INDEX(District!T:T,MATCH($A238&amp;$A$13,District!$J:$J,0))</f>
        <v>0</v>
      </c>
      <c r="F238" s="75">
        <f>INDEX(District!AB:AB,MATCH($A238&amp;$A$13,District!$J:$J,0))</f>
        <v>0</v>
      </c>
      <c r="G238" s="75">
        <f>INDEX(District!AC:AC,MATCH($A238&amp;$A$13,District!$J:$J,0))</f>
        <v>0</v>
      </c>
      <c r="H238" s="75">
        <f>INDEX(District!Z:Z,MATCH($A238&amp;$A$13,District!$J:$J,0))</f>
        <v>0</v>
      </c>
      <c r="I238" s="75">
        <f>INDEX(District!O:O,MATCH($A238&amp;$A$13,District!$J:$J,0))</f>
        <v>2.04081632653061E-2</v>
      </c>
      <c r="J238" s="75">
        <f>INDEX(District!AG:AG,MATCH($A238&amp;$A$13,District!$J:$J,0))</f>
        <v>0</v>
      </c>
      <c r="K238" s="75">
        <f>INDEX(District!W:W,MATCH($A238&amp;$A$13,District!$J:$J,0))</f>
        <v>3.7037037037037E-2</v>
      </c>
      <c r="L238" s="75">
        <f>INDEX(District!L:L,MATCH($A238&amp;$A$13,District!$J:$J,0))</f>
        <v>5.1282051282051301E-2</v>
      </c>
      <c r="M238" s="75">
        <f>INDEX(District!Y:Y,MATCH($A238&amp;$A$13,District!$J:$J,0))</f>
        <v>0</v>
      </c>
      <c r="N238" s="75">
        <f>INDEX(District!X:X,MATCH($A238&amp;$A$13,District!$J:$J,0))</f>
        <v>0</v>
      </c>
      <c r="O238" s="75">
        <f>INDEX(District!AC:AC,MATCH($A238&amp;$A$13,District!$J:$J,0))</f>
        <v>0</v>
      </c>
      <c r="P238" s="75">
        <f>INDEX(District!AF:AF,MATCH($A238&amp;$A$13,District!$J:$J,0))</f>
        <v>0</v>
      </c>
      <c r="Q238" s="75">
        <f>INDEX(District!R:R,MATCH($A238&amp;$A$13,District!$J:$J,0))</f>
        <v>5.6603773584905703E-2</v>
      </c>
      <c r="R238" s="75">
        <f>INDEX(District!AH:AH,MATCH($A238&amp;$A$13,District!$J:$J,0))</f>
        <v>0</v>
      </c>
      <c r="S238" s="75">
        <f>INDEX(District!AD:AD,MATCH($A238&amp;$A$13,District!$J:$J,0))</f>
        <v>0</v>
      </c>
      <c r="T238" s="75">
        <f>INDEX(District!K:K,MATCH($A238&amp;$A$13,District!$J:$J,0))</f>
        <v>1.8018018018018001E-2</v>
      </c>
      <c r="U238" s="75">
        <f>INDEX(District!Q:Q,MATCH($A238&amp;$A$13,District!$J:$J,0))</f>
        <v>3.5714285714285698E-2</v>
      </c>
      <c r="V238" s="75">
        <f>INDEX(District!P:P,MATCH($A238&amp;$A$13,District!$J:$J,0))</f>
        <v>3.8461538461538498E-2</v>
      </c>
      <c r="W238" s="75">
        <f>INDEX(District!V:V,MATCH($A238&amp;$A$13,District!$J:$J,0))</f>
        <v>2.66666666666667E-2</v>
      </c>
      <c r="X238" s="75">
        <f>INDEX(District!U:U,MATCH($A238&amp;$A$13,District!$J:$J,0))</f>
        <v>2.9850746268656699E-2</v>
      </c>
      <c r="Y238" s="75">
        <f>INDEX(District!S:S,MATCH($A238&amp;$A$13,District!$J:$J,0))</f>
        <v>1.2987012987013E-2</v>
      </c>
    </row>
    <row r="239" spans="1:25" x14ac:dyDescent="0.3">
      <c r="A239" s="43"/>
      <c r="B239" s="44"/>
      <c r="C239" s="25"/>
      <c r="D239" s="25"/>
      <c r="E239" s="25"/>
    </row>
    <row r="240" spans="1:25" x14ac:dyDescent="0.3">
      <c r="A240" s="77" t="s">
        <v>382</v>
      </c>
      <c r="B240" s="77"/>
      <c r="C240" s="76"/>
      <c r="D240" s="76"/>
      <c r="E240" s="76"/>
    </row>
    <row r="241" spans="1:25" x14ac:dyDescent="0.3">
      <c r="A241" s="50" t="s">
        <v>223</v>
      </c>
      <c r="B241" s="44"/>
      <c r="C241" s="25"/>
      <c r="D241" s="25"/>
      <c r="E241" s="25"/>
    </row>
    <row r="242" spans="1:25" x14ac:dyDescent="0.3">
      <c r="A242" s="43"/>
      <c r="B242" s="46" t="s">
        <v>51</v>
      </c>
      <c r="C242" s="46" t="s">
        <v>56</v>
      </c>
      <c r="D242" s="46" t="s">
        <v>57</v>
      </c>
      <c r="E242" s="46" t="s">
        <v>50</v>
      </c>
      <c r="F242" s="46" t="s">
        <v>69</v>
      </c>
      <c r="G242" s="46" t="s">
        <v>54</v>
      </c>
      <c r="H242" s="46" t="s">
        <v>58</v>
      </c>
      <c r="I242" s="46" t="s">
        <v>70</v>
      </c>
      <c r="J242" s="46" t="s">
        <v>71</v>
      </c>
      <c r="K242" s="46" t="s">
        <v>72</v>
      </c>
      <c r="L242" s="46" t="s">
        <v>73</v>
      </c>
      <c r="M242" s="46" t="s">
        <v>74</v>
      </c>
      <c r="N242" s="46" t="s">
        <v>59</v>
      </c>
      <c r="O242" s="46" t="s">
        <v>75</v>
      </c>
      <c r="P242" s="46" t="s">
        <v>62</v>
      </c>
      <c r="Q242" s="46" t="s">
        <v>76</v>
      </c>
      <c r="R242" s="46" t="s">
        <v>77</v>
      </c>
      <c r="S242" s="46" t="s">
        <v>78</v>
      </c>
      <c r="T242" s="46" t="s">
        <v>79</v>
      </c>
      <c r="U242" s="46" t="s">
        <v>80</v>
      </c>
      <c r="V242" s="46" t="s">
        <v>60</v>
      </c>
      <c r="W242" s="46" t="s">
        <v>81</v>
      </c>
      <c r="X242" s="46" t="s">
        <v>55</v>
      </c>
      <c r="Y242" s="46" t="s">
        <v>61</v>
      </c>
    </row>
    <row r="243" spans="1:25" x14ac:dyDescent="0.3">
      <c r="A243" s="28" t="s">
        <v>12</v>
      </c>
    </row>
    <row r="244" spans="1:25" x14ac:dyDescent="0.3">
      <c r="A244" s="30" t="s">
        <v>381</v>
      </c>
      <c r="B244" s="74">
        <f>INDEX(District!M:M,MATCH($A244&amp;$A$13,District!$J:$J,0))</f>
        <v>0.25480769230769201</v>
      </c>
      <c r="C244" s="75">
        <f>INDEX(District!AA:AA,MATCH($A244&amp;$A$13,District!$J:$J,0))</f>
        <v>0.23890909090909102</v>
      </c>
      <c r="D244" s="75">
        <f>INDEX(District!AE:AE,MATCH($A244&amp;$A$13,District!$J:$J,0))</f>
        <v>0.29216666666666702</v>
      </c>
      <c r="E244" s="75">
        <f>INDEX(District!T:T,MATCH($A244&amp;$A$13,District!$J:$J,0))</f>
        <v>0.22622222222222199</v>
      </c>
      <c r="F244" s="75">
        <f>INDEX(District!AB:AB,MATCH($A244&amp;$A$13,District!$J:$J,0))</f>
        <v>0.23695652173913001</v>
      </c>
      <c r="G244" s="75">
        <f>INDEX(District!AC:AC,MATCH($A244&amp;$A$13,District!$J:$J,0))</f>
        <v>0.21653846153846198</v>
      </c>
      <c r="H244" s="75">
        <f>INDEX(District!Z:Z,MATCH($A244&amp;$A$13,District!$J:$J,0))</f>
        <v>0.28203389830508496</v>
      </c>
      <c r="I244" s="75">
        <f>INDEX(District!O:O,MATCH($A244&amp;$A$13,District!$J:$J,0))</f>
        <v>0.29843750000000002</v>
      </c>
      <c r="J244" s="75">
        <f>INDEX(District!AG:AG,MATCH($A244&amp;$A$13,District!$J:$J,0))</f>
        <v>0.24096774193548398</v>
      </c>
      <c r="K244" s="75">
        <f>INDEX(District!W:W,MATCH($A244&amp;$A$13,District!$J:$J,0))</f>
        <v>0.23042553191489401</v>
      </c>
      <c r="L244" s="75">
        <f>INDEX(District!L:L,MATCH($A244&amp;$A$13,District!$J:$J,0))</f>
        <v>0.28360000000000002</v>
      </c>
      <c r="M244" s="75">
        <f>INDEX(District!Y:Y,MATCH($A244&amp;$A$13,District!$J:$J,0))</f>
        <v>0.24093333333333303</v>
      </c>
      <c r="N244" s="75">
        <f>INDEX(District!X:X,MATCH($A244&amp;$A$13,District!$J:$J,0))</f>
        <v>0.247058823529412</v>
      </c>
      <c r="O244" s="75">
        <f>INDEX(District!AC:AC,MATCH($A244&amp;$A$13,District!$J:$J,0))</f>
        <v>0.21653846153846198</v>
      </c>
      <c r="P244" s="75">
        <f>INDEX(District!AF:AF,MATCH($A244&amp;$A$13,District!$J:$J,0))</f>
        <v>0.31444444444444403</v>
      </c>
      <c r="Q244" s="75">
        <f>INDEX(District!R:R,MATCH($A244&amp;$A$13,District!$J:$J,0))</f>
        <v>0.28883720930232598</v>
      </c>
      <c r="R244" s="75">
        <f>INDEX(District!AH:AH,MATCH($A244&amp;$A$13,District!$J:$J,0))</f>
        <v>0.246551724137931</v>
      </c>
      <c r="S244" s="75">
        <f>INDEX(District!AD:AD,MATCH($A244&amp;$A$13,District!$J:$J,0))</f>
        <v>0.23645161290322603</v>
      </c>
      <c r="T244" s="75">
        <f>INDEX(District!K:K,MATCH($A244&amp;$A$13,District!$J:$J,0))</f>
        <v>0.20166666666666699</v>
      </c>
      <c r="U244" s="75">
        <f>INDEX(District!Q:Q,MATCH($A244&amp;$A$13,District!$J:$J,0))</f>
        <v>0.24460317460317502</v>
      </c>
      <c r="V244" s="75">
        <f>INDEX(District!P:P,MATCH($A244&amp;$A$13,District!$J:$J,0))</f>
        <v>0.26500000000000001</v>
      </c>
      <c r="W244" s="75">
        <f>INDEX(District!V:V,MATCH($A244&amp;$A$13,District!$J:$J,0))</f>
        <v>0.14073170731707299</v>
      </c>
      <c r="X244" s="75">
        <f>INDEX(District!U:U,MATCH($A244&amp;$A$13,District!$J:$J,0))</f>
        <v>0.18589743589743599</v>
      </c>
      <c r="Y244" s="75">
        <f>INDEX(District!S:S,MATCH($A244&amp;$A$13,District!$J:$J,0))</f>
        <v>0.315</v>
      </c>
    </row>
    <row r="245" spans="1:25" x14ac:dyDescent="0.3">
      <c r="A245" s="30"/>
      <c r="C245" s="25"/>
      <c r="D245" s="25"/>
      <c r="E245" s="25"/>
    </row>
    <row r="246" spans="1:25" x14ac:dyDescent="0.3">
      <c r="A246" s="30"/>
      <c r="C246" s="25"/>
      <c r="D246" s="25"/>
      <c r="E246" s="25"/>
    </row>
    <row r="247" spans="1:25" x14ac:dyDescent="0.3">
      <c r="A247" s="30"/>
      <c r="C247" s="25"/>
      <c r="D247" s="25"/>
      <c r="E247" s="25"/>
    </row>
    <row r="248" spans="1:25" x14ac:dyDescent="0.3">
      <c r="A248" s="26" t="s">
        <v>279</v>
      </c>
      <c r="B248" s="27"/>
      <c r="C248" s="25"/>
      <c r="D248" s="25"/>
      <c r="E248" s="25"/>
    </row>
    <row r="249" spans="1:25" x14ac:dyDescent="0.3">
      <c r="A249" s="43"/>
      <c r="B249" s="44"/>
      <c r="C249" s="25"/>
      <c r="D249" s="25"/>
      <c r="E249" s="25"/>
    </row>
    <row r="250" spans="1:25" x14ac:dyDescent="0.3">
      <c r="A250" s="28" t="s">
        <v>12</v>
      </c>
      <c r="B250" s="25"/>
      <c r="C250" s="25"/>
      <c r="D250" s="25"/>
      <c r="E250" s="25"/>
    </row>
    <row r="251" spans="1:25" x14ac:dyDescent="0.3">
      <c r="B251" s="25"/>
      <c r="C251" s="25"/>
      <c r="D251" s="25"/>
      <c r="E251" s="25"/>
    </row>
    <row r="252" spans="1:25" x14ac:dyDescent="0.3">
      <c r="B252" s="46" t="s">
        <v>51</v>
      </c>
      <c r="C252" s="46" t="s">
        <v>56</v>
      </c>
      <c r="D252" s="46" t="s">
        <v>57</v>
      </c>
      <c r="E252" s="46" t="s">
        <v>50</v>
      </c>
      <c r="F252" s="46" t="s">
        <v>69</v>
      </c>
      <c r="G252" s="46" t="s">
        <v>54</v>
      </c>
      <c r="H252" s="46" t="s">
        <v>58</v>
      </c>
      <c r="I252" s="46" t="s">
        <v>70</v>
      </c>
      <c r="J252" s="46" t="s">
        <v>71</v>
      </c>
      <c r="K252" s="46" t="s">
        <v>72</v>
      </c>
      <c r="L252" s="46" t="s">
        <v>73</v>
      </c>
      <c r="M252" s="46" t="s">
        <v>74</v>
      </c>
      <c r="N252" s="46" t="s">
        <v>59</v>
      </c>
      <c r="O252" s="46" t="s">
        <v>75</v>
      </c>
      <c r="P252" s="46" t="s">
        <v>62</v>
      </c>
      <c r="Q252" s="46" t="s">
        <v>76</v>
      </c>
      <c r="R252" s="46" t="s">
        <v>77</v>
      </c>
      <c r="S252" s="46" t="s">
        <v>78</v>
      </c>
      <c r="T252" s="46" t="s">
        <v>79</v>
      </c>
      <c r="U252" s="46" t="s">
        <v>80</v>
      </c>
      <c r="V252" s="46" t="s">
        <v>60</v>
      </c>
      <c r="W252" s="46" t="s">
        <v>81</v>
      </c>
      <c r="X252" s="46" t="s">
        <v>55</v>
      </c>
      <c r="Y252" s="46" t="s">
        <v>61</v>
      </c>
    </row>
    <row r="253" spans="1:25" x14ac:dyDescent="0.3">
      <c r="A253" s="37" t="s">
        <v>280</v>
      </c>
      <c r="B253" s="74">
        <f>INDEX(District!M:M,MATCH($A253&amp;$A$250,District!$J:$J,0))</f>
        <v>9.8684210526315805E-2</v>
      </c>
      <c r="C253" s="75">
        <f>INDEX(District!AA:AA,MATCH($A253&amp;$A$250,District!$J:$J,0))</f>
        <v>0.19101123595505601</v>
      </c>
      <c r="D253" s="75">
        <f>INDEX(District!AE:AE,MATCH($A253&amp;$A$250,District!$J:$J,0))</f>
        <v>0.31884057971014501</v>
      </c>
      <c r="E253" s="75">
        <f>INDEX(District!T:T,MATCH($A253&amp;$A$250,District!$J:$J,0))</f>
        <v>0.192857142857143</v>
      </c>
      <c r="F253" s="75">
        <f>INDEX(District!AB:AB,MATCH($A253&amp;$A$250,District!$J:$J,0))</f>
        <v>0.20192307692307701</v>
      </c>
      <c r="G253" s="75">
        <f>INDEX(District!AC:AC,MATCH($A253&amp;$A$250,District!$J:$J,0))</f>
        <v>0.219512195121951</v>
      </c>
      <c r="H253" s="75">
        <f>INDEX(District!Z:Z,MATCH($A253&amp;$A$250,District!$J:$J,0))</f>
        <v>0.26490066225165598</v>
      </c>
      <c r="I253" s="75">
        <f>INDEX(District!O:O,MATCH($A253&amp;$A$250,District!$J:$J,0))</f>
        <v>0.187919463087248</v>
      </c>
      <c r="J253" s="75">
        <f>INDEX(District!AG:AG,MATCH($A253&amp;$A$250,District!$J:$J,0))</f>
        <v>0.108108108108108</v>
      </c>
      <c r="K253" s="75">
        <f>INDEX(District!W:W,MATCH($A253&amp;$A$250,District!$J:$J,0))</f>
        <v>0.22929936305732501</v>
      </c>
      <c r="L253" s="75">
        <f>INDEX(District!L:L,MATCH($A253&amp;$A$250,District!$J:$J,0))</f>
        <v>0.42483660130718998</v>
      </c>
      <c r="M253" s="75">
        <f>INDEX(District!Y:Y,MATCH($A253&amp;$A$250,District!$J:$J,0))</f>
        <v>0.16580310880829</v>
      </c>
      <c r="N253" s="75">
        <f>INDEX(District!X:X,MATCH($A253&amp;$A$250,District!$J:$J,0))</f>
        <v>0.15053763440860199</v>
      </c>
      <c r="O253" s="75">
        <f>INDEX(District!AC:AC,MATCH($A253&amp;$A$250,District!$J:$J,0))</f>
        <v>0.219512195121951</v>
      </c>
      <c r="P253" s="75">
        <f>INDEX(District!AF:AF,MATCH($A253&amp;$A$250,District!$J:$J,0))</f>
        <v>0.208860759493671</v>
      </c>
      <c r="Q253" s="75">
        <f>INDEX(District!R:R,MATCH($A253&amp;$A$250,District!$J:$J,0))</f>
        <v>0.25</v>
      </c>
      <c r="R253" s="75">
        <f>INDEX(District!AH:AH,MATCH($A253&amp;$A$250,District!$J:$J,0))</f>
        <v>0.15533980582524301</v>
      </c>
      <c r="S253" s="75">
        <f>INDEX(District!AD:AD,MATCH($A253&amp;$A$250,District!$J:$J,0))</f>
        <v>0.25165562913907302</v>
      </c>
      <c r="T253" s="75">
        <f>INDEX(District!K:K,MATCH($A253&amp;$A$250,District!$J:$J,0))</f>
        <v>0.18106995884773699</v>
      </c>
      <c r="U253" s="75">
        <f>INDEX(District!Q:Q,MATCH($A253&amp;$A$250,District!$J:$J,0))</f>
        <v>0.138364779874214</v>
      </c>
      <c r="V253" s="75">
        <f>INDEX(District!P:P,MATCH($A253&amp;$A$250,District!$J:$J,0))</f>
        <v>0.14027149321266999</v>
      </c>
      <c r="W253" s="75">
        <f>INDEX(District!V:V,MATCH($A253&amp;$A$250,District!$J:$J,0))</f>
        <v>0.173913043478261</v>
      </c>
      <c r="X253" s="75">
        <f>INDEX(District!U:U,MATCH($A253&amp;$A$250,District!$J:$J,0))</f>
        <v>0.223776223776224</v>
      </c>
      <c r="Y253" s="75">
        <f>INDEX(District!S:S,MATCH($A253&amp;$A$250,District!$J:$J,0))</f>
        <v>0.35602094240837701</v>
      </c>
    </row>
    <row r="254" spans="1:25" x14ac:dyDescent="0.3">
      <c r="A254" s="37" t="s">
        <v>281</v>
      </c>
      <c r="B254" s="74">
        <f>INDEX(District!M:M,MATCH($A254&amp;$A$250,District!$J:$J,0))</f>
        <v>6.5789473684210497E-3</v>
      </c>
      <c r="C254" s="75">
        <f>INDEX(District!AA:AA,MATCH($A254&amp;$A$250,District!$J:$J,0))</f>
        <v>1.1235955056179799E-2</v>
      </c>
      <c r="D254" s="75">
        <f>INDEX(District!AE:AE,MATCH($A254&amp;$A$250,District!$J:$J,0))</f>
        <v>2.8985507246376802E-2</v>
      </c>
      <c r="E254" s="75">
        <f>INDEX(District!T:T,MATCH($A254&amp;$A$250,District!$J:$J,0))</f>
        <v>1.4285714285714299E-2</v>
      </c>
      <c r="F254" s="75">
        <f>INDEX(District!AB:AB,MATCH($A254&amp;$A$250,District!$J:$J,0))</f>
        <v>9.6153846153846194E-3</v>
      </c>
      <c r="G254" s="75">
        <f>INDEX(District!AC:AC,MATCH($A254&amp;$A$250,District!$J:$J,0))</f>
        <v>1.8292682926829298E-2</v>
      </c>
      <c r="H254" s="75">
        <f>INDEX(District!Z:Z,MATCH($A254&amp;$A$250,District!$J:$J,0))</f>
        <v>1.3245033112582801E-2</v>
      </c>
      <c r="I254" s="75">
        <f>INDEX(District!O:O,MATCH($A254&amp;$A$250,District!$J:$J,0))</f>
        <v>2.01342281879195E-2</v>
      </c>
      <c r="J254" s="75">
        <f>INDEX(District!AG:AG,MATCH($A254&amp;$A$250,District!$J:$J,0))</f>
        <v>0</v>
      </c>
      <c r="K254" s="75">
        <f>INDEX(District!W:W,MATCH($A254&amp;$A$250,District!$J:$J,0))</f>
        <v>1.27388535031847E-2</v>
      </c>
      <c r="L254" s="75">
        <f>INDEX(District!L:L,MATCH($A254&amp;$A$250,District!$J:$J,0))</f>
        <v>2.61437908496732E-2</v>
      </c>
      <c r="M254" s="75">
        <f>INDEX(District!Y:Y,MATCH($A254&amp;$A$250,District!$J:$J,0))</f>
        <v>3.6269430051813503E-2</v>
      </c>
      <c r="N254" s="75">
        <f>INDEX(District!X:X,MATCH($A254&amp;$A$250,District!$J:$J,0))</f>
        <v>2.1505376344085999E-2</v>
      </c>
      <c r="O254" s="75">
        <f>INDEX(District!AC:AC,MATCH($A254&amp;$A$250,District!$J:$J,0))</f>
        <v>1.8292682926829298E-2</v>
      </c>
      <c r="P254" s="75">
        <f>INDEX(District!AF:AF,MATCH($A254&amp;$A$250,District!$J:$J,0))</f>
        <v>4.4303797468354403E-2</v>
      </c>
      <c r="Q254" s="75">
        <f>INDEX(District!R:R,MATCH($A254&amp;$A$250,District!$J:$J,0))</f>
        <v>3.0487804878048801E-2</v>
      </c>
      <c r="R254" s="75">
        <f>INDEX(District!AH:AH,MATCH($A254&amp;$A$250,District!$J:$J,0))</f>
        <v>1.94174757281553E-2</v>
      </c>
      <c r="S254" s="75">
        <f>INDEX(District!AD:AD,MATCH($A254&amp;$A$250,District!$J:$J,0))</f>
        <v>6.6225165562913899E-3</v>
      </c>
      <c r="T254" s="75">
        <f>INDEX(District!K:K,MATCH($A254&amp;$A$250,District!$J:$J,0))</f>
        <v>8.23045267489712E-3</v>
      </c>
      <c r="U254" s="75">
        <f>INDEX(District!Q:Q,MATCH($A254&amp;$A$250,District!$J:$J,0))</f>
        <v>2.51572327044025E-2</v>
      </c>
      <c r="V254" s="75">
        <f>INDEX(District!P:P,MATCH($A254&amp;$A$250,District!$J:$J,0))</f>
        <v>1.8099547511312201E-2</v>
      </c>
      <c r="W254" s="75">
        <f>INDEX(District!V:V,MATCH($A254&amp;$A$250,District!$J:$J,0))</f>
        <v>3.1055900621118002E-2</v>
      </c>
      <c r="X254" s="75">
        <f>INDEX(District!U:U,MATCH($A254&amp;$A$250,District!$J:$J,0))</f>
        <v>2.7972027972028E-2</v>
      </c>
      <c r="Y254" s="75">
        <f>INDEX(District!S:S,MATCH($A254&amp;$A$250,District!$J:$J,0))</f>
        <v>4.1884816753926697E-2</v>
      </c>
    </row>
    <row r="255" spans="1:25" x14ac:dyDescent="0.3">
      <c r="A255" s="37" t="s">
        <v>282</v>
      </c>
      <c r="B255" s="74">
        <f>INDEX(District!M:M,MATCH($A255&amp;$A$250,District!$J:$J,0))</f>
        <v>0.144736842105263</v>
      </c>
      <c r="C255" s="75">
        <f>INDEX(District!AA:AA,MATCH($A255&amp;$A$250,District!$J:$J,0))</f>
        <v>0.376404494382022</v>
      </c>
      <c r="D255" s="75">
        <f>INDEX(District!AE:AE,MATCH($A255&amp;$A$250,District!$J:$J,0))</f>
        <v>0.376811594202899</v>
      </c>
      <c r="E255" s="75">
        <f>INDEX(District!T:T,MATCH($A255&amp;$A$250,District!$J:$J,0))</f>
        <v>0.16428571428571401</v>
      </c>
      <c r="F255" s="75">
        <f>INDEX(District!AB:AB,MATCH($A255&amp;$A$250,District!$J:$J,0))</f>
        <v>0.28846153846153799</v>
      </c>
      <c r="G255" s="75">
        <f>INDEX(District!AC:AC,MATCH($A255&amp;$A$250,District!$J:$J,0))</f>
        <v>0.43292682926829301</v>
      </c>
      <c r="H255" s="75">
        <f>INDEX(District!Z:Z,MATCH($A255&amp;$A$250,District!$J:$J,0))</f>
        <v>0.35761589403973498</v>
      </c>
      <c r="I255" s="75">
        <f>INDEX(District!O:O,MATCH($A255&amp;$A$250,District!$J:$J,0))</f>
        <v>0.30201342281879201</v>
      </c>
      <c r="J255" s="75">
        <f>INDEX(District!AG:AG,MATCH($A255&amp;$A$250,District!$J:$J,0))</f>
        <v>9.00900900900901E-2</v>
      </c>
      <c r="K255" s="75">
        <f>INDEX(District!W:W,MATCH($A255&amp;$A$250,District!$J:$J,0))</f>
        <v>0.29299363057324801</v>
      </c>
      <c r="L255" s="75">
        <f>INDEX(District!L:L,MATCH($A255&amp;$A$250,District!$J:$J,0))</f>
        <v>0.42483660130718998</v>
      </c>
      <c r="M255" s="75">
        <f>INDEX(District!Y:Y,MATCH($A255&amp;$A$250,District!$J:$J,0))</f>
        <v>8.8082901554404194E-2</v>
      </c>
      <c r="N255" s="75">
        <f>INDEX(District!X:X,MATCH($A255&amp;$A$250,District!$J:$J,0))</f>
        <v>0.225806451612903</v>
      </c>
      <c r="O255" s="75">
        <f>INDEX(District!AC:AC,MATCH($A255&amp;$A$250,District!$J:$J,0))</f>
        <v>0.43292682926829301</v>
      </c>
      <c r="P255" s="75">
        <f>INDEX(District!AF:AF,MATCH($A255&amp;$A$250,District!$J:$J,0))</f>
        <v>0.360759493670886</v>
      </c>
      <c r="Q255" s="75">
        <f>INDEX(District!R:R,MATCH($A255&amp;$A$250,District!$J:$J,0))</f>
        <v>0.40853658536585402</v>
      </c>
      <c r="R255" s="75">
        <f>INDEX(District!AH:AH,MATCH($A255&amp;$A$250,District!$J:$J,0))</f>
        <v>0.17475728155339801</v>
      </c>
      <c r="S255" s="75">
        <f>INDEX(District!AD:AD,MATCH($A255&amp;$A$250,District!$J:$J,0))</f>
        <v>0.17880794701986799</v>
      </c>
      <c r="T255" s="75">
        <f>INDEX(District!K:K,MATCH($A255&amp;$A$250,District!$J:$J,0))</f>
        <v>0.20164609053497901</v>
      </c>
      <c r="U255" s="75">
        <f>INDEX(District!Q:Q,MATCH($A255&amp;$A$250,District!$J:$J,0))</f>
        <v>0.14465408805031399</v>
      </c>
      <c r="V255" s="75">
        <f>INDEX(District!P:P,MATCH($A255&amp;$A$250,District!$J:$J,0))</f>
        <v>0.13574660633484201</v>
      </c>
      <c r="W255" s="75">
        <f>INDEX(District!V:V,MATCH($A255&amp;$A$250,District!$J:$J,0))</f>
        <v>0.12422360248447201</v>
      </c>
      <c r="X255" s="75">
        <f>INDEX(District!U:U,MATCH($A255&amp;$A$250,District!$J:$J,0))</f>
        <v>0.18181818181818199</v>
      </c>
      <c r="Y255" s="75">
        <f>INDEX(District!S:S,MATCH($A255&amp;$A$250,District!$J:$J,0))</f>
        <v>0.33507853403141402</v>
      </c>
    </row>
    <row r="256" spans="1:25" x14ac:dyDescent="0.3">
      <c r="A256" s="37" t="s">
        <v>283</v>
      </c>
      <c r="B256" s="74">
        <f>INDEX(District!M:M,MATCH($A256&amp;$A$250,District!$J:$J,0))</f>
        <v>0.40789473684210498</v>
      </c>
      <c r="C256" s="75">
        <f>INDEX(District!AA:AA,MATCH($A256&amp;$A$250,District!$J:$J,0))</f>
        <v>0.44382022471910099</v>
      </c>
      <c r="D256" s="75">
        <f>INDEX(District!AE:AE,MATCH($A256&amp;$A$250,District!$J:$J,0))</f>
        <v>0.38768115942029002</v>
      </c>
      <c r="E256" s="75">
        <f>INDEX(District!T:T,MATCH($A256&amp;$A$250,District!$J:$J,0))</f>
        <v>0.6</v>
      </c>
      <c r="F256" s="75">
        <f>INDEX(District!AB:AB,MATCH($A256&amp;$A$250,District!$J:$J,0))</f>
        <v>0.43269230769230799</v>
      </c>
      <c r="G256" s="75">
        <f>INDEX(District!AC:AC,MATCH($A256&amp;$A$250,District!$J:$J,0))</f>
        <v>0.28658536585365901</v>
      </c>
      <c r="H256" s="75">
        <f>INDEX(District!Z:Z,MATCH($A256&amp;$A$250,District!$J:$J,0))</f>
        <v>0.33774834437086099</v>
      </c>
      <c r="I256" s="75">
        <f>INDEX(District!O:O,MATCH($A256&amp;$A$250,District!$J:$J,0))</f>
        <v>0.322147651006711</v>
      </c>
      <c r="J256" s="75">
        <f>INDEX(District!AG:AG,MATCH($A256&amp;$A$250,District!$J:$J,0))</f>
        <v>0.56756756756756799</v>
      </c>
      <c r="K256" s="75">
        <f>INDEX(District!W:W,MATCH($A256&amp;$A$250,District!$J:$J,0))</f>
        <v>0.452229299363057</v>
      </c>
      <c r="L256" s="75">
        <f>INDEX(District!L:L,MATCH($A256&amp;$A$250,District!$J:$J,0))</f>
        <v>0.28758169934640498</v>
      </c>
      <c r="M256" s="75">
        <f>INDEX(District!Y:Y,MATCH($A256&amp;$A$250,District!$J:$J,0))</f>
        <v>0.658031088082902</v>
      </c>
      <c r="N256" s="75">
        <f>INDEX(District!X:X,MATCH($A256&amp;$A$250,District!$J:$J,0))</f>
        <v>0.456989247311828</v>
      </c>
      <c r="O256" s="75">
        <f>INDEX(District!AC:AC,MATCH($A256&amp;$A$250,District!$J:$J,0))</f>
        <v>0.28658536585365901</v>
      </c>
      <c r="P256" s="75">
        <f>INDEX(District!AF:AF,MATCH($A256&amp;$A$250,District!$J:$J,0))</f>
        <v>0.335443037974684</v>
      </c>
      <c r="Q256" s="75">
        <f>INDEX(District!R:R,MATCH($A256&amp;$A$250,District!$J:$J,0))</f>
        <v>0.34756097560975602</v>
      </c>
      <c r="R256" s="75">
        <f>INDEX(District!AH:AH,MATCH($A256&amp;$A$250,District!$J:$J,0))</f>
        <v>0.40776699029126201</v>
      </c>
      <c r="S256" s="75">
        <f>INDEX(District!AD:AD,MATCH($A256&amp;$A$250,District!$J:$J,0))</f>
        <v>0.45695364238410602</v>
      </c>
      <c r="T256" s="75">
        <f>INDEX(District!K:K,MATCH($A256&amp;$A$250,District!$J:$J,0))</f>
        <v>0.48148148148148201</v>
      </c>
      <c r="U256" s="75">
        <f>INDEX(District!Q:Q,MATCH($A256&amp;$A$250,District!$J:$J,0))</f>
        <v>0.52201257861635197</v>
      </c>
      <c r="V256" s="75">
        <f>INDEX(District!P:P,MATCH($A256&amp;$A$250,District!$J:$J,0))</f>
        <v>0.60180995475113097</v>
      </c>
      <c r="W256" s="75">
        <f>INDEX(District!V:V,MATCH($A256&amp;$A$250,District!$J:$J,0))</f>
        <v>0.45962732919254701</v>
      </c>
      <c r="X256" s="75">
        <f>INDEX(District!U:U,MATCH($A256&amp;$A$250,District!$J:$J,0))</f>
        <v>0.34265734265734299</v>
      </c>
      <c r="Y256" s="75">
        <f>INDEX(District!S:S,MATCH($A256&amp;$A$250,District!$J:$J,0))</f>
        <v>0.34031413612565398</v>
      </c>
    </row>
    <row r="257" spans="1:25" x14ac:dyDescent="0.3">
      <c r="A257" s="37" t="s">
        <v>284</v>
      </c>
      <c r="B257" s="74">
        <f>INDEX(District!M:M,MATCH($A257&amp;$A$250,District!$J:$J,0))</f>
        <v>3.94736842105263E-2</v>
      </c>
      <c r="C257" s="75">
        <f>INDEX(District!AA:AA,MATCH($A257&amp;$A$250,District!$J:$J,0))</f>
        <v>5.0561797752809001E-2</v>
      </c>
      <c r="D257" s="75">
        <f>INDEX(District!AE:AE,MATCH($A257&amp;$A$250,District!$J:$J,0))</f>
        <v>5.7971014492753603E-2</v>
      </c>
      <c r="E257" s="75">
        <f>INDEX(District!T:T,MATCH($A257&amp;$A$250,District!$J:$J,0))</f>
        <v>1.4285714285714299E-2</v>
      </c>
      <c r="F257" s="75">
        <f>INDEX(District!AB:AB,MATCH($A257&amp;$A$250,District!$J:$J,0))</f>
        <v>3.3653846153846201E-2</v>
      </c>
      <c r="G257" s="75">
        <f>INDEX(District!AC:AC,MATCH($A257&amp;$A$250,District!$J:$J,0))</f>
        <v>3.65853658536585E-2</v>
      </c>
      <c r="H257" s="75">
        <f>INDEX(District!Z:Z,MATCH($A257&amp;$A$250,District!$J:$J,0))</f>
        <v>7.9470198675496706E-2</v>
      </c>
      <c r="I257" s="75">
        <f>INDEX(District!O:O,MATCH($A257&amp;$A$250,District!$J:$J,0))</f>
        <v>0.10738255033557</v>
      </c>
      <c r="J257" s="75">
        <f>INDEX(District!AG:AG,MATCH($A257&amp;$A$250,District!$J:$J,0))</f>
        <v>1.8018018018018001E-2</v>
      </c>
      <c r="K257" s="75">
        <f>INDEX(District!W:W,MATCH($A257&amp;$A$250,District!$J:$J,0))</f>
        <v>7.6433121019108305E-2</v>
      </c>
      <c r="L257" s="75">
        <f>INDEX(District!L:L,MATCH($A257&amp;$A$250,District!$J:$J,0))</f>
        <v>3.2679738562091498E-2</v>
      </c>
      <c r="M257" s="75">
        <f>INDEX(District!Y:Y,MATCH($A257&amp;$A$250,District!$J:$J,0))</f>
        <v>7.2538860103627006E-2</v>
      </c>
      <c r="N257" s="75">
        <f>INDEX(District!X:X,MATCH($A257&amp;$A$250,District!$J:$J,0))</f>
        <v>7.5268817204301106E-2</v>
      </c>
      <c r="O257" s="75">
        <f>INDEX(District!AC:AC,MATCH($A257&amp;$A$250,District!$J:$J,0))</f>
        <v>3.65853658536585E-2</v>
      </c>
      <c r="P257" s="75">
        <f>INDEX(District!AF:AF,MATCH($A257&amp;$A$250,District!$J:$J,0))</f>
        <v>5.0632911392405097E-2</v>
      </c>
      <c r="Q257" s="75">
        <f>INDEX(District!R:R,MATCH($A257&amp;$A$250,District!$J:$J,0))</f>
        <v>1.21951219512195E-2</v>
      </c>
      <c r="R257" s="75">
        <f>INDEX(District!AH:AH,MATCH($A257&amp;$A$250,District!$J:$J,0))</f>
        <v>6.7961165048543701E-2</v>
      </c>
      <c r="S257" s="75">
        <f>INDEX(District!AD:AD,MATCH($A257&amp;$A$250,District!$J:$J,0))</f>
        <v>6.6225165562913899E-2</v>
      </c>
      <c r="T257" s="75">
        <f>INDEX(District!K:K,MATCH($A257&amp;$A$250,District!$J:$J,0))</f>
        <v>4.1152263374485597E-2</v>
      </c>
      <c r="U257" s="75">
        <f>INDEX(District!Q:Q,MATCH($A257&amp;$A$250,District!$J:$J,0))</f>
        <v>6.9182389937106903E-2</v>
      </c>
      <c r="V257" s="75">
        <f>INDEX(District!P:P,MATCH($A257&amp;$A$250,District!$J:$J,0))</f>
        <v>2.7149321266968299E-2</v>
      </c>
      <c r="W257" s="75">
        <f>INDEX(District!V:V,MATCH($A257&amp;$A$250,District!$J:$J,0))</f>
        <v>2.4844720496894401E-2</v>
      </c>
      <c r="X257" s="75">
        <f>INDEX(District!U:U,MATCH($A257&amp;$A$250,District!$J:$J,0))</f>
        <v>8.3916083916083906E-2</v>
      </c>
      <c r="Y257" s="75">
        <f>INDEX(District!S:S,MATCH($A257&amp;$A$250,District!$J:$J,0))</f>
        <v>7.3298429319371694E-2</v>
      </c>
    </row>
    <row r="258" spans="1:25" x14ac:dyDescent="0.3">
      <c r="A258" s="37" t="s">
        <v>285</v>
      </c>
      <c r="B258" s="74">
        <f>INDEX(District!M:M,MATCH($A258&amp;$A$250,District!$J:$J,0))</f>
        <v>0.21052631578947401</v>
      </c>
      <c r="C258" s="75">
        <f>INDEX(District!AA:AA,MATCH($A258&amp;$A$250,District!$J:$J,0))</f>
        <v>3.3707865168539297E-2</v>
      </c>
      <c r="D258" s="75">
        <f>INDEX(District!AE:AE,MATCH($A258&amp;$A$250,District!$J:$J,0))</f>
        <v>6.5217391304347797E-2</v>
      </c>
      <c r="E258" s="75">
        <f>INDEX(District!T:T,MATCH($A258&amp;$A$250,District!$J:$J,0))</f>
        <v>7.1428571428571397E-2</v>
      </c>
      <c r="F258" s="75">
        <f>INDEX(District!AB:AB,MATCH($A258&amp;$A$250,District!$J:$J,0))</f>
        <v>5.7692307692307702E-2</v>
      </c>
      <c r="G258" s="75">
        <f>INDEX(District!AC:AC,MATCH($A258&amp;$A$250,District!$J:$J,0))</f>
        <v>7.3170731707317097E-2</v>
      </c>
      <c r="H258" s="75">
        <f>INDEX(District!Z:Z,MATCH($A258&amp;$A$250,District!$J:$J,0))</f>
        <v>9.9337748344370896E-2</v>
      </c>
      <c r="I258" s="75">
        <f>INDEX(District!O:O,MATCH($A258&amp;$A$250,District!$J:$J,0))</f>
        <v>0.161073825503356</v>
      </c>
      <c r="J258" s="75">
        <f>INDEX(District!AG:AG,MATCH($A258&amp;$A$250,District!$J:$J,0))</f>
        <v>7.2072072072072099E-2</v>
      </c>
      <c r="K258" s="75">
        <f>INDEX(District!W:W,MATCH($A258&amp;$A$250,District!$J:$J,0))</f>
        <v>8.9171974522293002E-2</v>
      </c>
      <c r="L258" s="75">
        <f>INDEX(District!L:L,MATCH($A258&amp;$A$250,District!$J:$J,0))</f>
        <v>5.22875816993464E-2</v>
      </c>
      <c r="M258" s="75">
        <f>INDEX(District!Y:Y,MATCH($A258&amp;$A$250,District!$J:$J,0))</f>
        <v>5.1813471502590698E-2</v>
      </c>
      <c r="N258" s="75">
        <f>INDEX(District!X:X,MATCH($A258&amp;$A$250,District!$J:$J,0))</f>
        <v>0.16666666666666699</v>
      </c>
      <c r="O258" s="75">
        <f>INDEX(District!AC:AC,MATCH($A258&amp;$A$250,District!$J:$J,0))</f>
        <v>7.3170731707317097E-2</v>
      </c>
      <c r="P258" s="75">
        <f>INDEX(District!AF:AF,MATCH($A258&amp;$A$250,District!$J:$J,0))</f>
        <v>0.139240506329114</v>
      </c>
      <c r="Q258" s="75">
        <f>INDEX(District!R:R,MATCH($A258&amp;$A$250,District!$J:$J,0))</f>
        <v>6.7073170731707293E-2</v>
      </c>
      <c r="R258" s="75">
        <f>INDEX(District!AH:AH,MATCH($A258&amp;$A$250,District!$J:$J,0))</f>
        <v>0.14563106796116501</v>
      </c>
      <c r="S258" s="75">
        <f>INDEX(District!AD:AD,MATCH($A258&amp;$A$250,District!$J:$J,0))</f>
        <v>0.105960264900662</v>
      </c>
      <c r="T258" s="75">
        <f>INDEX(District!K:K,MATCH($A258&amp;$A$250,District!$J:$J,0))</f>
        <v>7.4074074074074098E-2</v>
      </c>
      <c r="U258" s="75">
        <f>INDEX(District!Q:Q,MATCH($A258&amp;$A$250,District!$J:$J,0))</f>
        <v>1.25786163522013E-2</v>
      </c>
      <c r="V258" s="75">
        <f>INDEX(District!P:P,MATCH($A258&amp;$A$250,District!$J:$J,0))</f>
        <v>2.2624434389140299E-2</v>
      </c>
      <c r="W258" s="75">
        <f>INDEX(District!V:V,MATCH($A258&amp;$A$250,District!$J:$J,0))</f>
        <v>9.3167701863354005E-2</v>
      </c>
      <c r="X258" s="75">
        <f>INDEX(District!U:U,MATCH($A258&amp;$A$250,District!$J:$J,0))</f>
        <v>8.3916083916083906E-2</v>
      </c>
      <c r="Y258" s="75">
        <f>INDEX(District!S:S,MATCH($A258&amp;$A$250,District!$J:$J,0))</f>
        <v>7.3298429319371694E-2</v>
      </c>
    </row>
    <row r="259" spans="1:25" x14ac:dyDescent="0.3">
      <c r="A259" s="37" t="s">
        <v>286</v>
      </c>
      <c r="B259" s="74">
        <f>INDEX(District!M:M,MATCH($A259&amp;$A$250,District!$J:$J,0))</f>
        <v>2.6315789473684199E-2</v>
      </c>
      <c r="C259" s="75">
        <f>INDEX(District!AA:AA,MATCH($A259&amp;$A$250,District!$J:$J,0))</f>
        <v>1.6853932584269701E-2</v>
      </c>
      <c r="D259" s="75">
        <f>INDEX(District!AE:AE,MATCH($A259&amp;$A$250,District!$J:$J,0))</f>
        <v>1.4492753623188401E-2</v>
      </c>
      <c r="E259" s="75">
        <f>INDEX(District!T:T,MATCH($A259&amp;$A$250,District!$J:$J,0))</f>
        <v>0.107142857142857</v>
      </c>
      <c r="F259" s="75">
        <f>INDEX(District!AB:AB,MATCH($A259&amp;$A$250,District!$J:$J,0))</f>
        <v>4.8076923076923097E-3</v>
      </c>
      <c r="G259" s="75">
        <f>INDEX(District!AC:AC,MATCH($A259&amp;$A$250,District!$J:$J,0))</f>
        <v>4.8780487804878099E-2</v>
      </c>
      <c r="H259" s="75">
        <f>INDEX(District!Z:Z,MATCH($A259&amp;$A$250,District!$J:$J,0))</f>
        <v>2.6490066225165601E-2</v>
      </c>
      <c r="I259" s="75">
        <f>INDEX(District!O:O,MATCH($A259&amp;$A$250,District!$J:$J,0))</f>
        <v>6.7114093959731499E-3</v>
      </c>
      <c r="J259" s="75">
        <f>INDEX(District!AG:AG,MATCH($A259&amp;$A$250,District!$J:$J,0))</f>
        <v>9.0090090090090107E-3</v>
      </c>
      <c r="K259" s="75">
        <f>INDEX(District!W:W,MATCH($A259&amp;$A$250,District!$J:$J,0))</f>
        <v>0</v>
      </c>
      <c r="L259" s="75">
        <f>INDEX(District!L:L,MATCH($A259&amp;$A$250,District!$J:$J,0))</f>
        <v>4.5751633986928102E-2</v>
      </c>
      <c r="M259" s="75">
        <f>INDEX(District!Y:Y,MATCH($A259&amp;$A$250,District!$J:$J,0))</f>
        <v>2.0725388601036301E-2</v>
      </c>
      <c r="N259" s="75">
        <f>INDEX(District!X:X,MATCH($A259&amp;$A$250,District!$J:$J,0))</f>
        <v>0.112903225806452</v>
      </c>
      <c r="O259" s="75">
        <f>INDEX(District!AC:AC,MATCH($A259&amp;$A$250,District!$J:$J,0))</f>
        <v>4.8780487804878099E-2</v>
      </c>
      <c r="P259" s="75">
        <f>INDEX(District!AF:AF,MATCH($A259&amp;$A$250,District!$J:$J,0))</f>
        <v>2.53164556962025E-2</v>
      </c>
      <c r="Q259" s="75">
        <f>INDEX(District!R:R,MATCH($A259&amp;$A$250,District!$J:$J,0))</f>
        <v>3.0487804878048801E-2</v>
      </c>
      <c r="R259" s="75">
        <f>INDEX(District!AH:AH,MATCH($A259&amp;$A$250,District!$J:$J,0))</f>
        <v>9.7087378640776708E-3</v>
      </c>
      <c r="S259" s="75">
        <f>INDEX(District!AD:AD,MATCH($A259&amp;$A$250,District!$J:$J,0))</f>
        <v>6.6225165562913899E-3</v>
      </c>
      <c r="T259" s="75">
        <f>INDEX(District!K:K,MATCH($A259&amp;$A$250,District!$J:$J,0))</f>
        <v>3.2921810699588501E-2</v>
      </c>
      <c r="U259" s="75">
        <f>INDEX(District!Q:Q,MATCH($A259&amp;$A$250,District!$J:$J,0))</f>
        <v>1.25786163522013E-2</v>
      </c>
      <c r="V259" s="75">
        <f>INDEX(District!P:P,MATCH($A259&amp;$A$250,District!$J:$J,0))</f>
        <v>4.5248868778280504E-3</v>
      </c>
      <c r="W259" s="75">
        <f>INDEX(District!V:V,MATCH($A259&amp;$A$250,District!$J:$J,0))</f>
        <v>3.1055900621118002E-2</v>
      </c>
      <c r="X259" s="75">
        <f>INDEX(District!U:U,MATCH($A259&amp;$A$250,District!$J:$J,0))</f>
        <v>1.3986013986014E-2</v>
      </c>
      <c r="Y259" s="75">
        <f>INDEX(District!S:S,MATCH($A259&amp;$A$250,District!$J:$J,0))</f>
        <v>3.6649214659685903E-2</v>
      </c>
    </row>
    <row r="260" spans="1:25" x14ac:dyDescent="0.3">
      <c r="A260" s="37" t="s">
        <v>287</v>
      </c>
      <c r="B260" s="74">
        <f>INDEX(District!M:M,MATCH($A260&amp;$A$250,District!$J:$J,0))</f>
        <v>6.5789473684210497E-3</v>
      </c>
      <c r="C260" s="75">
        <f>INDEX(District!AA:AA,MATCH($A260&amp;$A$250,District!$J:$J,0))</f>
        <v>0</v>
      </c>
      <c r="D260" s="75">
        <f>INDEX(District!AE:AE,MATCH($A260&amp;$A$250,District!$J:$J,0))</f>
        <v>0</v>
      </c>
      <c r="E260" s="75">
        <f>INDEX(District!T:T,MATCH($A260&amp;$A$250,District!$J:$J,0))</f>
        <v>0</v>
      </c>
      <c r="F260" s="75">
        <f>INDEX(District!AB:AB,MATCH($A260&amp;$A$250,District!$J:$J,0))</f>
        <v>0</v>
      </c>
      <c r="G260" s="75">
        <f>INDEX(District!AC:AC,MATCH($A260&amp;$A$250,District!$J:$J,0))</f>
        <v>0</v>
      </c>
      <c r="H260" s="75">
        <f>INDEX(District!Z:Z,MATCH($A260&amp;$A$250,District!$J:$J,0))</f>
        <v>0</v>
      </c>
      <c r="I260" s="75">
        <f>INDEX(District!O:O,MATCH($A260&amp;$A$250,District!$J:$J,0))</f>
        <v>6.7114093959731499E-3</v>
      </c>
      <c r="J260" s="75">
        <f>INDEX(District!AG:AG,MATCH($A260&amp;$A$250,District!$J:$J,0))</f>
        <v>0</v>
      </c>
      <c r="K260" s="75">
        <f>INDEX(District!W:W,MATCH($A260&amp;$A$250,District!$J:$J,0))</f>
        <v>0</v>
      </c>
      <c r="L260" s="75">
        <f>INDEX(District!L:L,MATCH($A260&amp;$A$250,District!$J:$J,0))</f>
        <v>1.30718954248366E-2</v>
      </c>
      <c r="M260" s="75">
        <f>INDEX(District!Y:Y,MATCH($A260&amp;$A$250,District!$J:$J,0))</f>
        <v>5.1813471502590702E-3</v>
      </c>
      <c r="N260" s="75">
        <f>INDEX(District!X:X,MATCH($A260&amp;$A$250,District!$J:$J,0))</f>
        <v>0</v>
      </c>
      <c r="O260" s="75">
        <f>INDEX(District!AC:AC,MATCH($A260&amp;$A$250,District!$J:$J,0))</f>
        <v>0</v>
      </c>
      <c r="P260" s="75">
        <f>INDEX(District!AF:AF,MATCH($A260&amp;$A$250,District!$J:$J,0))</f>
        <v>0</v>
      </c>
      <c r="Q260" s="75">
        <f>INDEX(District!R:R,MATCH($A260&amp;$A$250,District!$J:$J,0))</f>
        <v>0</v>
      </c>
      <c r="R260" s="75">
        <f>INDEX(District!AH:AH,MATCH($A260&amp;$A$250,District!$J:$J,0))</f>
        <v>0</v>
      </c>
      <c r="S260" s="75">
        <f>INDEX(District!AD:AD,MATCH($A260&amp;$A$250,District!$J:$J,0))</f>
        <v>6.6225165562913899E-3</v>
      </c>
      <c r="T260" s="75">
        <f>INDEX(District!K:K,MATCH($A260&amp;$A$250,District!$J:$J,0))</f>
        <v>0</v>
      </c>
      <c r="U260" s="75">
        <f>INDEX(District!Q:Q,MATCH($A260&amp;$A$250,District!$J:$J,0))</f>
        <v>0</v>
      </c>
      <c r="V260" s="75">
        <f>INDEX(District!P:P,MATCH($A260&amp;$A$250,District!$J:$J,0))</f>
        <v>1.11022302462516E-16</v>
      </c>
      <c r="W260" s="75">
        <f>INDEX(District!V:V,MATCH($A260&amp;$A$250,District!$J:$J,0))</f>
        <v>6.2111801242236003E-3</v>
      </c>
      <c r="X260" s="75">
        <f>INDEX(District!U:U,MATCH($A260&amp;$A$250,District!$J:$J,0))</f>
        <v>0</v>
      </c>
      <c r="Y260" s="75">
        <f>INDEX(District!S:S,MATCH($A260&amp;$A$250,District!$J:$J,0))</f>
        <v>0</v>
      </c>
    </row>
    <row r="261" spans="1:25" x14ac:dyDescent="0.3">
      <c r="A261" s="37" t="s">
        <v>288</v>
      </c>
      <c r="B261" s="74">
        <f>INDEX(District!M:M,MATCH($A261&amp;$A$250,District!$J:$J,0))</f>
        <v>9.8684210526315805E-2</v>
      </c>
      <c r="C261" s="75">
        <f>INDEX(District!AA:AA,MATCH($A261&amp;$A$250,District!$J:$J,0))</f>
        <v>5.0561797752809001E-2</v>
      </c>
      <c r="D261" s="75">
        <f>INDEX(District!AE:AE,MATCH($A261&amp;$A$250,District!$J:$J,0))</f>
        <v>2.8985507246376802E-2</v>
      </c>
      <c r="E261" s="75">
        <f>INDEX(District!T:T,MATCH($A261&amp;$A$250,District!$J:$J,0))</f>
        <v>0.1</v>
      </c>
      <c r="F261" s="75">
        <f>INDEX(District!AB:AB,MATCH($A261&amp;$A$250,District!$J:$J,0))</f>
        <v>1.9230769230769201E-2</v>
      </c>
      <c r="G261" s="75">
        <f>INDEX(District!AC:AC,MATCH($A261&amp;$A$250,District!$J:$J,0))</f>
        <v>2.4390243902439001E-2</v>
      </c>
      <c r="H261" s="75">
        <f>INDEX(District!Z:Z,MATCH($A261&amp;$A$250,District!$J:$J,0))</f>
        <v>7.2847682119205295E-2</v>
      </c>
      <c r="I261" s="75">
        <f>INDEX(District!O:O,MATCH($A261&amp;$A$250,District!$J:$J,0))</f>
        <v>2.01342281879195E-2</v>
      </c>
      <c r="J261" s="75">
        <f>INDEX(District!AG:AG,MATCH($A261&amp;$A$250,District!$J:$J,0))</f>
        <v>2.7027027027027001E-2</v>
      </c>
      <c r="K261" s="75">
        <f>INDEX(District!W:W,MATCH($A261&amp;$A$250,District!$J:$J,0))</f>
        <v>1.9108280254777101E-2</v>
      </c>
      <c r="L261" s="75">
        <f>INDEX(District!L:L,MATCH($A261&amp;$A$250,District!$J:$J,0))</f>
        <v>3.9215686274509803E-2</v>
      </c>
      <c r="M261" s="75">
        <f>INDEX(District!Y:Y,MATCH($A261&amp;$A$250,District!$J:$J,0))</f>
        <v>6.21761658031088E-2</v>
      </c>
      <c r="N261" s="75">
        <f>INDEX(District!X:X,MATCH($A261&amp;$A$250,District!$J:$J,0))</f>
        <v>0.15053763440860199</v>
      </c>
      <c r="O261" s="75">
        <f>INDEX(District!AC:AC,MATCH($A261&amp;$A$250,District!$J:$J,0))</f>
        <v>2.4390243902439001E-2</v>
      </c>
      <c r="P261" s="75">
        <f>INDEX(District!AF:AF,MATCH($A261&amp;$A$250,District!$J:$J,0))</f>
        <v>5.0632911392405097E-2</v>
      </c>
      <c r="Q261" s="75">
        <f>INDEX(District!R:R,MATCH($A261&amp;$A$250,District!$J:$J,0))</f>
        <v>4.2682926829268303E-2</v>
      </c>
      <c r="R261" s="75">
        <f>INDEX(District!AH:AH,MATCH($A261&amp;$A$250,District!$J:$J,0))</f>
        <v>4.8543689320388397E-2</v>
      </c>
      <c r="S261" s="75">
        <f>INDEX(District!AD:AD,MATCH($A261&amp;$A$250,District!$J:$J,0))</f>
        <v>1.3245033112582801E-2</v>
      </c>
      <c r="T261" s="75">
        <f>INDEX(District!K:K,MATCH($A261&amp;$A$250,District!$J:$J,0))</f>
        <v>4.1152263374485597E-2</v>
      </c>
      <c r="U261" s="75">
        <f>INDEX(District!Q:Q,MATCH($A261&amp;$A$250,District!$J:$J,0))</f>
        <v>6.2893081761006303E-2</v>
      </c>
      <c r="V261" s="75">
        <f>INDEX(District!P:P,MATCH($A261&amp;$A$250,District!$J:$J,0))</f>
        <v>8.1447963800904993E-2</v>
      </c>
      <c r="W261" s="75">
        <f>INDEX(District!V:V,MATCH($A261&amp;$A$250,District!$J:$J,0))</f>
        <v>0.14906832298136599</v>
      </c>
      <c r="X261" s="75">
        <f>INDEX(District!U:U,MATCH($A261&amp;$A$250,District!$J:$J,0))</f>
        <v>4.8951048951049E-2</v>
      </c>
      <c r="Y261" s="75">
        <f>INDEX(District!S:S,MATCH($A261&amp;$A$250,District!$J:$J,0))</f>
        <v>1.5706806282722498E-2</v>
      </c>
    </row>
    <row r="262" spans="1:25" x14ac:dyDescent="0.3">
      <c r="A262" s="37" t="s">
        <v>289</v>
      </c>
      <c r="B262" s="74">
        <f>INDEX(District!M:M,MATCH($A262&amp;$A$250,District!$J:$J,0))</f>
        <v>5.2631578947368397E-2</v>
      </c>
      <c r="C262" s="75">
        <f>INDEX(District!AA:AA,MATCH($A262&amp;$A$250,District!$J:$J,0))</f>
        <v>7.3033707865168496E-2</v>
      </c>
      <c r="D262" s="75">
        <f>INDEX(District!AE:AE,MATCH($A262&amp;$A$250,District!$J:$J,0))</f>
        <v>4.3478260869565202E-2</v>
      </c>
      <c r="E262" s="75">
        <f>INDEX(District!T:T,MATCH($A262&amp;$A$250,District!$J:$J,0))</f>
        <v>0.05</v>
      </c>
      <c r="F262" s="75">
        <f>INDEX(District!AB:AB,MATCH($A262&amp;$A$250,District!$J:$J,0))</f>
        <v>3.8461538461538498E-2</v>
      </c>
      <c r="G262" s="75">
        <f>INDEX(District!AC:AC,MATCH($A262&amp;$A$250,District!$J:$J,0))</f>
        <v>3.65853658536585E-2</v>
      </c>
      <c r="H262" s="75">
        <f>INDEX(District!Z:Z,MATCH($A262&amp;$A$250,District!$J:$J,0))</f>
        <v>1.3245033112582801E-2</v>
      </c>
      <c r="I262" s="75">
        <f>INDEX(District!O:O,MATCH($A262&amp;$A$250,District!$J:$J,0))</f>
        <v>6.7114093959731502E-2</v>
      </c>
      <c r="J262" s="75">
        <f>INDEX(District!AG:AG,MATCH($A262&amp;$A$250,District!$J:$J,0))</f>
        <v>9.90990990990991E-2</v>
      </c>
      <c r="K262" s="75">
        <f>INDEX(District!W:W,MATCH($A262&amp;$A$250,District!$J:$J,0))</f>
        <v>3.8216560509554097E-2</v>
      </c>
      <c r="L262" s="75">
        <f>INDEX(District!L:L,MATCH($A262&amp;$A$250,District!$J:$J,0))</f>
        <v>6.5359477124182996E-2</v>
      </c>
      <c r="M262" s="75">
        <f>INDEX(District!Y:Y,MATCH($A262&amp;$A$250,District!$J:$J,0))</f>
        <v>5.6994818652849701E-2</v>
      </c>
      <c r="N262" s="75">
        <f>INDEX(District!X:X,MATCH($A262&amp;$A$250,District!$J:$J,0))</f>
        <v>7.5268817204301106E-2</v>
      </c>
      <c r="O262" s="75">
        <f>INDEX(District!AC:AC,MATCH($A262&amp;$A$250,District!$J:$J,0))</f>
        <v>3.65853658536585E-2</v>
      </c>
      <c r="P262" s="75">
        <f>INDEX(District!AF:AF,MATCH($A262&amp;$A$250,District!$J:$J,0))</f>
        <v>5.6962025316455701E-2</v>
      </c>
      <c r="Q262" s="75">
        <f>INDEX(District!R:R,MATCH($A262&amp;$A$250,District!$J:$J,0))</f>
        <v>3.65853658536585E-2</v>
      </c>
      <c r="R262" s="75">
        <f>INDEX(District!AH:AH,MATCH($A262&amp;$A$250,District!$J:$J,0))</f>
        <v>8.7378640776699004E-2</v>
      </c>
      <c r="S262" s="75">
        <f>INDEX(District!AD:AD,MATCH($A262&amp;$A$250,District!$J:$J,0))</f>
        <v>1.9867549668874201E-2</v>
      </c>
      <c r="T262" s="75">
        <f>INDEX(District!K:K,MATCH($A262&amp;$A$250,District!$J:$J,0))</f>
        <v>4.52674897119342E-2</v>
      </c>
      <c r="U262" s="75">
        <f>INDEX(District!Q:Q,MATCH($A262&amp;$A$250,District!$J:$J,0))</f>
        <v>0.12578616352201299</v>
      </c>
      <c r="V262" s="75">
        <f>INDEX(District!P:P,MATCH($A262&amp;$A$250,District!$J:$J,0))</f>
        <v>3.1674208144796399E-2</v>
      </c>
      <c r="W262" s="75">
        <f>INDEX(District!V:V,MATCH($A262&amp;$A$250,District!$J:$J,0))</f>
        <v>4.3478260869565202E-2</v>
      </c>
      <c r="X262" s="75">
        <f>INDEX(District!U:U,MATCH($A262&amp;$A$250,District!$J:$J,0))</f>
        <v>2.0979020979021001E-2</v>
      </c>
      <c r="Y262" s="75">
        <f>INDEX(District!S:S,MATCH($A262&amp;$A$250,District!$J:$J,0))</f>
        <v>3.1413612565444997E-2</v>
      </c>
    </row>
    <row r="263" spans="1:25" x14ac:dyDescent="0.3">
      <c r="A263" s="37" t="s">
        <v>290</v>
      </c>
      <c r="B263" s="74">
        <f>INDEX(District!M:M,MATCH($A263&amp;$A$250,District!$J:$J,0))</f>
        <v>0.105263157894737</v>
      </c>
      <c r="C263" s="75">
        <f>INDEX(District!AA:AA,MATCH($A263&amp;$A$250,District!$J:$J,0))</f>
        <v>9.5505617977528101E-2</v>
      </c>
      <c r="D263" s="75">
        <f>INDEX(District!AE:AE,MATCH($A263&amp;$A$250,District!$J:$J,0))</f>
        <v>0.14855072463768099</v>
      </c>
      <c r="E263" s="75">
        <f>INDEX(District!T:T,MATCH($A263&amp;$A$250,District!$J:$J,0))</f>
        <v>0.13571428571428601</v>
      </c>
      <c r="F263" s="75">
        <f>INDEX(District!AB:AB,MATCH($A263&amp;$A$250,District!$J:$J,0))</f>
        <v>0.168269230769231</v>
      </c>
      <c r="G263" s="75">
        <f>INDEX(District!AC:AC,MATCH($A263&amp;$A$250,District!$J:$J,0))</f>
        <v>0.21341463414634099</v>
      </c>
      <c r="H263" s="75">
        <f>INDEX(District!Z:Z,MATCH($A263&amp;$A$250,District!$J:$J,0))</f>
        <v>0.15231788079470199</v>
      </c>
      <c r="I263" s="75">
        <f>INDEX(District!O:O,MATCH($A263&amp;$A$250,District!$J:$J,0))</f>
        <v>0.14765100671140899</v>
      </c>
      <c r="J263" s="75">
        <f>INDEX(District!AG:AG,MATCH($A263&amp;$A$250,District!$J:$J,0))</f>
        <v>0.117117117117117</v>
      </c>
      <c r="K263" s="75">
        <f>INDEX(District!W:W,MATCH($A263&amp;$A$250,District!$J:$J,0))</f>
        <v>0.19745222929936301</v>
      </c>
      <c r="L263" s="75">
        <f>INDEX(District!L:L,MATCH($A263&amp;$A$250,District!$J:$J,0))</f>
        <v>0.18300653594771199</v>
      </c>
      <c r="M263" s="75">
        <f>INDEX(District!Y:Y,MATCH($A263&amp;$A$250,District!$J:$J,0))</f>
        <v>9.8445595854922296E-2</v>
      </c>
      <c r="N263" s="75">
        <f>INDEX(District!X:X,MATCH($A263&amp;$A$250,District!$J:$J,0))</f>
        <v>0.26344086021505397</v>
      </c>
      <c r="O263" s="75">
        <f>INDEX(District!AC:AC,MATCH($A263&amp;$A$250,District!$J:$J,0))</f>
        <v>0.21341463414634099</v>
      </c>
      <c r="P263" s="75">
        <f>INDEX(District!AF:AF,MATCH($A263&amp;$A$250,District!$J:$J,0))</f>
        <v>0.20253164556962</v>
      </c>
      <c r="Q263" s="75">
        <f>INDEX(District!R:R,MATCH($A263&amp;$A$250,District!$J:$J,0))</f>
        <v>0.219512195121951</v>
      </c>
      <c r="R263" s="75">
        <f>INDEX(District!AH:AH,MATCH($A263&amp;$A$250,District!$J:$J,0))</f>
        <v>0.213592233009709</v>
      </c>
      <c r="S263" s="75">
        <f>INDEX(District!AD:AD,MATCH($A263&amp;$A$250,District!$J:$J,0))</f>
        <v>0.12582781456953601</v>
      </c>
      <c r="T263" s="75">
        <f>INDEX(District!K:K,MATCH($A263&amp;$A$250,District!$J:$J,0))</f>
        <v>0.27160493827160498</v>
      </c>
      <c r="U263" s="75">
        <f>INDEX(District!Q:Q,MATCH($A263&amp;$A$250,District!$J:$J,0))</f>
        <v>0.213836477987421</v>
      </c>
      <c r="V263" s="75">
        <f>INDEX(District!P:P,MATCH($A263&amp;$A$250,District!$J:$J,0))</f>
        <v>0.17194570135746601</v>
      </c>
      <c r="W263" s="75">
        <f>INDEX(District!V:V,MATCH($A263&amp;$A$250,District!$J:$J,0))</f>
        <v>0.111801242236025</v>
      </c>
      <c r="X263" s="75">
        <f>INDEX(District!U:U,MATCH($A263&amp;$A$250,District!$J:$J,0))</f>
        <v>0.195804195804196</v>
      </c>
      <c r="Y263" s="75">
        <f>INDEX(District!S:S,MATCH($A263&amp;$A$250,District!$J:$J,0))</f>
        <v>0.17277486910994799</v>
      </c>
    </row>
    <row r="264" spans="1:25" x14ac:dyDescent="0.3">
      <c r="A264" s="37" t="s">
        <v>291</v>
      </c>
      <c r="B264" s="74">
        <f>INDEX(District!M:M,MATCH($A264&amp;$A$250,District!$J:$J,0))</f>
        <v>6.5789473684210497E-3</v>
      </c>
      <c r="C264" s="75">
        <f>INDEX(District!AA:AA,MATCH($A264&amp;$A$250,District!$J:$J,0))</f>
        <v>1.1235955056179799E-2</v>
      </c>
      <c r="D264" s="75">
        <f>INDEX(District!AE:AE,MATCH($A264&amp;$A$250,District!$J:$J,0))</f>
        <v>7.2463768115942004E-3</v>
      </c>
      <c r="E264" s="75">
        <f>INDEX(District!T:T,MATCH($A264&amp;$A$250,District!$J:$J,0))</f>
        <v>7.14285714285714E-3</v>
      </c>
      <c r="F264" s="75">
        <f>INDEX(District!AB:AB,MATCH($A264&amp;$A$250,District!$J:$J,0))</f>
        <v>1.9230769230769201E-2</v>
      </c>
      <c r="G264" s="75">
        <f>INDEX(District!AC:AC,MATCH($A264&amp;$A$250,District!$J:$J,0))</f>
        <v>0</v>
      </c>
      <c r="H264" s="75">
        <f>INDEX(District!Z:Z,MATCH($A264&amp;$A$250,District!$J:$J,0))</f>
        <v>1.3245033112582801E-2</v>
      </c>
      <c r="I264" s="75">
        <f>INDEX(District!O:O,MATCH($A264&amp;$A$250,District!$J:$J,0))</f>
        <v>0</v>
      </c>
      <c r="J264" s="75">
        <f>INDEX(District!AG:AG,MATCH($A264&amp;$A$250,District!$J:$J,0))</f>
        <v>1.8018018018018001E-2</v>
      </c>
      <c r="K264" s="75">
        <f>INDEX(District!W:W,MATCH($A264&amp;$A$250,District!$J:$J,0))</f>
        <v>0</v>
      </c>
      <c r="L264" s="75">
        <f>INDEX(District!L:L,MATCH($A264&amp;$A$250,District!$J:$J,0))</f>
        <v>0</v>
      </c>
      <c r="M264" s="75">
        <f>INDEX(District!Y:Y,MATCH($A264&amp;$A$250,District!$J:$J,0))</f>
        <v>1.03626943005181E-2</v>
      </c>
      <c r="N264" s="75">
        <f>INDEX(District!X:X,MATCH($A264&amp;$A$250,District!$J:$J,0))</f>
        <v>2.1505376344085999E-2</v>
      </c>
      <c r="O264" s="75">
        <f>INDEX(District!AC:AC,MATCH($A264&amp;$A$250,District!$J:$J,0))</f>
        <v>0</v>
      </c>
      <c r="P264" s="75">
        <f>INDEX(District!AF:AF,MATCH($A264&amp;$A$250,District!$J:$J,0))</f>
        <v>6.3291139240506302E-3</v>
      </c>
      <c r="Q264" s="75">
        <f>INDEX(District!R:R,MATCH($A264&amp;$A$250,District!$J:$J,0))</f>
        <v>0</v>
      </c>
      <c r="R264" s="75">
        <f>INDEX(District!AH:AH,MATCH($A264&amp;$A$250,District!$J:$J,0))</f>
        <v>1.94174757281553E-2</v>
      </c>
      <c r="S264" s="75">
        <f>INDEX(District!AD:AD,MATCH($A264&amp;$A$250,District!$J:$J,0))</f>
        <v>-2.2204460492503101E-16</v>
      </c>
      <c r="T264" s="75">
        <f>INDEX(District!K:K,MATCH($A264&amp;$A$250,District!$J:$J,0))</f>
        <v>8.23045267489712E-3</v>
      </c>
      <c r="U264" s="75">
        <f>INDEX(District!Q:Q,MATCH($A264&amp;$A$250,District!$J:$J,0))</f>
        <v>1.25786163522013E-2</v>
      </c>
      <c r="V264" s="75">
        <f>INDEX(District!P:P,MATCH($A264&amp;$A$250,District!$J:$J,0))</f>
        <v>2.7149321266968299E-2</v>
      </c>
      <c r="W264" s="75">
        <f>INDEX(District!V:V,MATCH($A264&amp;$A$250,District!$J:$J,0))</f>
        <v>0</v>
      </c>
      <c r="X264" s="75">
        <f>INDEX(District!U:U,MATCH($A264&amp;$A$250,District!$J:$J,0))</f>
        <v>2.7972027972028E-2</v>
      </c>
      <c r="Y264" s="75">
        <f>INDEX(District!S:S,MATCH($A264&amp;$A$250,District!$J:$J,0))</f>
        <v>1.04712041884817E-2</v>
      </c>
    </row>
    <row r="265" spans="1:25" x14ac:dyDescent="0.3">
      <c r="A265" s="37" t="s">
        <v>292</v>
      </c>
      <c r="B265" s="74">
        <f>INDEX(District!M:M,MATCH($A265&amp;$A$250,District!$J:$J,0))</f>
        <v>0</v>
      </c>
      <c r="C265" s="75">
        <f>INDEX(District!AA:AA,MATCH($A265&amp;$A$250,District!$J:$J,0))</f>
        <v>0</v>
      </c>
      <c r="D265" s="75">
        <f>INDEX(District!AE:AE,MATCH($A265&amp;$A$250,District!$J:$J,0))</f>
        <v>0</v>
      </c>
      <c r="E265" s="75">
        <f>INDEX(District!T:T,MATCH($A265&amp;$A$250,District!$J:$J,0))</f>
        <v>0</v>
      </c>
      <c r="F265" s="75">
        <f>INDEX(District!AB:AB,MATCH($A265&amp;$A$250,District!$J:$J,0))</f>
        <v>4.8076923076923097E-3</v>
      </c>
      <c r="G265" s="75">
        <f>INDEX(District!AC:AC,MATCH($A265&amp;$A$250,District!$J:$J,0))</f>
        <v>0</v>
      </c>
      <c r="H265" s="75">
        <f>INDEX(District!Z:Z,MATCH($A265&amp;$A$250,District!$J:$J,0))</f>
        <v>0</v>
      </c>
      <c r="I265" s="75">
        <f>INDEX(District!O:O,MATCH($A265&amp;$A$250,District!$J:$J,0))</f>
        <v>0</v>
      </c>
      <c r="J265" s="75">
        <f>INDEX(District!AG:AG,MATCH($A265&amp;$A$250,District!$J:$J,0))</f>
        <v>0</v>
      </c>
      <c r="K265" s="75">
        <f>INDEX(District!W:W,MATCH($A265&amp;$A$250,District!$J:$J,0))</f>
        <v>0</v>
      </c>
      <c r="L265" s="75">
        <f>INDEX(District!L:L,MATCH($A265&amp;$A$250,District!$J:$J,0))</f>
        <v>0</v>
      </c>
      <c r="M265" s="75">
        <f>INDEX(District!Y:Y,MATCH($A265&amp;$A$250,District!$J:$J,0))</f>
        <v>1.03626943005181E-2</v>
      </c>
      <c r="N265" s="75">
        <f>INDEX(District!X:X,MATCH($A265&amp;$A$250,District!$J:$J,0))</f>
        <v>0</v>
      </c>
      <c r="O265" s="75">
        <f>INDEX(District!AC:AC,MATCH($A265&amp;$A$250,District!$J:$J,0))</f>
        <v>0</v>
      </c>
      <c r="P265" s="75">
        <f>INDEX(District!AF:AF,MATCH($A265&amp;$A$250,District!$J:$J,0))</f>
        <v>0</v>
      </c>
      <c r="Q265" s="75">
        <f>INDEX(District!R:R,MATCH($A265&amp;$A$250,District!$J:$J,0))</f>
        <v>0</v>
      </c>
      <c r="R265" s="75">
        <f>INDEX(District!AH:AH,MATCH($A265&amp;$A$250,District!$J:$J,0))</f>
        <v>0</v>
      </c>
      <c r="S265" s="75">
        <f>INDEX(District!AD:AD,MATCH($A265&amp;$A$250,District!$J:$J,0))</f>
        <v>-2.2204460492503101E-16</v>
      </c>
      <c r="T265" s="75">
        <f>INDEX(District!K:K,MATCH($A265&amp;$A$250,District!$J:$J,0))</f>
        <v>8.23045267489712E-3</v>
      </c>
      <c r="U265" s="75">
        <f>INDEX(District!Q:Q,MATCH($A265&amp;$A$250,District!$J:$J,0))</f>
        <v>0</v>
      </c>
      <c r="V265" s="75">
        <f>INDEX(District!P:P,MATCH($A265&amp;$A$250,District!$J:$J,0))</f>
        <v>4.5248868778280504E-3</v>
      </c>
      <c r="W265" s="75">
        <f>INDEX(District!V:V,MATCH($A265&amp;$A$250,District!$J:$J,0))</f>
        <v>6.2111801242236003E-3</v>
      </c>
      <c r="X265" s="75">
        <f>INDEX(District!U:U,MATCH($A265&amp;$A$250,District!$J:$J,0))</f>
        <v>0</v>
      </c>
      <c r="Y265" s="75">
        <f>INDEX(District!S:S,MATCH($A265&amp;$A$250,District!$J:$J,0))</f>
        <v>0</v>
      </c>
    </row>
    <row r="266" spans="1:25" x14ac:dyDescent="0.3">
      <c r="A266" s="37" t="s">
        <v>293</v>
      </c>
      <c r="B266" s="74">
        <f>INDEX(District!M:M,MATCH($A266&amp;$A$250,District!$J:$J,0))</f>
        <v>0</v>
      </c>
      <c r="C266" s="75">
        <f>INDEX(District!AA:AA,MATCH($A266&amp;$A$250,District!$J:$J,0))</f>
        <v>0</v>
      </c>
      <c r="D266" s="75">
        <f>INDEX(District!AE:AE,MATCH($A266&amp;$A$250,District!$J:$J,0))</f>
        <v>0</v>
      </c>
      <c r="E266" s="75">
        <f>INDEX(District!T:T,MATCH($A266&amp;$A$250,District!$J:$J,0))</f>
        <v>0</v>
      </c>
      <c r="F266" s="75">
        <f>INDEX(District!AB:AB,MATCH($A266&amp;$A$250,District!$J:$J,0))</f>
        <v>0</v>
      </c>
      <c r="G266" s="75">
        <f>INDEX(District!AC:AC,MATCH($A266&amp;$A$250,District!$J:$J,0))</f>
        <v>0</v>
      </c>
      <c r="H266" s="75">
        <f>INDEX(District!Z:Z,MATCH($A266&amp;$A$250,District!$J:$J,0))</f>
        <v>0</v>
      </c>
      <c r="I266" s="75">
        <f>INDEX(District!O:O,MATCH($A266&amp;$A$250,District!$J:$J,0))</f>
        <v>0</v>
      </c>
      <c r="J266" s="75">
        <f>INDEX(District!AG:AG,MATCH($A266&amp;$A$250,District!$J:$J,0))</f>
        <v>0</v>
      </c>
      <c r="K266" s="75">
        <f>INDEX(District!W:W,MATCH($A266&amp;$A$250,District!$J:$J,0))</f>
        <v>0</v>
      </c>
      <c r="L266" s="75">
        <f>INDEX(District!L:L,MATCH($A266&amp;$A$250,District!$J:$J,0))</f>
        <v>0</v>
      </c>
      <c r="M266" s="75">
        <f>INDEX(District!Y:Y,MATCH($A266&amp;$A$250,District!$J:$J,0))</f>
        <v>5.1813471502590702E-3</v>
      </c>
      <c r="N266" s="75">
        <f>INDEX(District!X:X,MATCH($A266&amp;$A$250,District!$J:$J,0))</f>
        <v>0</v>
      </c>
      <c r="O266" s="75">
        <f>INDEX(District!AC:AC,MATCH($A266&amp;$A$250,District!$J:$J,0))</f>
        <v>0</v>
      </c>
      <c r="P266" s="75">
        <f>INDEX(District!AF:AF,MATCH($A266&amp;$A$250,District!$J:$J,0))</f>
        <v>0</v>
      </c>
      <c r="Q266" s="75">
        <f>INDEX(District!R:R,MATCH($A266&amp;$A$250,District!$J:$J,0))</f>
        <v>6.0975609756097598E-3</v>
      </c>
      <c r="R266" s="75">
        <f>INDEX(District!AH:AH,MATCH($A266&amp;$A$250,District!$J:$J,0))</f>
        <v>0</v>
      </c>
      <c r="S266" s="75">
        <f>INDEX(District!AD:AD,MATCH($A266&amp;$A$250,District!$J:$J,0))</f>
        <v>-2.2204460492503101E-16</v>
      </c>
      <c r="T266" s="75">
        <f>INDEX(District!K:K,MATCH($A266&amp;$A$250,District!$J:$J,0))</f>
        <v>4.11522633744856E-3</v>
      </c>
      <c r="U266" s="75">
        <f>INDEX(District!Q:Q,MATCH($A266&amp;$A$250,District!$J:$J,0))</f>
        <v>0</v>
      </c>
      <c r="V266" s="75">
        <f>INDEX(District!P:P,MATCH($A266&amp;$A$250,District!$J:$J,0))</f>
        <v>1.11022302462516E-16</v>
      </c>
      <c r="W266" s="75">
        <f>INDEX(District!V:V,MATCH($A266&amp;$A$250,District!$J:$J,0))</f>
        <v>6.2111801242236003E-3</v>
      </c>
      <c r="X266" s="75">
        <f>INDEX(District!U:U,MATCH($A266&amp;$A$250,District!$J:$J,0))</f>
        <v>0</v>
      </c>
      <c r="Y266" s="75">
        <f>INDEX(District!S:S,MATCH($A266&amp;$A$250,District!$J:$J,0))</f>
        <v>0</v>
      </c>
    </row>
    <row r="267" spans="1:25" x14ac:dyDescent="0.3">
      <c r="A267" s="37" t="s">
        <v>294</v>
      </c>
      <c r="B267" s="74">
        <f>INDEX(District!M:M,MATCH($A267&amp;$A$250,District!$J:$J,0))</f>
        <v>0</v>
      </c>
      <c r="C267" s="75">
        <f>INDEX(District!AA:AA,MATCH($A267&amp;$A$250,District!$J:$J,0))</f>
        <v>0</v>
      </c>
      <c r="D267" s="75">
        <f>INDEX(District!AE:AE,MATCH($A267&amp;$A$250,District!$J:$J,0))</f>
        <v>0</v>
      </c>
      <c r="E267" s="75">
        <f>INDEX(District!T:T,MATCH($A267&amp;$A$250,District!$J:$J,0))</f>
        <v>0</v>
      </c>
      <c r="F267" s="75">
        <f>INDEX(District!AB:AB,MATCH($A267&amp;$A$250,District!$J:$J,0))</f>
        <v>4.8076923076923097E-3</v>
      </c>
      <c r="G267" s="75">
        <f>INDEX(District!AC:AC,MATCH($A267&amp;$A$250,District!$J:$J,0))</f>
        <v>0</v>
      </c>
      <c r="H267" s="75">
        <f>INDEX(District!Z:Z,MATCH($A267&amp;$A$250,District!$J:$J,0))</f>
        <v>0</v>
      </c>
      <c r="I267" s="75">
        <f>INDEX(District!O:O,MATCH($A267&amp;$A$250,District!$J:$J,0))</f>
        <v>0</v>
      </c>
      <c r="J267" s="75">
        <f>INDEX(District!AG:AG,MATCH($A267&amp;$A$250,District!$J:$J,0))</f>
        <v>0</v>
      </c>
      <c r="K267" s="75">
        <f>INDEX(District!W:W,MATCH($A267&amp;$A$250,District!$J:$J,0))</f>
        <v>0</v>
      </c>
      <c r="L267" s="75">
        <f>INDEX(District!L:L,MATCH($A267&amp;$A$250,District!$J:$J,0))</f>
        <v>0</v>
      </c>
      <c r="M267" s="75">
        <f>INDEX(District!Y:Y,MATCH($A267&amp;$A$250,District!$J:$J,0))</f>
        <v>5.1813471502590702E-3</v>
      </c>
      <c r="N267" s="75">
        <f>INDEX(District!X:X,MATCH($A267&amp;$A$250,District!$J:$J,0))</f>
        <v>0</v>
      </c>
      <c r="O267" s="75">
        <f>INDEX(District!AC:AC,MATCH($A267&amp;$A$250,District!$J:$J,0))</f>
        <v>0</v>
      </c>
      <c r="P267" s="75">
        <f>INDEX(District!AF:AF,MATCH($A267&amp;$A$250,District!$J:$J,0))</f>
        <v>0</v>
      </c>
      <c r="Q267" s="75">
        <f>INDEX(District!R:R,MATCH($A267&amp;$A$250,District!$J:$J,0))</f>
        <v>0</v>
      </c>
      <c r="R267" s="75">
        <f>INDEX(District!AH:AH,MATCH($A267&amp;$A$250,District!$J:$J,0))</f>
        <v>0</v>
      </c>
      <c r="S267" s="75">
        <f>INDEX(District!AD:AD,MATCH($A267&amp;$A$250,District!$J:$J,0))</f>
        <v>-2.2204460492503101E-16</v>
      </c>
      <c r="T267" s="75">
        <f>INDEX(District!K:K,MATCH($A267&amp;$A$250,District!$J:$J,0))</f>
        <v>1.2345679012345699E-2</v>
      </c>
      <c r="U267" s="75">
        <f>INDEX(District!Q:Q,MATCH($A267&amp;$A$250,District!$J:$J,0))</f>
        <v>6.2893081761006301E-3</v>
      </c>
      <c r="V267" s="75">
        <f>INDEX(District!P:P,MATCH($A267&amp;$A$250,District!$J:$J,0))</f>
        <v>3.1674208144796399E-2</v>
      </c>
      <c r="W267" s="75">
        <f>INDEX(District!V:V,MATCH($A267&amp;$A$250,District!$J:$J,0))</f>
        <v>0</v>
      </c>
      <c r="X267" s="75">
        <f>INDEX(District!U:U,MATCH($A267&amp;$A$250,District!$J:$J,0))</f>
        <v>6.9930069930069904E-3</v>
      </c>
      <c r="Y267" s="75">
        <f>INDEX(District!S:S,MATCH($A267&amp;$A$250,District!$J:$J,0))</f>
        <v>0</v>
      </c>
    </row>
    <row r="268" spans="1:25" x14ac:dyDescent="0.3">
      <c r="A268" s="37" t="s">
        <v>295</v>
      </c>
      <c r="B268" s="74">
        <f>INDEX(District!M:M,MATCH($A268&amp;$A$250,District!$J:$J,0))</f>
        <v>8.55263157894737E-2</v>
      </c>
      <c r="C268" s="75">
        <f>INDEX(District!AA:AA,MATCH($A268&amp;$A$250,District!$J:$J,0))</f>
        <v>5.6179775280898901E-3</v>
      </c>
      <c r="D268" s="75">
        <f>INDEX(District!AE:AE,MATCH($A268&amp;$A$250,District!$J:$J,0))</f>
        <v>3.6231884057971002E-3</v>
      </c>
      <c r="E268" s="75">
        <f>INDEX(District!T:T,MATCH($A268&amp;$A$250,District!$J:$J,0))</f>
        <v>2.8571428571428598E-2</v>
      </c>
      <c r="F268" s="75">
        <f>INDEX(District!AB:AB,MATCH($A268&amp;$A$250,District!$J:$J,0))</f>
        <v>6.25E-2</v>
      </c>
      <c r="G268" s="75">
        <f>INDEX(District!AC:AC,MATCH($A268&amp;$A$250,District!$J:$J,0))</f>
        <v>5.4878048780487798E-2</v>
      </c>
      <c r="H268" s="75">
        <f>INDEX(District!Z:Z,MATCH($A268&amp;$A$250,District!$J:$J,0))</f>
        <v>1.3245033112582801E-2</v>
      </c>
      <c r="I268" s="75">
        <f>INDEX(District!O:O,MATCH($A268&amp;$A$250,District!$J:$J,0))</f>
        <v>6.7114093959731499E-3</v>
      </c>
      <c r="J268" s="75">
        <f>INDEX(District!AG:AG,MATCH($A268&amp;$A$250,District!$J:$J,0))</f>
        <v>1.8018018018018001E-2</v>
      </c>
      <c r="K268" s="75">
        <f>INDEX(District!W:W,MATCH($A268&amp;$A$250,District!$J:$J,0))</f>
        <v>6.3694267515923596E-3</v>
      </c>
      <c r="L268" s="75">
        <f>INDEX(District!L:L,MATCH($A268&amp;$A$250,District!$J:$J,0))</f>
        <v>0</v>
      </c>
      <c r="M268" s="75">
        <f>INDEX(District!Y:Y,MATCH($A268&amp;$A$250,District!$J:$J,0))</f>
        <v>3.10880829015544E-2</v>
      </c>
      <c r="N268" s="75">
        <f>INDEX(District!X:X,MATCH($A268&amp;$A$250,District!$J:$J,0))</f>
        <v>0.10752688172043</v>
      </c>
      <c r="O268" s="75">
        <f>INDEX(District!AC:AC,MATCH($A268&amp;$A$250,District!$J:$J,0))</f>
        <v>5.4878048780487798E-2</v>
      </c>
      <c r="P268" s="75">
        <f>INDEX(District!AF:AF,MATCH($A268&amp;$A$250,District!$J:$J,0))</f>
        <v>3.7974683544303799E-2</v>
      </c>
      <c r="Q268" s="75">
        <f>INDEX(District!R:R,MATCH($A268&amp;$A$250,District!$J:$J,0))</f>
        <v>1.8292682926829298E-2</v>
      </c>
      <c r="R268" s="75">
        <f>INDEX(District!AH:AH,MATCH($A268&amp;$A$250,District!$J:$J,0))</f>
        <v>4.8543689320388397E-2</v>
      </c>
      <c r="S268" s="75">
        <f>INDEX(District!AD:AD,MATCH($A268&amp;$A$250,District!$J:$J,0))</f>
        <v>1.9867549668874201E-2</v>
      </c>
      <c r="T268" s="75">
        <f>INDEX(District!K:K,MATCH($A268&amp;$A$250,District!$J:$J,0))</f>
        <v>0</v>
      </c>
      <c r="U268" s="75">
        <f>INDEX(District!Q:Q,MATCH($A268&amp;$A$250,District!$J:$J,0))</f>
        <v>6.2893081761006301E-3</v>
      </c>
      <c r="V268" s="75">
        <f>INDEX(District!P:P,MATCH($A268&amp;$A$250,District!$J:$J,0))</f>
        <v>4.5248868778280504E-3</v>
      </c>
      <c r="W268" s="75">
        <f>INDEX(District!V:V,MATCH($A268&amp;$A$250,District!$J:$J,0))</f>
        <v>1.8633540372670801E-2</v>
      </c>
      <c r="X268" s="75">
        <f>INDEX(District!U:U,MATCH($A268&amp;$A$250,District!$J:$J,0))</f>
        <v>1.3986013986014E-2</v>
      </c>
      <c r="Y268" s="75">
        <f>INDEX(District!S:S,MATCH($A268&amp;$A$250,District!$J:$J,0))</f>
        <v>5.2356020942408397E-3</v>
      </c>
    </row>
    <row r="269" spans="1:25" x14ac:dyDescent="0.3">
      <c r="A269" s="37" t="s">
        <v>296</v>
      </c>
      <c r="B269" s="74">
        <f>INDEX(District!M:M,MATCH($A269&amp;$A$250,District!$J:$J,0))</f>
        <v>3.94736842105263E-2</v>
      </c>
      <c r="C269" s="75">
        <f>INDEX(District!AA:AA,MATCH($A269&amp;$A$250,District!$J:$J,0))</f>
        <v>8.4269662921348298E-2</v>
      </c>
      <c r="D269" s="75">
        <f>INDEX(District!AE:AE,MATCH($A269&amp;$A$250,District!$J:$J,0))</f>
        <v>6.88405797101449E-2</v>
      </c>
      <c r="E269" s="75">
        <f>INDEX(District!T:T,MATCH($A269&amp;$A$250,District!$J:$J,0))</f>
        <v>3.5714285714285698E-2</v>
      </c>
      <c r="F269" s="75">
        <f>INDEX(District!AB:AB,MATCH($A269&amp;$A$250,District!$J:$J,0))</f>
        <v>6.7307692307692304E-2</v>
      </c>
      <c r="G269" s="75">
        <f>INDEX(District!AC:AC,MATCH($A269&amp;$A$250,District!$J:$J,0))</f>
        <v>8.5365853658536606E-2</v>
      </c>
      <c r="H269" s="75">
        <f>INDEX(District!Z:Z,MATCH($A269&amp;$A$250,District!$J:$J,0))</f>
        <v>6.6225165562913899E-2</v>
      </c>
      <c r="I269" s="75">
        <f>INDEX(District!O:O,MATCH($A269&amp;$A$250,District!$J:$J,0))</f>
        <v>5.3691275167785199E-2</v>
      </c>
      <c r="J269" s="75">
        <f>INDEX(District!AG:AG,MATCH($A269&amp;$A$250,District!$J:$J,0))</f>
        <v>4.5045045045045001E-2</v>
      </c>
      <c r="K269" s="75">
        <f>INDEX(District!W:W,MATCH($A269&amp;$A$250,District!$J:$J,0))</f>
        <v>2.54777070063694E-2</v>
      </c>
      <c r="L269" s="75">
        <f>INDEX(District!L:L,MATCH($A269&amp;$A$250,District!$J:$J,0))</f>
        <v>5.22875816993464E-2</v>
      </c>
      <c r="M269" s="75">
        <f>INDEX(District!Y:Y,MATCH($A269&amp;$A$250,District!$J:$J,0))</f>
        <v>5.1813471502590698E-2</v>
      </c>
      <c r="N269" s="75">
        <f>INDEX(District!X:X,MATCH($A269&amp;$A$250,District!$J:$J,0))</f>
        <v>9.6774193548387094E-2</v>
      </c>
      <c r="O269" s="75">
        <f>INDEX(District!AC:AC,MATCH($A269&amp;$A$250,District!$J:$J,0))</f>
        <v>8.5365853658536606E-2</v>
      </c>
      <c r="P269" s="75">
        <f>INDEX(District!AF:AF,MATCH($A269&amp;$A$250,District!$J:$J,0))</f>
        <v>7.5949367088607597E-2</v>
      </c>
      <c r="Q269" s="75">
        <f>INDEX(District!R:R,MATCH($A269&amp;$A$250,District!$J:$J,0))</f>
        <v>9.7560975609756101E-2</v>
      </c>
      <c r="R269" s="75">
        <f>INDEX(District!AH:AH,MATCH($A269&amp;$A$250,District!$J:$J,0))</f>
        <v>5.8252427184466E-2</v>
      </c>
      <c r="S269" s="75">
        <f>INDEX(District!AD:AD,MATCH($A269&amp;$A$250,District!$J:$J,0))</f>
        <v>3.9735099337748402E-2</v>
      </c>
      <c r="T269" s="75">
        <f>INDEX(District!K:K,MATCH($A269&amp;$A$250,District!$J:$J,0))</f>
        <v>8.6419753086419804E-2</v>
      </c>
      <c r="U269" s="75">
        <f>INDEX(District!Q:Q,MATCH($A269&amp;$A$250,District!$J:$J,0))</f>
        <v>5.6603773584905703E-2</v>
      </c>
      <c r="V269" s="75">
        <f>INDEX(District!P:P,MATCH($A269&amp;$A$250,District!$J:$J,0))</f>
        <v>3.1674208144796399E-2</v>
      </c>
      <c r="W269" s="75">
        <f>INDEX(District!V:V,MATCH($A269&amp;$A$250,District!$J:$J,0))</f>
        <v>5.5900621118012403E-2</v>
      </c>
      <c r="X269" s="75">
        <f>INDEX(District!U:U,MATCH($A269&amp;$A$250,District!$J:$J,0))</f>
        <v>6.9930069930069894E-2</v>
      </c>
      <c r="Y269" s="75">
        <f>INDEX(District!S:S,MATCH($A269&amp;$A$250,District!$J:$J,0))</f>
        <v>6.8062827225130906E-2</v>
      </c>
    </row>
    <row r="270" spans="1:25" x14ac:dyDescent="0.3">
      <c r="A270" s="37" t="s">
        <v>297</v>
      </c>
      <c r="B270" s="74">
        <f>INDEX(District!M:M,MATCH($A270&amp;$A$250,District!$J:$J,0))</f>
        <v>0</v>
      </c>
      <c r="C270" s="75">
        <f>INDEX(District!AA:AA,MATCH($A270&amp;$A$250,District!$J:$J,0))</f>
        <v>0</v>
      </c>
      <c r="D270" s="75">
        <f>INDEX(District!AE:AE,MATCH($A270&amp;$A$250,District!$J:$J,0))</f>
        <v>3.6231884057971002E-3</v>
      </c>
      <c r="E270" s="75">
        <f>INDEX(District!T:T,MATCH($A270&amp;$A$250,District!$J:$J,0))</f>
        <v>0</v>
      </c>
      <c r="F270" s="75">
        <f>INDEX(District!AB:AB,MATCH($A270&amp;$A$250,District!$J:$J,0))</f>
        <v>0</v>
      </c>
      <c r="G270" s="75">
        <f>INDEX(District!AC:AC,MATCH($A270&amp;$A$250,District!$J:$J,0))</f>
        <v>0</v>
      </c>
      <c r="H270" s="75">
        <f>INDEX(District!Z:Z,MATCH($A270&amp;$A$250,District!$J:$J,0))</f>
        <v>0</v>
      </c>
      <c r="I270" s="75">
        <f>INDEX(District!O:O,MATCH($A270&amp;$A$250,District!$J:$J,0))</f>
        <v>0</v>
      </c>
      <c r="J270" s="75">
        <f>INDEX(District!AG:AG,MATCH($A270&amp;$A$250,District!$J:$J,0))</f>
        <v>0</v>
      </c>
      <c r="K270" s="75">
        <f>INDEX(District!W:W,MATCH($A270&amp;$A$250,District!$J:$J,0))</f>
        <v>0</v>
      </c>
      <c r="L270" s="75">
        <f>INDEX(District!L:L,MATCH($A270&amp;$A$250,District!$J:$J,0))</f>
        <v>0</v>
      </c>
      <c r="M270" s="75">
        <f>INDEX(District!Y:Y,MATCH($A270&amp;$A$250,District!$J:$J,0))</f>
        <v>0</v>
      </c>
      <c r="N270" s="75">
        <f>INDEX(District!X:X,MATCH($A270&amp;$A$250,District!$J:$J,0))</f>
        <v>0</v>
      </c>
      <c r="O270" s="75">
        <f>INDEX(District!AC:AC,MATCH($A270&amp;$A$250,District!$J:$J,0))</f>
        <v>0</v>
      </c>
      <c r="P270" s="75">
        <f>INDEX(District!AF:AF,MATCH($A270&amp;$A$250,District!$J:$J,0))</f>
        <v>0</v>
      </c>
      <c r="Q270" s="75">
        <f>INDEX(District!R:R,MATCH($A270&amp;$A$250,District!$J:$J,0))</f>
        <v>0</v>
      </c>
      <c r="R270" s="75">
        <f>INDEX(District!AH:AH,MATCH($A270&amp;$A$250,District!$J:$J,0))</f>
        <v>0</v>
      </c>
      <c r="S270" s="75">
        <f>INDEX(District!AD:AD,MATCH($A270&amp;$A$250,District!$J:$J,0))</f>
        <v>-2.2204460492503101E-16</v>
      </c>
      <c r="T270" s="75">
        <f>INDEX(District!K:K,MATCH($A270&amp;$A$250,District!$J:$J,0))</f>
        <v>0</v>
      </c>
      <c r="U270" s="75">
        <f>INDEX(District!Q:Q,MATCH($A270&amp;$A$250,District!$J:$J,0))</f>
        <v>0</v>
      </c>
      <c r="V270" s="75">
        <f>INDEX(District!P:P,MATCH($A270&amp;$A$250,District!$J:$J,0))</f>
        <v>1.11022302462516E-16</v>
      </c>
      <c r="W270" s="75">
        <f>INDEX(District!V:V,MATCH($A270&amp;$A$250,District!$J:$J,0))</f>
        <v>0</v>
      </c>
      <c r="X270" s="75">
        <f>INDEX(District!U:U,MATCH($A270&amp;$A$250,District!$J:$J,0))</f>
        <v>0</v>
      </c>
      <c r="Y270" s="75">
        <f>INDEX(District!S:S,MATCH($A270&amp;$A$250,District!$J:$J,0))</f>
        <v>0</v>
      </c>
    </row>
    <row r="271" spans="1:25" x14ac:dyDescent="0.3">
      <c r="A271" s="37" t="s">
        <v>298</v>
      </c>
      <c r="B271" s="74">
        <f>INDEX(District!M:M,MATCH($A271&amp;$A$250,District!$J:$J,0))</f>
        <v>0</v>
      </c>
      <c r="C271" s="75">
        <f>INDEX(District!AA:AA,MATCH($A271&amp;$A$250,District!$J:$J,0))</f>
        <v>0</v>
      </c>
      <c r="D271" s="75">
        <f>INDEX(District!AE:AE,MATCH($A271&amp;$A$250,District!$J:$J,0))</f>
        <v>3.6231884057971002E-3</v>
      </c>
      <c r="E271" s="75">
        <f>INDEX(District!T:T,MATCH($A271&amp;$A$250,District!$J:$J,0))</f>
        <v>0</v>
      </c>
      <c r="F271" s="75">
        <f>INDEX(District!AB:AB,MATCH($A271&amp;$A$250,District!$J:$J,0))</f>
        <v>4.8076923076923097E-3</v>
      </c>
      <c r="G271" s="75">
        <f>INDEX(District!AC:AC,MATCH($A271&amp;$A$250,District!$J:$J,0))</f>
        <v>0</v>
      </c>
      <c r="H271" s="75">
        <f>INDEX(District!Z:Z,MATCH($A271&amp;$A$250,District!$J:$J,0))</f>
        <v>0</v>
      </c>
      <c r="I271" s="75">
        <f>INDEX(District!O:O,MATCH($A271&amp;$A$250,District!$J:$J,0))</f>
        <v>0</v>
      </c>
      <c r="J271" s="75">
        <f>INDEX(District!AG:AG,MATCH($A271&amp;$A$250,District!$J:$J,0))</f>
        <v>0</v>
      </c>
      <c r="K271" s="75">
        <f>INDEX(District!W:W,MATCH($A271&amp;$A$250,District!$J:$J,0))</f>
        <v>6.3694267515923596E-3</v>
      </c>
      <c r="L271" s="75">
        <f>INDEX(District!L:L,MATCH($A271&amp;$A$250,District!$J:$J,0))</f>
        <v>6.5359477124183E-3</v>
      </c>
      <c r="M271" s="75">
        <f>INDEX(District!Y:Y,MATCH($A271&amp;$A$250,District!$J:$J,0))</f>
        <v>0</v>
      </c>
      <c r="N271" s="75">
        <f>INDEX(District!X:X,MATCH($A271&amp;$A$250,District!$J:$J,0))</f>
        <v>0</v>
      </c>
      <c r="O271" s="75">
        <f>INDEX(District!AC:AC,MATCH($A271&amp;$A$250,District!$J:$J,0))</f>
        <v>0</v>
      </c>
      <c r="P271" s="75">
        <f>INDEX(District!AF:AF,MATCH($A271&amp;$A$250,District!$J:$J,0))</f>
        <v>3.1645569620253201E-2</v>
      </c>
      <c r="Q271" s="75">
        <f>INDEX(District!R:R,MATCH($A271&amp;$A$250,District!$J:$J,0))</f>
        <v>6.0975609756097598E-3</v>
      </c>
      <c r="R271" s="75">
        <f>INDEX(District!AH:AH,MATCH($A271&amp;$A$250,District!$J:$J,0))</f>
        <v>0</v>
      </c>
      <c r="S271" s="75">
        <f>INDEX(District!AD:AD,MATCH($A271&amp;$A$250,District!$J:$J,0))</f>
        <v>-2.2204460492503101E-16</v>
      </c>
      <c r="T271" s="75">
        <f>INDEX(District!K:K,MATCH($A271&amp;$A$250,District!$J:$J,0))</f>
        <v>4.11522633744856E-3</v>
      </c>
      <c r="U271" s="75">
        <f>INDEX(District!Q:Q,MATCH($A271&amp;$A$250,District!$J:$J,0))</f>
        <v>0</v>
      </c>
      <c r="V271" s="75">
        <f>INDEX(District!P:P,MATCH($A271&amp;$A$250,District!$J:$J,0))</f>
        <v>9.0497737556561094E-3</v>
      </c>
      <c r="W271" s="75">
        <f>INDEX(District!V:V,MATCH($A271&amp;$A$250,District!$J:$J,0))</f>
        <v>6.2111801242236003E-3</v>
      </c>
      <c r="X271" s="75">
        <f>INDEX(District!U:U,MATCH($A271&amp;$A$250,District!$J:$J,0))</f>
        <v>0</v>
      </c>
      <c r="Y271" s="75">
        <f>INDEX(District!S:S,MATCH($A271&amp;$A$250,District!$J:$J,0))</f>
        <v>0</v>
      </c>
    </row>
    <row r="272" spans="1:25" x14ac:dyDescent="0.3">
      <c r="A272" s="37" t="s">
        <v>299</v>
      </c>
      <c r="B272" s="74">
        <f>INDEX(District!M:M,MATCH($A272&amp;$A$250,District!$J:$J,0))</f>
        <v>6.5789473684210497E-3</v>
      </c>
      <c r="C272" s="75">
        <f>INDEX(District!AA:AA,MATCH($A272&amp;$A$250,District!$J:$J,0))</f>
        <v>5.6179775280898901E-3</v>
      </c>
      <c r="D272" s="75">
        <f>INDEX(District!AE:AE,MATCH($A272&amp;$A$250,District!$J:$J,0))</f>
        <v>0</v>
      </c>
      <c r="E272" s="75">
        <f>INDEX(District!T:T,MATCH($A272&amp;$A$250,District!$J:$J,0))</f>
        <v>7.14285714285714E-3</v>
      </c>
      <c r="F272" s="75">
        <f>INDEX(District!AB:AB,MATCH($A272&amp;$A$250,District!$J:$J,0))</f>
        <v>4.8076923076923097E-3</v>
      </c>
      <c r="G272" s="75">
        <f>INDEX(District!AC:AC,MATCH($A272&amp;$A$250,District!$J:$J,0))</f>
        <v>0</v>
      </c>
      <c r="H272" s="75">
        <f>INDEX(District!Z:Z,MATCH($A272&amp;$A$250,District!$J:$J,0))</f>
        <v>0</v>
      </c>
      <c r="I272" s="75">
        <f>INDEX(District!O:O,MATCH($A272&amp;$A$250,District!$J:$J,0))</f>
        <v>0</v>
      </c>
      <c r="J272" s="75">
        <f>INDEX(District!AG:AG,MATCH($A272&amp;$A$250,District!$J:$J,0))</f>
        <v>2.7027027027027001E-2</v>
      </c>
      <c r="K272" s="75">
        <f>INDEX(District!W:W,MATCH($A272&amp;$A$250,District!$J:$J,0))</f>
        <v>0</v>
      </c>
      <c r="L272" s="75">
        <f>INDEX(District!L:L,MATCH($A272&amp;$A$250,District!$J:$J,0))</f>
        <v>0</v>
      </c>
      <c r="M272" s="75">
        <f>INDEX(District!Y:Y,MATCH($A272&amp;$A$250,District!$J:$J,0))</f>
        <v>0</v>
      </c>
      <c r="N272" s="75">
        <f>INDEX(District!X:X,MATCH($A272&amp;$A$250,District!$J:$J,0))</f>
        <v>0</v>
      </c>
      <c r="O272" s="75">
        <f>INDEX(District!AC:AC,MATCH($A272&amp;$A$250,District!$J:$J,0))</f>
        <v>0</v>
      </c>
      <c r="P272" s="75">
        <f>INDEX(District!AF:AF,MATCH($A272&amp;$A$250,District!$J:$J,0))</f>
        <v>0</v>
      </c>
      <c r="Q272" s="75">
        <f>INDEX(District!R:R,MATCH($A272&amp;$A$250,District!$J:$J,0))</f>
        <v>0</v>
      </c>
      <c r="R272" s="75">
        <f>INDEX(District!AH:AH,MATCH($A272&amp;$A$250,District!$J:$J,0))</f>
        <v>9.7087378640776708E-3</v>
      </c>
      <c r="S272" s="75">
        <f>INDEX(District!AD:AD,MATCH($A272&amp;$A$250,District!$J:$J,0))</f>
        <v>1.3245033112582801E-2</v>
      </c>
      <c r="T272" s="75">
        <f>INDEX(District!K:K,MATCH($A272&amp;$A$250,District!$J:$J,0))</f>
        <v>0</v>
      </c>
      <c r="U272" s="75">
        <f>INDEX(District!Q:Q,MATCH($A272&amp;$A$250,District!$J:$J,0))</f>
        <v>0</v>
      </c>
      <c r="V272" s="75">
        <f>INDEX(District!P:P,MATCH($A272&amp;$A$250,District!$J:$J,0))</f>
        <v>1.11022302462516E-16</v>
      </c>
      <c r="W272" s="75">
        <f>INDEX(District!V:V,MATCH($A272&amp;$A$250,District!$J:$J,0))</f>
        <v>0</v>
      </c>
      <c r="X272" s="75">
        <f>INDEX(District!U:U,MATCH($A272&amp;$A$250,District!$J:$J,0))</f>
        <v>6.9930069930069904E-3</v>
      </c>
      <c r="Y272" s="75">
        <f>INDEX(District!S:S,MATCH($A272&amp;$A$250,District!$J:$J,0))</f>
        <v>0</v>
      </c>
    </row>
    <row r="273" spans="1:25" x14ac:dyDescent="0.3">
      <c r="A273" s="30"/>
      <c r="C273" s="25"/>
      <c r="D273" s="25"/>
      <c r="E273" s="25"/>
    </row>
    <row r="274" spans="1:25" x14ac:dyDescent="0.3">
      <c r="A274" s="30"/>
      <c r="B274" s="40"/>
      <c r="C274" s="25"/>
      <c r="D274" s="25"/>
      <c r="E274" s="25"/>
    </row>
    <row r="275" spans="1:25" x14ac:dyDescent="0.3">
      <c r="A275" s="30"/>
      <c r="C275" s="25"/>
      <c r="D275" s="25"/>
      <c r="E275" s="25"/>
    </row>
    <row r="276" spans="1:25" x14ac:dyDescent="0.3">
      <c r="A276" s="83" t="s">
        <v>304</v>
      </c>
      <c r="B276" s="83"/>
      <c r="C276" s="25"/>
      <c r="D276" s="25"/>
      <c r="E276" s="25"/>
    </row>
    <row r="277" spans="1:25" x14ac:dyDescent="0.3">
      <c r="A277" s="49"/>
      <c r="B277" s="54" t="s">
        <v>3</v>
      </c>
      <c r="C277" s="25"/>
      <c r="D277" s="25"/>
      <c r="E277" s="25"/>
    </row>
    <row r="278" spans="1:25" x14ac:dyDescent="0.3">
      <c r="B278" s="25"/>
      <c r="C278" s="25"/>
      <c r="D278" s="25"/>
      <c r="E278" s="25"/>
    </row>
    <row r="279" spans="1:25" x14ac:dyDescent="0.3">
      <c r="B279" s="46" t="s">
        <v>51</v>
      </c>
      <c r="C279" s="46" t="s">
        <v>56</v>
      </c>
      <c r="D279" s="46" t="s">
        <v>57</v>
      </c>
      <c r="E279" s="46" t="s">
        <v>50</v>
      </c>
      <c r="F279" s="46" t="s">
        <v>69</v>
      </c>
      <c r="G279" s="46" t="s">
        <v>54</v>
      </c>
      <c r="H279" s="46" t="s">
        <v>58</v>
      </c>
      <c r="I279" s="46" t="s">
        <v>70</v>
      </c>
      <c r="J279" s="46" t="s">
        <v>71</v>
      </c>
      <c r="K279" s="46" t="s">
        <v>72</v>
      </c>
      <c r="L279" s="46" t="s">
        <v>73</v>
      </c>
      <c r="M279" s="46" t="s">
        <v>74</v>
      </c>
      <c r="N279" s="46" t="s">
        <v>59</v>
      </c>
      <c r="O279" s="46" t="s">
        <v>75</v>
      </c>
      <c r="P279" s="46" t="s">
        <v>62</v>
      </c>
      <c r="Q279" s="46" t="s">
        <v>76</v>
      </c>
      <c r="R279" s="46" t="s">
        <v>77</v>
      </c>
      <c r="S279" s="46" t="s">
        <v>78</v>
      </c>
      <c r="T279" s="46" t="s">
        <v>79</v>
      </c>
      <c r="U279" s="46" t="s">
        <v>80</v>
      </c>
      <c r="V279" s="46" t="s">
        <v>60</v>
      </c>
      <c r="W279" s="46" t="s">
        <v>81</v>
      </c>
      <c r="X279" s="46" t="s">
        <v>55</v>
      </c>
      <c r="Y279" s="46" t="s">
        <v>61</v>
      </c>
    </row>
    <row r="280" spans="1:25" x14ac:dyDescent="0.3">
      <c r="A280" s="38" t="s">
        <v>339</v>
      </c>
      <c r="B280" s="74">
        <f>INDEX(District!M:M,MATCH($A280&amp;$A$13,District!$J:$J,0))</f>
        <v>0.625</v>
      </c>
      <c r="C280" s="75">
        <f>INDEX(District!AA:AA,MATCH($A280&amp;$A$13,District!$J:$J,0))</f>
        <v>0.46629213483146098</v>
      </c>
      <c r="D280" s="75">
        <f>INDEX(District!AE:AE,MATCH($A280&amp;$A$13,District!$J:$J,0))</f>
        <v>0.315217391304348</v>
      </c>
      <c r="E280" s="75">
        <f>INDEX(District!T:T,MATCH($A280&amp;$A$13,District!$J:$J,0))</f>
        <v>0.57142857142857095</v>
      </c>
      <c r="F280" s="75">
        <f>INDEX(District!AB:AB,MATCH($A280&amp;$A$13,District!$J:$J,0))</f>
        <v>0.19230769230769201</v>
      </c>
      <c r="G280" s="75">
        <f>INDEX(District!AC:AC,MATCH($A280&amp;$A$13,District!$J:$J,0))</f>
        <v>0.310975609756098</v>
      </c>
      <c r="H280" s="75">
        <f>INDEX(District!Z:Z,MATCH($A280&amp;$A$13,District!$J:$J,0))</f>
        <v>0.35761589403973498</v>
      </c>
      <c r="I280" s="75">
        <f>INDEX(District!O:O,MATCH($A280&amp;$A$13,District!$J:$J,0))</f>
        <v>0.24832214765100699</v>
      </c>
      <c r="J280" s="75">
        <f>INDEX(District!AG:AG,MATCH($A280&amp;$A$13,District!$J:$J,0))</f>
        <v>0.61261261261261302</v>
      </c>
      <c r="K280" s="75">
        <f>INDEX(District!W:W,MATCH($A280&amp;$A$13,District!$J:$J,0))</f>
        <v>0.273885350318471</v>
      </c>
      <c r="L280" s="75">
        <f>INDEX(District!L:L,MATCH($A280&amp;$A$13,District!$J:$J,0))</f>
        <v>0.26797385620914999</v>
      </c>
      <c r="M280" s="75">
        <f>INDEX(District!Y:Y,MATCH($A280&amp;$A$13,District!$J:$J,0))</f>
        <v>0.43523316062176198</v>
      </c>
      <c r="N280" s="75">
        <f>INDEX(District!X:X,MATCH($A280&amp;$A$13,District!$J:$J,0))</f>
        <v>0.473118279569892</v>
      </c>
      <c r="O280" s="75">
        <f>INDEX(District!AC:AC,MATCH($A280&amp;$A$13,District!$J:$J,0))</f>
        <v>0.310975609756098</v>
      </c>
      <c r="P280" s="75">
        <f>INDEX(District!AF:AF,MATCH($A280&amp;$A$13,District!$J:$J,0))</f>
        <v>0.253164556962025</v>
      </c>
      <c r="Q280" s="75">
        <f>INDEX(District!R:R,MATCH($A280&amp;$A$13,District!$J:$J,0))</f>
        <v>0.31707317073170699</v>
      </c>
      <c r="R280" s="75">
        <f>INDEX(District!AH:AH,MATCH($A280&amp;$A$13,District!$J:$J,0))</f>
        <v>0.37864077669902901</v>
      </c>
      <c r="S280" s="75">
        <f>INDEX(District!AD:AD,MATCH($A280&amp;$A$13,District!$J:$J,0))</f>
        <v>0.370860927152318</v>
      </c>
      <c r="T280" s="75">
        <f>INDEX(District!K:K,MATCH($A280&amp;$A$13,District!$J:$J,0))</f>
        <v>0.390946502057613</v>
      </c>
      <c r="U280" s="75">
        <f>INDEX(District!Q:Q,MATCH($A280&amp;$A$13,District!$J:$J,0))</f>
        <v>0.45283018867924502</v>
      </c>
      <c r="V280" s="75">
        <f>INDEX(District!P:P,MATCH($A280&amp;$A$13,District!$J:$J,0))</f>
        <v>0.55203619909502299</v>
      </c>
      <c r="W280" s="75">
        <f>INDEX(District!V:V,MATCH($A280&amp;$A$13,District!$J:$J,0))</f>
        <v>0.49068322981366502</v>
      </c>
      <c r="X280" s="75">
        <f>INDEX(District!U:U,MATCH($A280&amp;$A$13,District!$J:$J,0))</f>
        <v>0.36363636363636398</v>
      </c>
      <c r="Y280" s="75">
        <f>INDEX(District!S:S,MATCH($A280&amp;$A$13,District!$J:$J,0))</f>
        <v>0.38743455497382201</v>
      </c>
    </row>
    <row r="281" spans="1:25" x14ac:dyDescent="0.3">
      <c r="A281" s="38" t="s">
        <v>340</v>
      </c>
      <c r="B281" s="74">
        <f>INDEX(District!M:M,MATCH($A281&amp;$A$13,District!$J:$J,0))</f>
        <v>0.105263157894737</v>
      </c>
      <c r="C281" s="75">
        <f>INDEX(District!AA:AA,MATCH($A281&amp;$A$13,District!$J:$J,0))</f>
        <v>5.0561797752809001E-2</v>
      </c>
      <c r="D281" s="75">
        <f>INDEX(District!AE:AE,MATCH($A281&amp;$A$13,District!$J:$J,0))</f>
        <v>6.5217391304347797E-2</v>
      </c>
      <c r="E281" s="75">
        <f>INDEX(District!T:T,MATCH($A281&amp;$A$13,District!$J:$J,0))</f>
        <v>5.7142857142857099E-2</v>
      </c>
      <c r="F281" s="75">
        <f>INDEX(District!AB:AB,MATCH($A281&amp;$A$13,District!$J:$J,0))</f>
        <v>4.80769230769231E-2</v>
      </c>
      <c r="G281" s="75">
        <f>INDEX(District!AC:AC,MATCH($A281&amp;$A$13,District!$J:$J,0))</f>
        <v>5.4878048780487798E-2</v>
      </c>
      <c r="H281" s="75">
        <f>INDEX(District!Z:Z,MATCH($A281&amp;$A$13,District!$J:$J,0))</f>
        <v>4.6357615894039701E-2</v>
      </c>
      <c r="I281" s="75">
        <f>INDEX(District!O:O,MATCH($A281&amp;$A$13,District!$J:$J,0))</f>
        <v>5.3691275167785199E-2</v>
      </c>
      <c r="J281" s="75">
        <f>INDEX(District!AG:AG,MATCH($A281&amp;$A$13,District!$J:$J,0))</f>
        <v>0.144144144144144</v>
      </c>
      <c r="K281" s="75">
        <f>INDEX(District!W:W,MATCH($A281&amp;$A$13,District!$J:$J,0))</f>
        <v>5.7324840764331197E-2</v>
      </c>
      <c r="L281" s="75">
        <f>INDEX(District!L:L,MATCH($A281&amp;$A$13,District!$J:$J,0))</f>
        <v>5.22875816993464E-2</v>
      </c>
      <c r="M281" s="75">
        <f>INDEX(District!Y:Y,MATCH($A281&amp;$A$13,District!$J:$J,0))</f>
        <v>8.2901554404145095E-2</v>
      </c>
      <c r="N281" s="75">
        <f>INDEX(District!X:X,MATCH($A281&amp;$A$13,District!$J:$J,0))</f>
        <v>3.7634408602150497E-2</v>
      </c>
      <c r="O281" s="75">
        <f>INDEX(District!AC:AC,MATCH($A281&amp;$A$13,District!$J:$J,0))</f>
        <v>5.4878048780487798E-2</v>
      </c>
      <c r="P281" s="75">
        <f>INDEX(District!AF:AF,MATCH($A281&amp;$A$13,District!$J:$J,0))</f>
        <v>2.53164556962025E-2</v>
      </c>
      <c r="Q281" s="75">
        <f>INDEX(District!R:R,MATCH($A281&amp;$A$13,District!$J:$J,0))</f>
        <v>9.7560975609756101E-2</v>
      </c>
      <c r="R281" s="75">
        <f>INDEX(District!AH:AH,MATCH($A281&amp;$A$13,District!$J:$J,0))</f>
        <v>4.8543689320388397E-2</v>
      </c>
      <c r="S281" s="75">
        <f>INDEX(District!AD:AD,MATCH($A281&amp;$A$13,District!$J:$J,0))</f>
        <v>0.12582781456953601</v>
      </c>
      <c r="T281" s="75">
        <f>INDEX(District!K:K,MATCH($A281&amp;$A$13,District!$J:$J,0))</f>
        <v>0.11111111111111099</v>
      </c>
      <c r="U281" s="75">
        <f>INDEX(District!Q:Q,MATCH($A281&amp;$A$13,District!$J:$J,0))</f>
        <v>7.54716981132076E-2</v>
      </c>
      <c r="V281" s="75">
        <f>INDEX(District!P:P,MATCH($A281&amp;$A$13,District!$J:$J,0))</f>
        <v>7.2398190045248903E-2</v>
      </c>
      <c r="W281" s="75">
        <f>INDEX(District!V:V,MATCH($A281&amp;$A$13,District!$J:$J,0))</f>
        <v>0.111801242236025</v>
      </c>
      <c r="X281" s="75">
        <f>INDEX(District!U:U,MATCH($A281&amp;$A$13,District!$J:$J,0))</f>
        <v>9.7902097902097904E-2</v>
      </c>
      <c r="Y281" s="75">
        <f>INDEX(District!S:S,MATCH($A281&amp;$A$13,District!$J:$J,0))</f>
        <v>6.8062827225130906E-2</v>
      </c>
    </row>
    <row r="282" spans="1:25" x14ac:dyDescent="0.3">
      <c r="A282" s="38" t="s">
        <v>341</v>
      </c>
      <c r="B282" s="74">
        <f>INDEX(District!M:M,MATCH($A282&amp;$A$13,District!$J:$J,0))</f>
        <v>0</v>
      </c>
      <c r="C282" s="75">
        <f>INDEX(District!AA:AA,MATCH($A282&amp;$A$13,District!$J:$J,0))</f>
        <v>0</v>
      </c>
      <c r="D282" s="75">
        <f>INDEX(District!AE:AE,MATCH($A282&amp;$A$13,District!$J:$J,0))</f>
        <v>0</v>
      </c>
      <c r="E282" s="75">
        <f>INDEX(District!T:T,MATCH($A282&amp;$A$13,District!$J:$J,0))</f>
        <v>0</v>
      </c>
      <c r="F282" s="75">
        <f>INDEX(District!AB:AB,MATCH($A282&amp;$A$13,District!$J:$J,0))</f>
        <v>0</v>
      </c>
      <c r="G282" s="75">
        <f>INDEX(District!AC:AC,MATCH($A282&amp;$A$13,District!$J:$J,0))</f>
        <v>0</v>
      </c>
      <c r="H282" s="75">
        <f>INDEX(District!Z:Z,MATCH($A282&amp;$A$13,District!$J:$J,0))</f>
        <v>6.6225165562913899E-3</v>
      </c>
      <c r="I282" s="75">
        <f>INDEX(District!O:O,MATCH($A282&amp;$A$13,District!$J:$J,0))</f>
        <v>0</v>
      </c>
      <c r="J282" s="75">
        <f>INDEX(District!AG:AG,MATCH($A282&amp;$A$13,District!$J:$J,0))</f>
        <v>0</v>
      </c>
      <c r="K282" s="75">
        <f>INDEX(District!W:W,MATCH($A282&amp;$A$13,District!$J:$J,0))</f>
        <v>0</v>
      </c>
      <c r="L282" s="75">
        <f>INDEX(District!L:L,MATCH($A282&amp;$A$13,District!$J:$J,0))</f>
        <v>0</v>
      </c>
      <c r="M282" s="75">
        <f>INDEX(District!Y:Y,MATCH($A282&amp;$A$13,District!$J:$J,0))</f>
        <v>5.1813471502590702E-3</v>
      </c>
      <c r="N282" s="75">
        <f>INDEX(District!X:X,MATCH($A282&amp;$A$13,District!$J:$J,0))</f>
        <v>0</v>
      </c>
      <c r="O282" s="75">
        <f>INDEX(District!AC:AC,MATCH($A282&amp;$A$13,District!$J:$J,0))</f>
        <v>0</v>
      </c>
      <c r="P282" s="75">
        <f>INDEX(District!AF:AF,MATCH($A282&amp;$A$13,District!$J:$J,0))</f>
        <v>0</v>
      </c>
      <c r="Q282" s="75">
        <f>INDEX(District!R:R,MATCH($A282&amp;$A$13,District!$J:$J,0))</f>
        <v>0</v>
      </c>
      <c r="R282" s="75">
        <f>INDEX(District!AH:AH,MATCH($A282&amp;$A$13,District!$J:$J,0))</f>
        <v>0</v>
      </c>
      <c r="S282" s="75">
        <f>INDEX(District!AD:AD,MATCH($A282&amp;$A$13,District!$J:$J,0))</f>
        <v>-2.2204460492503101E-16</v>
      </c>
      <c r="T282" s="75">
        <f>INDEX(District!K:K,MATCH($A282&amp;$A$13,District!$J:$J,0))</f>
        <v>4.11522633744856E-3</v>
      </c>
      <c r="U282" s="75">
        <f>INDEX(District!Q:Q,MATCH($A282&amp;$A$13,District!$J:$J,0))</f>
        <v>0</v>
      </c>
      <c r="V282" s="75">
        <f>INDEX(District!P:P,MATCH($A282&amp;$A$13,District!$J:$J,0))</f>
        <v>1.11022302462516E-16</v>
      </c>
      <c r="W282" s="75">
        <f>INDEX(District!V:V,MATCH($A282&amp;$A$13,District!$J:$J,0))</f>
        <v>0</v>
      </c>
      <c r="X282" s="75">
        <f>INDEX(District!U:U,MATCH($A282&amp;$A$13,District!$J:$J,0))</f>
        <v>0</v>
      </c>
      <c r="Y282" s="75">
        <f>INDEX(District!S:S,MATCH($A282&amp;$A$13,District!$J:$J,0))</f>
        <v>0</v>
      </c>
    </row>
    <row r="283" spans="1:25" x14ac:dyDescent="0.3">
      <c r="A283" s="38" t="s">
        <v>308</v>
      </c>
      <c r="B283" s="74">
        <f>INDEX(District!M:M,MATCH($A283&amp;$A$13,District!$J:$J,0))</f>
        <v>0.33552631578947401</v>
      </c>
      <c r="C283" s="75">
        <f>INDEX(District!AA:AA,MATCH($A283&amp;$A$13,District!$J:$J,0))</f>
        <v>0.50561797752809001</v>
      </c>
      <c r="D283" s="75">
        <f>INDEX(District!AE:AE,MATCH($A283&amp;$A$13,District!$J:$J,0))</f>
        <v>0.61956521739130399</v>
      </c>
      <c r="E283" s="75">
        <f>INDEX(District!T:T,MATCH($A283&amp;$A$13,District!$J:$J,0))</f>
        <v>0.39285714285714302</v>
      </c>
      <c r="F283" s="75">
        <f>INDEX(District!AB:AB,MATCH($A283&amp;$A$13,District!$J:$J,0))</f>
        <v>0.78365384615384603</v>
      </c>
      <c r="G283" s="75">
        <f>INDEX(District!AC:AC,MATCH($A283&amp;$A$13,District!$J:$J,0))</f>
        <v>0.64634146341463405</v>
      </c>
      <c r="H283" s="75">
        <f>INDEX(District!Z:Z,MATCH($A283&amp;$A$13,District!$J:$J,0))</f>
        <v>0.61589403973509904</v>
      </c>
      <c r="I283" s="75">
        <f>INDEX(District!O:O,MATCH($A283&amp;$A$13,District!$J:$J,0))</f>
        <v>0.70469798657718097</v>
      </c>
      <c r="J283" s="75">
        <f>INDEX(District!AG:AG,MATCH($A283&amp;$A$13,District!$J:$J,0))</f>
        <v>0.31531531531531498</v>
      </c>
      <c r="K283" s="75">
        <f>INDEX(District!W:W,MATCH($A283&amp;$A$13,District!$J:$J,0))</f>
        <v>0.68789808917197504</v>
      </c>
      <c r="L283" s="75">
        <f>INDEX(District!L:L,MATCH($A283&amp;$A$13,District!$J:$J,0))</f>
        <v>0.66666666666666696</v>
      </c>
      <c r="M283" s="75">
        <f>INDEX(District!Y:Y,MATCH($A283&amp;$A$13,District!$J:$J,0))</f>
        <v>0.50259067357512999</v>
      </c>
      <c r="N283" s="75">
        <f>INDEX(District!X:X,MATCH($A283&amp;$A$13,District!$J:$J,0))</f>
        <v>0.5</v>
      </c>
      <c r="O283" s="75">
        <f>INDEX(District!AC:AC,MATCH($A283&amp;$A$13,District!$J:$J,0))</f>
        <v>0.64634146341463405</v>
      </c>
      <c r="P283" s="75">
        <f>INDEX(District!AF:AF,MATCH($A283&amp;$A$13,District!$J:$J,0))</f>
        <v>0.734177215189873</v>
      </c>
      <c r="Q283" s="75">
        <f>INDEX(District!R:R,MATCH($A283&amp;$A$13,District!$J:$J,0))</f>
        <v>0.64024390243902396</v>
      </c>
      <c r="R283" s="75">
        <f>INDEX(District!AH:AH,MATCH($A283&amp;$A$13,District!$J:$J,0))</f>
        <v>0.59223300970873805</v>
      </c>
      <c r="S283" s="75">
        <f>INDEX(District!AD:AD,MATCH($A283&amp;$A$13,District!$J:$J,0))</f>
        <v>0.53642384105960295</v>
      </c>
      <c r="T283" s="75">
        <f>INDEX(District!K:K,MATCH($A283&amp;$A$13,District!$J:$J,0))</f>
        <v>0.52674897119341602</v>
      </c>
      <c r="U283" s="75">
        <f>INDEX(District!Q:Q,MATCH($A283&amp;$A$13,District!$J:$J,0))</f>
        <v>0.48427672955974799</v>
      </c>
      <c r="V283" s="75">
        <f>INDEX(District!P:P,MATCH($A283&amp;$A$13,District!$J:$J,0))</f>
        <v>0.41628959276018102</v>
      </c>
      <c r="W283" s="75">
        <f>INDEX(District!V:V,MATCH($A283&amp;$A$13,District!$J:$J,0))</f>
        <v>0.41614906832298099</v>
      </c>
      <c r="X283" s="75">
        <f>INDEX(District!U:U,MATCH($A283&amp;$A$13,District!$J:$J,0))</f>
        <v>0.51048951048951097</v>
      </c>
      <c r="Y283" s="75">
        <f>INDEX(District!S:S,MATCH($A283&amp;$A$13,District!$J:$J,0))</f>
        <v>0.59162303664921501</v>
      </c>
    </row>
    <row r="284" spans="1:25" x14ac:dyDescent="0.3">
      <c r="A284" s="30" t="s">
        <v>309</v>
      </c>
      <c r="B284" s="74">
        <f>INDEX(District!M:M,MATCH($A284&amp;$A$13,District!$J:$J,0))</f>
        <v>6.5789473684210497E-3</v>
      </c>
      <c r="C284" s="75">
        <f>INDEX(District!AA:AA,MATCH($A284&amp;$A$13,District!$J:$J,0))</f>
        <v>5.6179775280898901E-3</v>
      </c>
      <c r="D284" s="75">
        <f>INDEX(District!AE:AE,MATCH($A284&amp;$A$13,District!$J:$J,0))</f>
        <v>3.6231884057971002E-3</v>
      </c>
      <c r="E284" s="75">
        <f>INDEX(District!T:T,MATCH($A284&amp;$A$13,District!$J:$J,0))</f>
        <v>0</v>
      </c>
      <c r="F284" s="75">
        <f>INDEX(District!AB:AB,MATCH($A284&amp;$A$13,District!$J:$J,0))</f>
        <v>4.8076923076923097E-3</v>
      </c>
      <c r="G284" s="75">
        <f>INDEX(District!AC:AC,MATCH($A284&amp;$A$13,District!$J:$J,0))</f>
        <v>6.0975609756097598E-3</v>
      </c>
      <c r="H284" s="75">
        <f>INDEX(District!Z:Z,MATCH($A284&amp;$A$13,District!$J:$J,0))</f>
        <v>6.6225165562913899E-3</v>
      </c>
      <c r="I284" s="75">
        <f>INDEX(District!O:O,MATCH($A284&amp;$A$13,District!$J:$J,0))</f>
        <v>6.7114093959731499E-3</v>
      </c>
      <c r="J284" s="75">
        <f>INDEX(District!AG:AG,MATCH($A284&amp;$A$13,District!$J:$J,0))</f>
        <v>0</v>
      </c>
      <c r="K284" s="75">
        <f>INDEX(District!W:W,MATCH($A284&amp;$A$13,District!$J:$J,0))</f>
        <v>6.3694267515923596E-3</v>
      </c>
      <c r="L284" s="75">
        <f>INDEX(District!L:L,MATCH($A284&amp;$A$13,District!$J:$J,0))</f>
        <v>1.30718954248366E-2</v>
      </c>
      <c r="M284" s="75">
        <f>INDEX(District!Y:Y,MATCH($A284&amp;$A$13,District!$J:$J,0))</f>
        <v>1.55440414507772E-2</v>
      </c>
      <c r="N284" s="75">
        <f>INDEX(District!X:X,MATCH($A284&amp;$A$13,District!$J:$J,0))</f>
        <v>5.3763440860215101E-3</v>
      </c>
      <c r="O284" s="75">
        <f>INDEX(District!AC:AC,MATCH($A284&amp;$A$13,District!$J:$J,0))</f>
        <v>6.0975609756097598E-3</v>
      </c>
      <c r="P284" s="75">
        <f>INDEX(District!AF:AF,MATCH($A284&amp;$A$13,District!$J:$J,0))</f>
        <v>0</v>
      </c>
      <c r="Q284" s="75">
        <f>INDEX(District!R:R,MATCH($A284&amp;$A$13,District!$J:$J,0))</f>
        <v>6.0975609756097598E-3</v>
      </c>
      <c r="R284" s="75">
        <f>INDEX(District!AH:AH,MATCH($A284&amp;$A$13,District!$J:$J,0))</f>
        <v>9.7087378640776708E-3</v>
      </c>
      <c r="S284" s="75">
        <f>INDEX(District!AD:AD,MATCH($A284&amp;$A$13,District!$J:$J,0))</f>
        <v>6.6225165562913899E-3</v>
      </c>
      <c r="T284" s="75">
        <f>INDEX(District!K:K,MATCH($A284&amp;$A$13,District!$J:$J,0))</f>
        <v>1.6460905349794198E-2</v>
      </c>
      <c r="U284" s="75">
        <f>INDEX(District!Q:Q,MATCH($A284&amp;$A$13,District!$J:$J,0))</f>
        <v>1.88679245283019E-2</v>
      </c>
      <c r="V284" s="75">
        <f>INDEX(District!P:P,MATCH($A284&amp;$A$13,District!$J:$J,0))</f>
        <v>1.11022302462516E-16</v>
      </c>
      <c r="W284" s="75">
        <f>INDEX(District!V:V,MATCH($A284&amp;$A$13,District!$J:$J,0))</f>
        <v>0</v>
      </c>
      <c r="X284" s="75">
        <f>INDEX(District!U:U,MATCH($A284&amp;$A$13,District!$J:$J,0))</f>
        <v>6.9930069930069904E-3</v>
      </c>
      <c r="Y284" s="75">
        <f>INDEX(District!S:S,MATCH($A284&amp;$A$13,District!$J:$J,0))</f>
        <v>0</v>
      </c>
    </row>
    <row r="285" spans="1:25" x14ac:dyDescent="0.3">
      <c r="A285" s="30" t="s">
        <v>310</v>
      </c>
      <c r="B285" s="74">
        <f>INDEX(District!M:M,MATCH($A285&amp;$A$13,District!$J:$J,0))</f>
        <v>0</v>
      </c>
      <c r="C285" s="75">
        <f>INDEX(District!AA:AA,MATCH($A285&amp;$A$13,District!$J:$J,0))</f>
        <v>5.6179775280898901E-3</v>
      </c>
      <c r="D285" s="75">
        <f>INDEX(District!AE:AE,MATCH($A285&amp;$A$13,District!$J:$J,0))</f>
        <v>2.5362318840579701E-2</v>
      </c>
      <c r="E285" s="75">
        <f>INDEX(District!T:T,MATCH($A285&amp;$A$13,District!$J:$J,0))</f>
        <v>0</v>
      </c>
      <c r="F285" s="75">
        <f>INDEX(District!AB:AB,MATCH($A285&amp;$A$13,District!$J:$J,0))</f>
        <v>0</v>
      </c>
      <c r="G285" s="75">
        <f>INDEX(District!AC:AC,MATCH($A285&amp;$A$13,District!$J:$J,0))</f>
        <v>0</v>
      </c>
      <c r="H285" s="75">
        <f>INDEX(District!Z:Z,MATCH($A285&amp;$A$13,District!$J:$J,0))</f>
        <v>0</v>
      </c>
      <c r="I285" s="75">
        <f>INDEX(District!O:O,MATCH($A285&amp;$A$13,District!$J:$J,0))</f>
        <v>6.7114093959731499E-3</v>
      </c>
      <c r="J285" s="75">
        <f>INDEX(District!AG:AG,MATCH($A285&amp;$A$13,District!$J:$J,0))</f>
        <v>0</v>
      </c>
      <c r="K285" s="75">
        <f>INDEX(District!W:W,MATCH($A285&amp;$A$13,District!$J:$J,0))</f>
        <v>0</v>
      </c>
      <c r="L285" s="75">
        <f>INDEX(District!L:L,MATCH($A285&amp;$A$13,District!$J:$J,0))</f>
        <v>2.61437908496732E-2</v>
      </c>
      <c r="M285" s="75">
        <f>INDEX(District!Y:Y,MATCH($A285&amp;$A$13,District!$J:$J,0))</f>
        <v>5.1813471502590702E-3</v>
      </c>
      <c r="N285" s="75">
        <f>INDEX(District!X:X,MATCH($A285&amp;$A$13,District!$J:$J,0))</f>
        <v>0</v>
      </c>
      <c r="O285" s="75">
        <f>INDEX(District!AC:AC,MATCH($A285&amp;$A$13,District!$J:$J,0))</f>
        <v>0</v>
      </c>
      <c r="P285" s="75">
        <f>INDEX(District!AF:AF,MATCH($A285&amp;$A$13,District!$J:$J,0))</f>
        <v>0</v>
      </c>
      <c r="Q285" s="75">
        <f>INDEX(District!R:R,MATCH($A285&amp;$A$13,District!$J:$J,0))</f>
        <v>6.0975609756097598E-3</v>
      </c>
      <c r="R285" s="75">
        <f>INDEX(District!AH:AH,MATCH($A285&amp;$A$13,District!$J:$J,0))</f>
        <v>0</v>
      </c>
      <c r="S285" s="75">
        <f>INDEX(District!AD:AD,MATCH($A285&amp;$A$13,District!$J:$J,0))</f>
        <v>1.9867549668874201E-2</v>
      </c>
      <c r="T285" s="75">
        <f>INDEX(District!K:K,MATCH($A285&amp;$A$13,District!$J:$J,0))</f>
        <v>8.23045267489712E-3</v>
      </c>
      <c r="U285" s="75">
        <f>INDEX(District!Q:Q,MATCH($A285&amp;$A$13,District!$J:$J,0))</f>
        <v>6.2893081761006301E-3</v>
      </c>
      <c r="V285" s="75">
        <f>INDEX(District!P:P,MATCH($A285&amp;$A$13,District!$J:$J,0))</f>
        <v>4.5248868778280504E-3</v>
      </c>
      <c r="W285" s="75">
        <f>INDEX(District!V:V,MATCH($A285&amp;$A$13,District!$J:$J,0))</f>
        <v>6.2111801242236003E-3</v>
      </c>
      <c r="X285" s="75">
        <f>INDEX(District!U:U,MATCH($A285&amp;$A$13,District!$J:$J,0))</f>
        <v>4.1958041958042001E-2</v>
      </c>
      <c r="Y285" s="75">
        <f>INDEX(District!S:S,MATCH($A285&amp;$A$13,District!$J:$J,0))</f>
        <v>5.2356020942408397E-3</v>
      </c>
    </row>
    <row r="286" spans="1:25" x14ac:dyDescent="0.3">
      <c r="A286" s="30"/>
      <c r="C286" s="25"/>
      <c r="D286" s="25"/>
      <c r="E286" s="25"/>
    </row>
    <row r="287" spans="1:25" x14ac:dyDescent="0.3">
      <c r="A287" s="30"/>
      <c r="C287" s="25"/>
      <c r="D287" s="25"/>
      <c r="E287" s="25"/>
    </row>
    <row r="288" spans="1:25" x14ac:dyDescent="0.3">
      <c r="A288" s="30"/>
      <c r="C288" s="25"/>
      <c r="D288" s="25"/>
      <c r="E288" s="25"/>
    </row>
    <row r="289" spans="1:25" x14ac:dyDescent="0.3">
      <c r="A289" s="83" t="s">
        <v>323</v>
      </c>
      <c r="B289" s="83"/>
      <c r="C289" s="25"/>
      <c r="D289" s="25"/>
      <c r="E289" s="25"/>
    </row>
    <row r="290" spans="1:25" x14ac:dyDescent="0.3">
      <c r="A290" s="55" t="s">
        <v>324</v>
      </c>
      <c r="B290" s="54" t="s">
        <v>3</v>
      </c>
      <c r="C290" s="25"/>
      <c r="D290" s="25"/>
      <c r="E290" s="25"/>
    </row>
    <row r="291" spans="1:25" x14ac:dyDescent="0.3">
      <c r="A291" s="49"/>
      <c r="B291" s="32"/>
      <c r="C291" s="25"/>
      <c r="D291" s="25"/>
      <c r="E291" s="25"/>
    </row>
    <row r="292" spans="1:25" x14ac:dyDescent="0.3">
      <c r="B292" s="25"/>
      <c r="C292" s="25"/>
      <c r="D292" s="25"/>
      <c r="E292" s="25"/>
    </row>
    <row r="293" spans="1:25" x14ac:dyDescent="0.3">
      <c r="B293" s="46" t="s">
        <v>51</v>
      </c>
      <c r="C293" s="46" t="s">
        <v>56</v>
      </c>
      <c r="D293" s="46" t="s">
        <v>57</v>
      </c>
      <c r="E293" s="46" t="s">
        <v>50</v>
      </c>
      <c r="F293" s="46" t="s">
        <v>69</v>
      </c>
      <c r="G293" s="46" t="s">
        <v>54</v>
      </c>
      <c r="H293" s="46" t="s">
        <v>58</v>
      </c>
      <c r="I293" s="46" t="s">
        <v>70</v>
      </c>
      <c r="J293" s="46" t="s">
        <v>71</v>
      </c>
      <c r="K293" s="46" t="s">
        <v>72</v>
      </c>
      <c r="L293" s="46" t="s">
        <v>73</v>
      </c>
      <c r="M293" s="46" t="s">
        <v>74</v>
      </c>
      <c r="N293" s="46" t="s">
        <v>59</v>
      </c>
      <c r="O293" s="46" t="s">
        <v>75</v>
      </c>
      <c r="P293" s="46" t="s">
        <v>62</v>
      </c>
      <c r="Q293" s="46" t="s">
        <v>76</v>
      </c>
      <c r="R293" s="46" t="s">
        <v>77</v>
      </c>
      <c r="S293" s="46" t="s">
        <v>78</v>
      </c>
      <c r="T293" s="46" t="s">
        <v>79</v>
      </c>
      <c r="U293" s="46" t="s">
        <v>80</v>
      </c>
      <c r="V293" s="46" t="s">
        <v>60</v>
      </c>
      <c r="W293" s="46" t="s">
        <v>81</v>
      </c>
      <c r="X293" s="46" t="s">
        <v>55</v>
      </c>
      <c r="Y293" s="46" t="s">
        <v>61</v>
      </c>
    </row>
    <row r="294" spans="1:25" x14ac:dyDescent="0.3">
      <c r="A294" s="37" t="s">
        <v>342</v>
      </c>
      <c r="B294" s="74">
        <f>INDEX(District!M:M,MATCH($A294&amp;$A$13,District!$J:$J,0))</f>
        <v>0.04</v>
      </c>
      <c r="C294" s="75">
        <f>INDEX(District!AA:AA,MATCH($A294&amp;$A$13,District!$J:$J,0))</f>
        <v>2.32558139534884E-2</v>
      </c>
      <c r="D294" s="75">
        <f>INDEX(District!AE:AE,MATCH($A294&amp;$A$13,District!$J:$J,0))</f>
        <v>0</v>
      </c>
      <c r="E294" s="75">
        <f>INDEX(District!T:T,MATCH($A294&amp;$A$13,District!$J:$J,0))</f>
        <v>1.1764705882352899E-2</v>
      </c>
      <c r="F294" s="75">
        <f>INDEX(District!AB:AB,MATCH($A294&amp;$A$13,District!$J:$J,0))</f>
        <v>0.13636363636363599</v>
      </c>
      <c r="G294" s="75">
        <f>INDEX(District!AC:AC,MATCH($A294&amp;$A$13,District!$J:$J,0))</f>
        <v>5.2631578947368397E-2</v>
      </c>
      <c r="H294" s="75">
        <f>INDEX(District!Z:Z,MATCH($A294&amp;$A$13,District!$J:$J,0))</f>
        <v>3.5087719298245598E-2</v>
      </c>
      <c r="I294" s="75">
        <f>INDEX(District!O:O,MATCH($A294&amp;$A$13,District!$J:$J,0))</f>
        <v>2.3809523809523801E-2</v>
      </c>
      <c r="J294" s="75">
        <f>INDEX(District!AG:AG,MATCH($A294&amp;$A$13,District!$J:$J,0))</f>
        <v>0</v>
      </c>
      <c r="K294" s="75">
        <f>INDEX(District!W:W,MATCH($A294&amp;$A$13,District!$J:$J,0))</f>
        <v>6.25E-2</v>
      </c>
      <c r="L294" s="75">
        <f>INDEX(District!L:L,MATCH($A294&amp;$A$13,District!$J:$J,0))</f>
        <v>2.2222222222222199E-2</v>
      </c>
      <c r="M294" s="75">
        <f>INDEX(District!Y:Y,MATCH($A294&amp;$A$13,District!$J:$J,0))</f>
        <v>1.0869565217391301E-2</v>
      </c>
      <c r="N294" s="75">
        <f>INDEX(District!X:X,MATCH($A294&amp;$A$13,District!$J:$J,0))</f>
        <v>6.5217391304347797E-2</v>
      </c>
      <c r="O294" s="75">
        <f>INDEX(District!AC:AC,MATCH($A294&amp;$A$13,District!$J:$J,0))</f>
        <v>5.2631578947368397E-2</v>
      </c>
      <c r="P294" s="75">
        <f>INDEX(District!AF:AF,MATCH($A294&amp;$A$13,District!$J:$J,0))</f>
        <v>0.14285714285714299</v>
      </c>
      <c r="Q294" s="75">
        <f>INDEX(District!R:R,MATCH($A294&amp;$A$13,District!$J:$J,0))</f>
        <v>1.7543859649122799E-2</v>
      </c>
      <c r="R294" s="75">
        <f>INDEX(District!AH:AH,MATCH($A294&amp;$A$13,District!$J:$J,0))</f>
        <v>0</v>
      </c>
      <c r="S294" s="75">
        <f>INDEX(District!AD:AD,MATCH($A294&amp;$A$13,District!$J:$J,0))</f>
        <v>0.13636363636363599</v>
      </c>
      <c r="T294" s="75">
        <f>INDEX(District!K:K,MATCH($A294&amp;$A$13,District!$J:$J,0))</f>
        <v>9.1743119266055103E-3</v>
      </c>
      <c r="U294" s="75">
        <f>INDEX(District!Q:Q,MATCH($A294&amp;$A$13,District!$J:$J,0))</f>
        <v>3.8461538461538498E-2</v>
      </c>
      <c r="V294" s="75">
        <f>INDEX(District!P:P,MATCH($A294&amp;$A$13,District!$J:$J,0))</f>
        <v>1.5625E-2</v>
      </c>
      <c r="W294" s="75">
        <f>INDEX(District!V:V,MATCH($A294&amp;$A$13,District!$J:$J,0))</f>
        <v>4.3010752688171998E-2</v>
      </c>
      <c r="X294" s="75">
        <f>INDEX(District!U:U,MATCH($A294&amp;$A$13,District!$J:$J,0))</f>
        <v>3.17460317460318E-2</v>
      </c>
      <c r="Y294" s="75">
        <f>INDEX(District!S:S,MATCH($A294&amp;$A$13,District!$J:$J,0))</f>
        <v>2.5974025974026E-2</v>
      </c>
    </row>
    <row r="295" spans="1:25" x14ac:dyDescent="0.3">
      <c r="A295" s="37" t="s">
        <v>343</v>
      </c>
      <c r="B295" s="74">
        <f>INDEX(District!M:M,MATCH($A295&amp;$A$13,District!$J:$J,0))</f>
        <v>0.05</v>
      </c>
      <c r="C295" s="75">
        <f>INDEX(District!AA:AA,MATCH($A295&amp;$A$13,District!$J:$J,0))</f>
        <v>3.4883720930232599E-2</v>
      </c>
      <c r="D295" s="75">
        <f>INDEX(District!AE:AE,MATCH($A295&amp;$A$13,District!$J:$J,0))</f>
        <v>3.09278350515464E-2</v>
      </c>
      <c r="E295" s="75">
        <f>INDEX(District!T:T,MATCH($A295&amp;$A$13,District!$J:$J,0))</f>
        <v>4.7058823529411799E-2</v>
      </c>
      <c r="F295" s="75">
        <f>INDEX(District!AB:AB,MATCH($A295&amp;$A$13,District!$J:$J,0))</f>
        <v>9.0909090909090898E-2</v>
      </c>
      <c r="G295" s="75">
        <f>INDEX(District!AC:AC,MATCH($A295&amp;$A$13,District!$J:$J,0))</f>
        <v>3.5087719298245598E-2</v>
      </c>
      <c r="H295" s="75">
        <f>INDEX(District!Z:Z,MATCH($A295&amp;$A$13,District!$J:$J,0))</f>
        <v>5.2631578947368397E-2</v>
      </c>
      <c r="I295" s="75">
        <f>INDEX(District!O:O,MATCH($A295&amp;$A$13,District!$J:$J,0))</f>
        <v>0</v>
      </c>
      <c r="J295" s="75">
        <f>INDEX(District!AG:AG,MATCH($A295&amp;$A$13,District!$J:$J,0))</f>
        <v>1.3157894736842099E-2</v>
      </c>
      <c r="K295" s="75">
        <f>INDEX(District!W:W,MATCH($A295&amp;$A$13,District!$J:$J,0))</f>
        <v>0.104166666666667</v>
      </c>
      <c r="L295" s="75">
        <f>INDEX(District!L:L,MATCH($A295&amp;$A$13,District!$J:$J,0))</f>
        <v>2.2222222222222199E-2</v>
      </c>
      <c r="M295" s="75">
        <f>INDEX(District!Y:Y,MATCH($A295&amp;$A$13,District!$J:$J,0))</f>
        <v>3.2608695652173898E-2</v>
      </c>
      <c r="N295" s="75">
        <f>INDEX(District!X:X,MATCH($A295&amp;$A$13,District!$J:$J,0))</f>
        <v>4.3478260869565202E-2</v>
      </c>
      <c r="O295" s="75">
        <f>INDEX(District!AC:AC,MATCH($A295&amp;$A$13,District!$J:$J,0))</f>
        <v>3.5087719298245598E-2</v>
      </c>
      <c r="P295" s="75">
        <f>INDEX(District!AF:AF,MATCH($A295&amp;$A$13,District!$J:$J,0))</f>
        <v>9.5238095238095205E-2</v>
      </c>
      <c r="Q295" s="75">
        <f>INDEX(District!R:R,MATCH($A295&amp;$A$13,District!$J:$J,0))</f>
        <v>0</v>
      </c>
      <c r="R295" s="75">
        <f>INDEX(District!AH:AH,MATCH($A295&amp;$A$13,District!$J:$J,0))</f>
        <v>2.4390243902439001E-2</v>
      </c>
      <c r="S295" s="75">
        <f>INDEX(District!AD:AD,MATCH($A295&amp;$A$13,District!$J:$J,0))</f>
        <v>3.03030303030303E-2</v>
      </c>
      <c r="T295" s="75">
        <f>INDEX(District!K:K,MATCH($A295&amp;$A$13,District!$J:$J,0))</f>
        <v>8.2568807339449504E-2</v>
      </c>
      <c r="U295" s="75">
        <f>INDEX(District!Q:Q,MATCH($A295&amp;$A$13,District!$J:$J,0))</f>
        <v>1.2820512820512799E-2</v>
      </c>
      <c r="V295" s="75">
        <f>INDEX(District!P:P,MATCH($A295&amp;$A$13,District!$J:$J,0))</f>
        <v>1.5625E-2</v>
      </c>
      <c r="W295" s="75">
        <f>INDEX(District!V:V,MATCH($A295&amp;$A$13,District!$J:$J,0))</f>
        <v>1.0752688172042999E-2</v>
      </c>
      <c r="X295" s="75">
        <f>INDEX(District!U:U,MATCH($A295&amp;$A$13,District!$J:$J,0))</f>
        <v>3.17460317460318E-2</v>
      </c>
      <c r="Y295" s="75">
        <f>INDEX(District!S:S,MATCH($A295&amp;$A$13,District!$J:$J,0))</f>
        <v>5.1948051948051903E-2</v>
      </c>
    </row>
    <row r="296" spans="1:25" x14ac:dyDescent="0.3">
      <c r="A296" s="37" t="s">
        <v>344</v>
      </c>
      <c r="B296" s="74">
        <f>INDEX(District!M:M,MATCH($A296&amp;$A$13,District!$J:$J,0))</f>
        <v>0.01</v>
      </c>
      <c r="C296" s="75">
        <f>INDEX(District!AA:AA,MATCH($A296&amp;$A$13,District!$J:$J,0))</f>
        <v>1.16279069767442E-2</v>
      </c>
      <c r="D296" s="75">
        <f>INDEX(District!AE:AE,MATCH($A296&amp;$A$13,District!$J:$J,0))</f>
        <v>0</v>
      </c>
      <c r="E296" s="75">
        <f>INDEX(District!T:T,MATCH($A296&amp;$A$13,District!$J:$J,0))</f>
        <v>0</v>
      </c>
      <c r="F296" s="75">
        <f>INDEX(District!AB:AB,MATCH($A296&amp;$A$13,District!$J:$J,0))</f>
        <v>0</v>
      </c>
      <c r="G296" s="75">
        <f>INDEX(District!AC:AC,MATCH($A296&amp;$A$13,District!$J:$J,0))</f>
        <v>0</v>
      </c>
      <c r="H296" s="75">
        <f>INDEX(District!Z:Z,MATCH($A296&amp;$A$13,District!$J:$J,0))</f>
        <v>0</v>
      </c>
      <c r="I296" s="75">
        <f>INDEX(District!O:O,MATCH($A296&amp;$A$13,District!$J:$J,0))</f>
        <v>0</v>
      </c>
      <c r="J296" s="75">
        <f>INDEX(District!AG:AG,MATCH($A296&amp;$A$13,District!$J:$J,0))</f>
        <v>0</v>
      </c>
      <c r="K296" s="75">
        <f>INDEX(District!W:W,MATCH($A296&amp;$A$13,District!$J:$J,0))</f>
        <v>2.0833333333333301E-2</v>
      </c>
      <c r="L296" s="75">
        <f>INDEX(District!L:L,MATCH($A296&amp;$A$13,District!$J:$J,0))</f>
        <v>0</v>
      </c>
      <c r="M296" s="75">
        <f>INDEX(District!Y:Y,MATCH($A296&amp;$A$13,District!$J:$J,0))</f>
        <v>0</v>
      </c>
      <c r="N296" s="75">
        <f>INDEX(District!X:X,MATCH($A296&amp;$A$13,District!$J:$J,0))</f>
        <v>1.0869565217391301E-2</v>
      </c>
      <c r="O296" s="75">
        <f>INDEX(District!AC:AC,MATCH($A296&amp;$A$13,District!$J:$J,0))</f>
        <v>0</v>
      </c>
      <c r="P296" s="75">
        <f>INDEX(District!AF:AF,MATCH($A296&amp;$A$13,District!$J:$J,0))</f>
        <v>0</v>
      </c>
      <c r="Q296" s="75">
        <f>INDEX(District!R:R,MATCH($A296&amp;$A$13,District!$J:$J,0))</f>
        <v>0</v>
      </c>
      <c r="R296" s="75">
        <f>INDEX(District!AH:AH,MATCH($A296&amp;$A$13,District!$J:$J,0))</f>
        <v>0</v>
      </c>
      <c r="S296" s="75">
        <f>INDEX(District!AD:AD,MATCH($A296&amp;$A$13,District!$J:$J,0))</f>
        <v>0</v>
      </c>
      <c r="T296" s="75">
        <f>INDEX(District!K:K,MATCH($A296&amp;$A$13,District!$J:$J,0))</f>
        <v>0</v>
      </c>
      <c r="U296" s="75">
        <f>INDEX(District!Q:Q,MATCH($A296&amp;$A$13,District!$J:$J,0))</f>
        <v>1.2820512820512799E-2</v>
      </c>
      <c r="V296" s="75">
        <f>INDEX(District!P:P,MATCH($A296&amp;$A$13,District!$J:$J,0))</f>
        <v>2.34375E-2</v>
      </c>
      <c r="W296" s="75">
        <f>INDEX(District!V:V,MATCH($A296&amp;$A$13,District!$J:$J,0))</f>
        <v>0</v>
      </c>
      <c r="X296" s="75">
        <f>INDEX(District!U:U,MATCH($A296&amp;$A$13,District!$J:$J,0))</f>
        <v>0</v>
      </c>
      <c r="Y296" s="75">
        <f>INDEX(District!S:S,MATCH($A296&amp;$A$13,District!$J:$J,0))</f>
        <v>0</v>
      </c>
    </row>
    <row r="297" spans="1:25" x14ac:dyDescent="0.3">
      <c r="A297" s="37" t="s">
        <v>345</v>
      </c>
      <c r="B297" s="74">
        <f>INDEX(District!M:M,MATCH($A297&amp;$A$13,District!$J:$J,0))</f>
        <v>0.01</v>
      </c>
      <c r="C297" s="75">
        <f>INDEX(District!AA:AA,MATCH($A297&amp;$A$13,District!$J:$J,0))</f>
        <v>0</v>
      </c>
      <c r="D297" s="75">
        <f>INDEX(District!AE:AE,MATCH($A297&amp;$A$13,District!$J:$J,0))</f>
        <v>4.1237113402061903E-2</v>
      </c>
      <c r="E297" s="75">
        <f>INDEX(District!T:T,MATCH($A297&amp;$A$13,District!$J:$J,0))</f>
        <v>2.3529411764705899E-2</v>
      </c>
      <c r="F297" s="75">
        <f>INDEX(District!AB:AB,MATCH($A297&amp;$A$13,District!$J:$J,0))</f>
        <v>0</v>
      </c>
      <c r="G297" s="75">
        <f>INDEX(District!AC:AC,MATCH($A297&amp;$A$13,District!$J:$J,0))</f>
        <v>0</v>
      </c>
      <c r="H297" s="75">
        <f>INDEX(District!Z:Z,MATCH($A297&amp;$A$13,District!$J:$J,0))</f>
        <v>0</v>
      </c>
      <c r="I297" s="75">
        <f>INDEX(District!O:O,MATCH($A297&amp;$A$13,District!$J:$J,0))</f>
        <v>0</v>
      </c>
      <c r="J297" s="75">
        <f>INDEX(District!AG:AG,MATCH($A297&amp;$A$13,District!$J:$J,0))</f>
        <v>3.94736842105263E-2</v>
      </c>
      <c r="K297" s="75">
        <f>INDEX(District!W:W,MATCH($A297&amp;$A$13,District!$J:$J,0))</f>
        <v>0</v>
      </c>
      <c r="L297" s="75">
        <f>INDEX(District!L:L,MATCH($A297&amp;$A$13,District!$J:$J,0))</f>
        <v>4.4444444444444398E-2</v>
      </c>
      <c r="M297" s="75">
        <f>INDEX(District!Y:Y,MATCH($A297&amp;$A$13,District!$J:$J,0))</f>
        <v>0</v>
      </c>
      <c r="N297" s="75">
        <f>INDEX(District!X:X,MATCH($A297&amp;$A$13,District!$J:$J,0))</f>
        <v>1.0869565217391301E-2</v>
      </c>
      <c r="O297" s="75">
        <f>INDEX(District!AC:AC,MATCH($A297&amp;$A$13,District!$J:$J,0))</f>
        <v>0</v>
      </c>
      <c r="P297" s="75">
        <f>INDEX(District!AF:AF,MATCH($A297&amp;$A$13,District!$J:$J,0))</f>
        <v>0</v>
      </c>
      <c r="Q297" s="75">
        <f>INDEX(District!R:R,MATCH($A297&amp;$A$13,District!$J:$J,0))</f>
        <v>1.7543859649122799E-2</v>
      </c>
      <c r="R297" s="75">
        <f>INDEX(District!AH:AH,MATCH($A297&amp;$A$13,District!$J:$J,0))</f>
        <v>0</v>
      </c>
      <c r="S297" s="75">
        <f>INDEX(District!AD:AD,MATCH($A297&amp;$A$13,District!$J:$J,0))</f>
        <v>4.5454545454545497E-2</v>
      </c>
      <c r="T297" s="75">
        <f>INDEX(District!K:K,MATCH($A297&amp;$A$13,District!$J:$J,0))</f>
        <v>0</v>
      </c>
      <c r="U297" s="75">
        <f>INDEX(District!Q:Q,MATCH($A297&amp;$A$13,District!$J:$J,0))</f>
        <v>1.2820512820512799E-2</v>
      </c>
      <c r="V297" s="75">
        <f>INDEX(District!P:P,MATCH($A297&amp;$A$13,District!$J:$J,0))</f>
        <v>0</v>
      </c>
      <c r="W297" s="75">
        <f>INDEX(District!V:V,MATCH($A297&amp;$A$13,District!$J:$J,0))</f>
        <v>0</v>
      </c>
      <c r="X297" s="75">
        <f>INDEX(District!U:U,MATCH($A297&amp;$A$13,District!$J:$J,0))</f>
        <v>1.58730158730159E-2</v>
      </c>
      <c r="Y297" s="75">
        <f>INDEX(District!S:S,MATCH($A297&amp;$A$13,District!$J:$J,0))</f>
        <v>1.2987012987013E-2</v>
      </c>
    </row>
    <row r="298" spans="1:25" x14ac:dyDescent="0.3">
      <c r="A298" s="37" t="s">
        <v>346</v>
      </c>
      <c r="B298" s="74">
        <f>INDEX(District!M:M,MATCH($A298&amp;$A$13,District!$J:$J,0))</f>
        <v>0</v>
      </c>
      <c r="C298" s="75">
        <f>INDEX(District!AA:AA,MATCH($A298&amp;$A$13,District!$J:$J,0))</f>
        <v>0</v>
      </c>
      <c r="D298" s="75">
        <f>INDEX(District!AE:AE,MATCH($A298&amp;$A$13,District!$J:$J,0))</f>
        <v>0</v>
      </c>
      <c r="E298" s="75">
        <f>INDEX(District!T:T,MATCH($A298&amp;$A$13,District!$J:$J,0))</f>
        <v>0</v>
      </c>
      <c r="F298" s="75">
        <f>INDEX(District!AB:AB,MATCH($A298&amp;$A$13,District!$J:$J,0))</f>
        <v>0</v>
      </c>
      <c r="G298" s="75">
        <f>INDEX(District!AC:AC,MATCH($A298&amp;$A$13,District!$J:$J,0))</f>
        <v>0</v>
      </c>
      <c r="H298" s="75">
        <f>INDEX(District!Z:Z,MATCH($A298&amp;$A$13,District!$J:$J,0))</f>
        <v>0</v>
      </c>
      <c r="I298" s="75">
        <f>INDEX(District!O:O,MATCH($A298&amp;$A$13,District!$J:$J,0))</f>
        <v>0</v>
      </c>
      <c r="J298" s="75">
        <f>INDEX(District!AG:AG,MATCH($A298&amp;$A$13,District!$J:$J,0))</f>
        <v>0</v>
      </c>
      <c r="K298" s="75">
        <f>INDEX(District!W:W,MATCH($A298&amp;$A$13,District!$J:$J,0))</f>
        <v>0</v>
      </c>
      <c r="L298" s="75">
        <f>INDEX(District!L:L,MATCH($A298&amp;$A$13,District!$J:$J,0))</f>
        <v>6.6666666666666693E-2</v>
      </c>
      <c r="M298" s="75">
        <f>INDEX(District!Y:Y,MATCH($A298&amp;$A$13,District!$J:$J,0))</f>
        <v>0</v>
      </c>
      <c r="N298" s="75">
        <f>INDEX(District!X:X,MATCH($A298&amp;$A$13,District!$J:$J,0))</f>
        <v>0</v>
      </c>
      <c r="O298" s="75">
        <f>INDEX(District!AC:AC,MATCH($A298&amp;$A$13,District!$J:$J,0))</f>
        <v>0</v>
      </c>
      <c r="P298" s="75">
        <f>INDEX(District!AF:AF,MATCH($A298&amp;$A$13,District!$J:$J,0))</f>
        <v>0</v>
      </c>
      <c r="Q298" s="75">
        <f>INDEX(District!R:R,MATCH($A298&amp;$A$13,District!$J:$J,0))</f>
        <v>0</v>
      </c>
      <c r="R298" s="75">
        <f>INDEX(District!AH:AH,MATCH($A298&amp;$A$13,District!$J:$J,0))</f>
        <v>0</v>
      </c>
      <c r="S298" s="75">
        <f>INDEX(District!AD:AD,MATCH($A298&amp;$A$13,District!$J:$J,0))</f>
        <v>0</v>
      </c>
      <c r="T298" s="75">
        <f>INDEX(District!K:K,MATCH($A298&amp;$A$13,District!$J:$J,0))</f>
        <v>0</v>
      </c>
      <c r="U298" s="75">
        <f>INDEX(District!Q:Q,MATCH($A298&amp;$A$13,District!$J:$J,0))</f>
        <v>0</v>
      </c>
      <c r="V298" s="75">
        <f>INDEX(District!P:P,MATCH($A298&amp;$A$13,District!$J:$J,0))</f>
        <v>0</v>
      </c>
      <c r="W298" s="75">
        <f>INDEX(District!V:V,MATCH($A298&amp;$A$13,District!$J:$J,0))</f>
        <v>0</v>
      </c>
      <c r="X298" s="75">
        <f>INDEX(District!U:U,MATCH($A298&amp;$A$13,District!$J:$J,0))</f>
        <v>0</v>
      </c>
      <c r="Y298" s="75">
        <f>INDEX(District!S:S,MATCH($A298&amp;$A$13,District!$J:$J,0))</f>
        <v>0</v>
      </c>
    </row>
    <row r="299" spans="1:25" x14ac:dyDescent="0.3">
      <c r="A299" s="37" t="s">
        <v>347</v>
      </c>
      <c r="B299" s="74">
        <f>INDEX(District!M:M,MATCH($A299&amp;$A$13,District!$J:$J,0))</f>
        <v>0.05</v>
      </c>
      <c r="C299" s="75">
        <f>INDEX(District!AA:AA,MATCH($A299&amp;$A$13,District!$J:$J,0))</f>
        <v>4.6511627906976702E-2</v>
      </c>
      <c r="D299" s="75">
        <f>INDEX(District!AE:AE,MATCH($A299&amp;$A$13,District!$J:$J,0))</f>
        <v>7.2164948453608199E-2</v>
      </c>
      <c r="E299" s="75">
        <f>INDEX(District!T:T,MATCH($A299&amp;$A$13,District!$J:$J,0))</f>
        <v>2.3529411764705899E-2</v>
      </c>
      <c r="F299" s="75">
        <f>INDEX(District!AB:AB,MATCH($A299&amp;$A$13,District!$J:$J,0))</f>
        <v>6.8181818181818205E-2</v>
      </c>
      <c r="G299" s="75">
        <f>INDEX(District!AC:AC,MATCH($A299&amp;$A$13,District!$J:$J,0))</f>
        <v>0</v>
      </c>
      <c r="H299" s="75">
        <f>INDEX(District!Z:Z,MATCH($A299&amp;$A$13,District!$J:$J,0))</f>
        <v>0.157894736842105</v>
      </c>
      <c r="I299" s="75">
        <f>INDEX(District!O:O,MATCH($A299&amp;$A$13,District!$J:$J,0))</f>
        <v>9.5238095238095205E-2</v>
      </c>
      <c r="J299" s="75">
        <f>INDEX(District!AG:AG,MATCH($A299&amp;$A$13,District!$J:$J,0))</f>
        <v>1.3157894736842099E-2</v>
      </c>
      <c r="K299" s="75">
        <f>INDEX(District!W:W,MATCH($A299&amp;$A$13,District!$J:$J,0))</f>
        <v>0.104166666666667</v>
      </c>
      <c r="L299" s="75">
        <f>INDEX(District!L:L,MATCH($A299&amp;$A$13,District!$J:$J,0))</f>
        <v>0</v>
      </c>
      <c r="M299" s="75">
        <f>INDEX(District!Y:Y,MATCH($A299&amp;$A$13,District!$J:$J,0))</f>
        <v>5.4347826086956499E-2</v>
      </c>
      <c r="N299" s="75">
        <f>INDEX(District!X:X,MATCH($A299&amp;$A$13,District!$J:$J,0))</f>
        <v>3.2608695652173898E-2</v>
      </c>
      <c r="O299" s="75">
        <f>INDEX(District!AC:AC,MATCH($A299&amp;$A$13,District!$J:$J,0))</f>
        <v>0</v>
      </c>
      <c r="P299" s="75">
        <f>INDEX(District!AF:AF,MATCH($A299&amp;$A$13,District!$J:$J,0))</f>
        <v>0.119047619047619</v>
      </c>
      <c r="Q299" s="75">
        <f>INDEX(District!R:R,MATCH($A299&amp;$A$13,District!$J:$J,0))</f>
        <v>1.7543859649122799E-2</v>
      </c>
      <c r="R299" s="75">
        <f>INDEX(District!AH:AH,MATCH($A299&amp;$A$13,District!$J:$J,0))</f>
        <v>0.12195121951219499</v>
      </c>
      <c r="S299" s="75">
        <f>INDEX(District!AD:AD,MATCH($A299&amp;$A$13,District!$J:$J,0))</f>
        <v>1.5151515151515201E-2</v>
      </c>
      <c r="T299" s="75">
        <f>INDEX(District!K:K,MATCH($A299&amp;$A$13,District!$J:$J,0))</f>
        <v>2.7522935779816501E-2</v>
      </c>
      <c r="U299" s="75">
        <f>INDEX(District!Q:Q,MATCH($A299&amp;$A$13,District!$J:$J,0))</f>
        <v>2.5641025641025599E-2</v>
      </c>
      <c r="V299" s="75">
        <f>INDEX(District!P:P,MATCH($A299&amp;$A$13,District!$J:$J,0))</f>
        <v>3.125E-2</v>
      </c>
      <c r="W299" s="75">
        <f>INDEX(District!V:V,MATCH($A299&amp;$A$13,District!$J:$J,0))</f>
        <v>1.0752688172042999E-2</v>
      </c>
      <c r="X299" s="75">
        <f>INDEX(District!U:U,MATCH($A299&amp;$A$13,District!$J:$J,0))</f>
        <v>9.5238095238095302E-2</v>
      </c>
      <c r="Y299" s="75">
        <f>INDEX(District!S:S,MATCH($A299&amp;$A$13,District!$J:$J,0))</f>
        <v>7.7922077922077906E-2</v>
      </c>
    </row>
    <row r="300" spans="1:25" x14ac:dyDescent="0.3">
      <c r="A300" s="37" t="s">
        <v>348</v>
      </c>
      <c r="B300" s="74">
        <f>INDEX(District!M:M,MATCH($A300&amp;$A$13,District!$J:$J,0))</f>
        <v>0.12</v>
      </c>
      <c r="C300" s="75">
        <f>INDEX(District!AA:AA,MATCH($A300&amp;$A$13,District!$J:$J,0))</f>
        <v>8.1395348837209294E-2</v>
      </c>
      <c r="D300" s="75">
        <f>INDEX(District!AE:AE,MATCH($A300&amp;$A$13,District!$J:$J,0))</f>
        <v>7.2164948453608199E-2</v>
      </c>
      <c r="E300" s="75">
        <f>INDEX(District!T:T,MATCH($A300&amp;$A$13,District!$J:$J,0))</f>
        <v>0.105882352941176</v>
      </c>
      <c r="F300" s="75">
        <f>INDEX(District!AB:AB,MATCH($A300&amp;$A$13,District!$J:$J,0))</f>
        <v>0.22727272727272699</v>
      </c>
      <c r="G300" s="75">
        <f>INDEX(District!AC:AC,MATCH($A300&amp;$A$13,District!$J:$J,0))</f>
        <v>7.0175438596491196E-2</v>
      </c>
      <c r="H300" s="75">
        <f>INDEX(District!Z:Z,MATCH($A300&amp;$A$13,District!$J:$J,0))</f>
        <v>0.21052631578947401</v>
      </c>
      <c r="I300" s="75">
        <f>INDEX(District!O:O,MATCH($A300&amp;$A$13,District!$J:$J,0))</f>
        <v>7.1428571428571397E-2</v>
      </c>
      <c r="J300" s="75">
        <f>INDEX(District!AG:AG,MATCH($A300&amp;$A$13,District!$J:$J,0))</f>
        <v>3.94736842105263E-2</v>
      </c>
      <c r="K300" s="75">
        <f>INDEX(District!W:W,MATCH($A300&amp;$A$13,District!$J:$J,0))</f>
        <v>0.125</v>
      </c>
      <c r="L300" s="75">
        <f>INDEX(District!L:L,MATCH($A300&amp;$A$13,District!$J:$J,0))</f>
        <v>0.155555555555556</v>
      </c>
      <c r="M300" s="75">
        <f>INDEX(District!Y:Y,MATCH($A300&amp;$A$13,District!$J:$J,0))</f>
        <v>0.20652173913043501</v>
      </c>
      <c r="N300" s="75">
        <f>INDEX(District!X:X,MATCH($A300&amp;$A$13,District!$J:$J,0))</f>
        <v>0.22826086956521699</v>
      </c>
      <c r="O300" s="75">
        <f>INDEX(District!AC:AC,MATCH($A300&amp;$A$13,District!$J:$J,0))</f>
        <v>7.0175438596491196E-2</v>
      </c>
      <c r="P300" s="75">
        <f>INDEX(District!AF:AF,MATCH($A300&amp;$A$13,District!$J:$J,0))</f>
        <v>7.1428571428571397E-2</v>
      </c>
      <c r="Q300" s="75">
        <f>INDEX(District!R:R,MATCH($A300&amp;$A$13,District!$J:$J,0))</f>
        <v>7.0175438596491196E-2</v>
      </c>
      <c r="R300" s="75">
        <f>INDEX(District!AH:AH,MATCH($A300&amp;$A$13,District!$J:$J,0))</f>
        <v>7.3170731707317097E-2</v>
      </c>
      <c r="S300" s="75">
        <f>INDEX(District!AD:AD,MATCH($A300&amp;$A$13,District!$J:$J,0))</f>
        <v>4.5454545454545497E-2</v>
      </c>
      <c r="T300" s="75">
        <f>INDEX(District!K:K,MATCH($A300&amp;$A$13,District!$J:$J,0))</f>
        <v>9.1743119266055106E-2</v>
      </c>
      <c r="U300" s="75">
        <f>INDEX(District!Q:Q,MATCH($A300&amp;$A$13,District!$J:$J,0))</f>
        <v>0.15384615384615399</v>
      </c>
      <c r="V300" s="75">
        <f>INDEX(District!P:P,MATCH($A300&amp;$A$13,District!$J:$J,0))</f>
        <v>0.171875</v>
      </c>
      <c r="W300" s="75">
        <f>INDEX(District!V:V,MATCH($A300&amp;$A$13,District!$J:$J,0))</f>
        <v>0.19354838709677399</v>
      </c>
      <c r="X300" s="75">
        <f>INDEX(District!U:U,MATCH($A300&amp;$A$13,District!$J:$J,0))</f>
        <v>4.7619047619047603E-2</v>
      </c>
      <c r="Y300" s="75">
        <f>INDEX(District!S:S,MATCH($A300&amp;$A$13,District!$J:$J,0))</f>
        <v>0.19480519480519501</v>
      </c>
    </row>
    <row r="301" spans="1:25" x14ac:dyDescent="0.3">
      <c r="A301" s="37" t="s">
        <v>349</v>
      </c>
      <c r="B301" s="74">
        <f>INDEX(District!M:M,MATCH($A301&amp;$A$13,District!$J:$J,0))</f>
        <v>7.0000000000000007E-2</v>
      </c>
      <c r="C301" s="75">
        <f>INDEX(District!AA:AA,MATCH($A301&amp;$A$13,District!$J:$J,0))</f>
        <v>0.116279069767442</v>
      </c>
      <c r="D301" s="75">
        <f>INDEX(District!AE:AE,MATCH($A301&amp;$A$13,District!$J:$J,0))</f>
        <v>0.15463917525773199</v>
      </c>
      <c r="E301" s="75">
        <f>INDEX(District!T:T,MATCH($A301&amp;$A$13,District!$J:$J,0))</f>
        <v>0.129411764705882</v>
      </c>
      <c r="F301" s="75">
        <f>INDEX(District!AB:AB,MATCH($A301&amp;$A$13,District!$J:$J,0))</f>
        <v>0.15909090909090901</v>
      </c>
      <c r="G301" s="75">
        <f>INDEX(District!AC:AC,MATCH($A301&amp;$A$13,District!$J:$J,0))</f>
        <v>0.140350877192982</v>
      </c>
      <c r="H301" s="75">
        <f>INDEX(District!Z:Z,MATCH($A301&amp;$A$13,District!$J:$J,0))</f>
        <v>8.7719298245614002E-2</v>
      </c>
      <c r="I301" s="75">
        <f>INDEX(District!O:O,MATCH($A301&amp;$A$13,District!$J:$J,0))</f>
        <v>0.238095238095238</v>
      </c>
      <c r="J301" s="75">
        <f>INDEX(District!AG:AG,MATCH($A301&amp;$A$13,District!$J:$J,0))</f>
        <v>0.144736842105263</v>
      </c>
      <c r="K301" s="75">
        <f>INDEX(District!W:W,MATCH($A301&amp;$A$13,District!$J:$J,0))</f>
        <v>0.104166666666667</v>
      </c>
      <c r="L301" s="75">
        <f>INDEX(District!L:L,MATCH($A301&amp;$A$13,District!$J:$J,0))</f>
        <v>0.155555555555556</v>
      </c>
      <c r="M301" s="75">
        <f>INDEX(District!Y:Y,MATCH($A301&amp;$A$13,District!$J:$J,0))</f>
        <v>0.23913043478260901</v>
      </c>
      <c r="N301" s="75">
        <f>INDEX(District!X:X,MATCH($A301&amp;$A$13,District!$J:$J,0))</f>
        <v>4.3478260869565202E-2</v>
      </c>
      <c r="O301" s="75">
        <f>INDEX(District!AC:AC,MATCH($A301&amp;$A$13,District!$J:$J,0))</f>
        <v>0.140350877192982</v>
      </c>
      <c r="P301" s="75">
        <f>INDEX(District!AF:AF,MATCH($A301&amp;$A$13,District!$J:$J,0))</f>
        <v>0.16666666666666699</v>
      </c>
      <c r="Q301" s="75">
        <f>INDEX(District!R:R,MATCH($A301&amp;$A$13,District!$J:$J,0))</f>
        <v>0.24561403508771901</v>
      </c>
      <c r="R301" s="75">
        <f>INDEX(District!AH:AH,MATCH($A301&amp;$A$13,District!$J:$J,0))</f>
        <v>0.12195121951219499</v>
      </c>
      <c r="S301" s="75">
        <f>INDEX(District!AD:AD,MATCH($A301&amp;$A$13,District!$J:$J,0))</f>
        <v>0.12121212121212099</v>
      </c>
      <c r="T301" s="75">
        <f>INDEX(District!K:K,MATCH($A301&amp;$A$13,District!$J:$J,0))</f>
        <v>0.155963302752294</v>
      </c>
      <c r="U301" s="75">
        <f>INDEX(District!Q:Q,MATCH($A301&amp;$A$13,District!$J:$J,0))</f>
        <v>0.102564102564103</v>
      </c>
      <c r="V301" s="75">
        <f>INDEX(District!P:P,MATCH($A301&amp;$A$13,District!$J:$J,0))</f>
        <v>0.171875</v>
      </c>
      <c r="W301" s="75">
        <f>INDEX(District!V:V,MATCH($A301&amp;$A$13,District!$J:$J,0))</f>
        <v>0.118279569892473</v>
      </c>
      <c r="X301" s="75">
        <f>INDEX(District!U:U,MATCH($A301&amp;$A$13,District!$J:$J,0))</f>
        <v>0.158730158730159</v>
      </c>
      <c r="Y301" s="75">
        <f>INDEX(District!S:S,MATCH($A301&amp;$A$13,District!$J:$J,0))</f>
        <v>0.14285714285714299</v>
      </c>
    </row>
    <row r="302" spans="1:25" x14ac:dyDescent="0.3">
      <c r="A302" s="37" t="s">
        <v>350</v>
      </c>
      <c r="B302" s="74">
        <f>INDEX(District!M:M,MATCH($A302&amp;$A$13,District!$J:$J,0))</f>
        <v>0.6</v>
      </c>
      <c r="C302" s="75">
        <f>INDEX(District!AA:AA,MATCH($A302&amp;$A$13,District!$J:$J,0))</f>
        <v>0.59302325581395299</v>
      </c>
      <c r="D302" s="75">
        <f>INDEX(District!AE:AE,MATCH($A302&amp;$A$13,District!$J:$J,0))</f>
        <v>0.45360824742268002</v>
      </c>
      <c r="E302" s="75">
        <f>INDEX(District!T:T,MATCH($A302&amp;$A$13,District!$J:$J,0))</f>
        <v>0.623529411764706</v>
      </c>
      <c r="F302" s="75">
        <f>INDEX(District!AB:AB,MATCH($A302&amp;$A$13,District!$J:$J,0))</f>
        <v>0.15909090909090901</v>
      </c>
      <c r="G302" s="75">
        <f>INDEX(District!AC:AC,MATCH($A302&amp;$A$13,District!$J:$J,0))</f>
        <v>0.49122807017543901</v>
      </c>
      <c r="H302" s="75">
        <f>INDEX(District!Z:Z,MATCH($A302&amp;$A$13,District!$J:$J,0))</f>
        <v>0.35087719298245601</v>
      </c>
      <c r="I302" s="75">
        <f>INDEX(District!O:O,MATCH($A302&amp;$A$13,District!$J:$J,0))</f>
        <v>0.28571428571428598</v>
      </c>
      <c r="J302" s="75">
        <f>INDEX(District!AG:AG,MATCH($A302&amp;$A$13,District!$J:$J,0))</f>
        <v>0.71052631578947401</v>
      </c>
      <c r="K302" s="75">
        <f>INDEX(District!W:W,MATCH($A302&amp;$A$13,District!$J:$J,0))</f>
        <v>0.29166666666666702</v>
      </c>
      <c r="L302" s="75">
        <f>INDEX(District!L:L,MATCH($A302&amp;$A$13,District!$J:$J,0))</f>
        <v>0.33333333333333298</v>
      </c>
      <c r="M302" s="75">
        <f>INDEX(District!Y:Y,MATCH($A302&amp;$A$13,District!$J:$J,0))</f>
        <v>0.35869565217391303</v>
      </c>
      <c r="N302" s="75">
        <f>INDEX(District!X:X,MATCH($A302&amp;$A$13,District!$J:$J,0))</f>
        <v>0.47826086956521702</v>
      </c>
      <c r="O302" s="75">
        <f>INDEX(District!AC:AC,MATCH($A302&amp;$A$13,District!$J:$J,0))</f>
        <v>0.49122807017543901</v>
      </c>
      <c r="P302" s="75">
        <f>INDEX(District!AF:AF,MATCH($A302&amp;$A$13,District!$J:$J,0))</f>
        <v>0.214285714285714</v>
      </c>
      <c r="Q302" s="75">
        <f>INDEX(District!R:R,MATCH($A302&amp;$A$13,District!$J:$J,0))</f>
        <v>0.43859649122806998</v>
      </c>
      <c r="R302" s="75">
        <f>INDEX(District!AH:AH,MATCH($A302&amp;$A$13,District!$J:$J,0))</f>
        <v>0.51219512195121997</v>
      </c>
      <c r="S302" s="75">
        <f>INDEX(District!AD:AD,MATCH($A302&amp;$A$13,District!$J:$J,0))</f>
        <v>0.5</v>
      </c>
      <c r="T302" s="75">
        <f>INDEX(District!K:K,MATCH($A302&amp;$A$13,District!$J:$J,0))</f>
        <v>0.48623853211009199</v>
      </c>
      <c r="U302" s="75">
        <f>INDEX(District!Q:Q,MATCH($A302&amp;$A$13,District!$J:$J,0))</f>
        <v>0.55128205128205099</v>
      </c>
      <c r="V302" s="75">
        <f>INDEX(District!P:P,MATCH($A302&amp;$A$13,District!$J:$J,0))</f>
        <v>0.5234375</v>
      </c>
      <c r="W302" s="75">
        <f>INDEX(District!V:V,MATCH($A302&amp;$A$13,District!$J:$J,0))</f>
        <v>0.52688172043010795</v>
      </c>
      <c r="X302" s="75">
        <f>INDEX(District!U:U,MATCH($A302&amp;$A$13,District!$J:$J,0))</f>
        <v>0.50793650793650802</v>
      </c>
      <c r="Y302" s="75">
        <f>INDEX(District!S:S,MATCH($A302&amp;$A$13,District!$J:$J,0))</f>
        <v>0.337662337662338</v>
      </c>
    </row>
    <row r="303" spans="1:25" x14ac:dyDescent="0.3">
      <c r="A303" s="37" t="s">
        <v>351</v>
      </c>
      <c r="B303" s="74">
        <f>INDEX(District!M:M,MATCH($A303&amp;$A$13,District!$J:$J,0))</f>
        <v>0</v>
      </c>
      <c r="C303" s="75">
        <f>INDEX(District!AA:AA,MATCH($A303&amp;$A$13,District!$J:$J,0))</f>
        <v>8.1395348837209294E-2</v>
      </c>
      <c r="D303" s="75">
        <f>INDEX(District!AE:AE,MATCH($A303&amp;$A$13,District!$J:$J,0))</f>
        <v>8.2474226804123696E-2</v>
      </c>
      <c r="E303" s="75">
        <f>INDEX(District!T:T,MATCH($A303&amp;$A$13,District!$J:$J,0))</f>
        <v>1.1764705882352899E-2</v>
      </c>
      <c r="F303" s="75">
        <f>INDEX(District!AB:AB,MATCH($A303&amp;$A$13,District!$J:$J,0))</f>
        <v>0.13636363636363599</v>
      </c>
      <c r="G303" s="75">
        <f>INDEX(District!AC:AC,MATCH($A303&amp;$A$13,District!$J:$J,0))</f>
        <v>0.175438596491228</v>
      </c>
      <c r="H303" s="75">
        <f>INDEX(District!Z:Z,MATCH($A303&amp;$A$13,District!$J:$J,0))</f>
        <v>7.0175438596491196E-2</v>
      </c>
      <c r="I303" s="75">
        <f>INDEX(District!O:O,MATCH($A303&amp;$A$13,District!$J:$J,0))</f>
        <v>0.16666666666666699</v>
      </c>
      <c r="J303" s="75">
        <f>INDEX(District!AG:AG,MATCH($A303&amp;$A$13,District!$J:$J,0))</f>
        <v>2.6315789473684199E-2</v>
      </c>
      <c r="K303" s="75">
        <f>INDEX(District!W:W,MATCH($A303&amp;$A$13,District!$J:$J,0))</f>
        <v>0.14583333333333301</v>
      </c>
      <c r="L303" s="75">
        <f>INDEX(District!L:L,MATCH($A303&amp;$A$13,District!$J:$J,0))</f>
        <v>0.11111111111111099</v>
      </c>
      <c r="M303" s="75">
        <f>INDEX(District!Y:Y,MATCH($A303&amp;$A$13,District!$J:$J,0))</f>
        <v>2.1739130434782601E-2</v>
      </c>
      <c r="N303" s="75">
        <f>INDEX(District!X:X,MATCH($A303&amp;$A$13,District!$J:$J,0))</f>
        <v>4.3478260869565202E-2</v>
      </c>
      <c r="O303" s="75">
        <f>INDEX(District!AC:AC,MATCH($A303&amp;$A$13,District!$J:$J,0))</f>
        <v>0.175438596491228</v>
      </c>
      <c r="P303" s="75">
        <f>INDEX(District!AF:AF,MATCH($A303&amp;$A$13,District!$J:$J,0))</f>
        <v>0.14285714285714299</v>
      </c>
      <c r="Q303" s="75">
        <f>INDEX(District!R:R,MATCH($A303&amp;$A$13,District!$J:$J,0))</f>
        <v>0.157894736842105</v>
      </c>
      <c r="R303" s="75">
        <f>INDEX(District!AH:AH,MATCH($A303&amp;$A$13,District!$J:$J,0))</f>
        <v>7.3170731707317097E-2</v>
      </c>
      <c r="S303" s="75">
        <f>INDEX(District!AD:AD,MATCH($A303&amp;$A$13,District!$J:$J,0))</f>
        <v>9.0909090909090898E-2</v>
      </c>
      <c r="T303" s="75">
        <f>INDEX(District!K:K,MATCH($A303&amp;$A$13,District!$J:$J,0))</f>
        <v>8.2568807339449504E-2</v>
      </c>
      <c r="U303" s="75">
        <f>INDEX(District!Q:Q,MATCH($A303&amp;$A$13,District!$J:$J,0))</f>
        <v>3.8461538461538498E-2</v>
      </c>
      <c r="V303" s="75">
        <f>INDEX(District!P:P,MATCH($A303&amp;$A$13,District!$J:$J,0))</f>
        <v>2.34375E-2</v>
      </c>
      <c r="W303" s="75">
        <f>INDEX(District!V:V,MATCH($A303&amp;$A$13,District!$J:$J,0))</f>
        <v>3.2258064516128997E-2</v>
      </c>
      <c r="X303" s="75">
        <f>INDEX(District!U:U,MATCH($A303&amp;$A$13,District!$J:$J,0))</f>
        <v>4.7619047619047603E-2</v>
      </c>
      <c r="Y303" s="75">
        <f>INDEX(District!S:S,MATCH($A303&amp;$A$13,District!$J:$J,0))</f>
        <v>0.103896103896104</v>
      </c>
    </row>
    <row r="304" spans="1:25" x14ac:dyDescent="0.3">
      <c r="A304" s="37" t="s">
        <v>357</v>
      </c>
      <c r="B304" s="74">
        <f>INDEX(District!M:M,MATCH($A304&amp;$A$13,District!$J:$J,0))</f>
        <v>0.01</v>
      </c>
      <c r="C304" s="75">
        <f>INDEX(District!AA:AA,MATCH($A304&amp;$A$13,District!$J:$J,0))</f>
        <v>0</v>
      </c>
      <c r="D304" s="75">
        <f>INDEX(District!AE:AE,MATCH($A304&amp;$A$13,District!$J:$J,0))</f>
        <v>0</v>
      </c>
      <c r="E304" s="75">
        <f>INDEX(District!T:T,MATCH($A304&amp;$A$13,District!$J:$J,0))</f>
        <v>0</v>
      </c>
      <c r="F304" s="75">
        <f>INDEX(District!AB:AB,MATCH($A304&amp;$A$13,District!$J:$J,0))</f>
        <v>0</v>
      </c>
      <c r="G304" s="75">
        <f>INDEX(District!AC:AC,MATCH($A304&amp;$A$13,District!$J:$J,0))</f>
        <v>0</v>
      </c>
      <c r="H304" s="75">
        <f>INDEX(District!Z:Z,MATCH($A304&amp;$A$13,District!$J:$J,0))</f>
        <v>0</v>
      </c>
      <c r="I304" s="75">
        <f>INDEX(District!O:O,MATCH($A304&amp;$A$13,District!$J:$J,0))</f>
        <v>0</v>
      </c>
      <c r="J304" s="75">
        <f>INDEX(District!AG:AG,MATCH($A304&amp;$A$13,District!$J:$J,0))</f>
        <v>1.3157894736842099E-2</v>
      </c>
      <c r="K304" s="75">
        <f>INDEX(District!W:W,MATCH($A304&amp;$A$13,District!$J:$J,0))</f>
        <v>0</v>
      </c>
      <c r="L304" s="75">
        <f>INDEX(District!L:L,MATCH($A304&amp;$A$13,District!$J:$J,0))</f>
        <v>0</v>
      </c>
      <c r="M304" s="75">
        <f>INDEX(District!Y:Y,MATCH($A304&amp;$A$13,District!$J:$J,0))</f>
        <v>0</v>
      </c>
      <c r="N304" s="75">
        <f>INDEX(District!X:X,MATCH($A304&amp;$A$13,District!$J:$J,0))</f>
        <v>0</v>
      </c>
      <c r="O304" s="75">
        <f>INDEX(District!AC:AC,MATCH($A304&amp;$A$13,District!$J:$J,0))</f>
        <v>0</v>
      </c>
      <c r="P304" s="75">
        <f>INDEX(District!AF:AF,MATCH($A304&amp;$A$13,District!$J:$J,0))</f>
        <v>0</v>
      </c>
      <c r="Q304" s="75">
        <f>INDEX(District!R:R,MATCH($A304&amp;$A$13,District!$J:$J,0))</f>
        <v>0</v>
      </c>
      <c r="R304" s="75">
        <f>INDEX(District!AH:AH,MATCH($A304&amp;$A$13,District!$J:$J,0))</f>
        <v>0</v>
      </c>
      <c r="S304" s="75">
        <f>INDEX(District!AD:AD,MATCH($A304&amp;$A$13,District!$J:$J,0))</f>
        <v>0</v>
      </c>
      <c r="T304" s="75">
        <f>INDEX(District!K:K,MATCH($A304&amp;$A$13,District!$J:$J,0))</f>
        <v>0</v>
      </c>
      <c r="U304" s="75">
        <f>INDEX(District!Q:Q,MATCH($A304&amp;$A$13,District!$J:$J,0))</f>
        <v>0</v>
      </c>
      <c r="V304" s="75">
        <f>INDEX(District!P:P,MATCH($A304&amp;$A$13,District!$J:$J,0))</f>
        <v>0</v>
      </c>
      <c r="W304" s="75">
        <f>INDEX(District!V:V,MATCH($A304&amp;$A$13,District!$J:$J,0))</f>
        <v>0</v>
      </c>
      <c r="X304" s="75">
        <f>INDEX(District!U:U,MATCH($A304&amp;$A$13,District!$J:$J,0))</f>
        <v>0</v>
      </c>
      <c r="Y304" s="75">
        <f>INDEX(District!S:S,MATCH($A304&amp;$A$13,District!$J:$J,0))</f>
        <v>0</v>
      </c>
    </row>
    <row r="305" spans="1:25" x14ac:dyDescent="0.3">
      <c r="A305" s="37" t="s">
        <v>352</v>
      </c>
      <c r="B305" s="74">
        <f>INDEX(District!M:M,MATCH($A305&amp;$A$13,District!$J:$J,0))</f>
        <v>0</v>
      </c>
      <c r="C305" s="75">
        <f>INDEX(District!AA:AA,MATCH($A305&amp;$A$13,District!$J:$J,0))</f>
        <v>0</v>
      </c>
      <c r="D305" s="75">
        <f>INDEX(District!AE:AE,MATCH($A305&amp;$A$13,District!$J:$J,0))</f>
        <v>0</v>
      </c>
      <c r="E305" s="75">
        <f>INDEX(District!T:T,MATCH($A305&amp;$A$13,District!$J:$J,0))</f>
        <v>1.1764705882352899E-2</v>
      </c>
      <c r="F305" s="75">
        <f>INDEX(District!AB:AB,MATCH($A305&amp;$A$13,District!$J:$J,0))</f>
        <v>0</v>
      </c>
      <c r="G305" s="75">
        <f>INDEX(District!AC:AC,MATCH($A305&amp;$A$13,District!$J:$J,0))</f>
        <v>0</v>
      </c>
      <c r="H305" s="75">
        <f>INDEX(District!Z:Z,MATCH($A305&amp;$A$13,District!$J:$J,0))</f>
        <v>0</v>
      </c>
      <c r="I305" s="75">
        <f>INDEX(District!O:O,MATCH($A305&amp;$A$13,District!$J:$J,0))</f>
        <v>0</v>
      </c>
      <c r="J305" s="75">
        <f>INDEX(District!AG:AG,MATCH($A305&amp;$A$13,District!$J:$J,0))</f>
        <v>0</v>
      </c>
      <c r="K305" s="75">
        <f>INDEX(District!W:W,MATCH($A305&amp;$A$13,District!$J:$J,0))</f>
        <v>0</v>
      </c>
      <c r="L305" s="75">
        <f>INDEX(District!L:L,MATCH($A305&amp;$A$13,District!$J:$J,0))</f>
        <v>0</v>
      </c>
      <c r="M305" s="75">
        <f>INDEX(District!Y:Y,MATCH($A305&amp;$A$13,District!$J:$J,0))</f>
        <v>1.0869565217391301E-2</v>
      </c>
      <c r="N305" s="75">
        <f>INDEX(District!X:X,MATCH($A305&amp;$A$13,District!$J:$J,0))</f>
        <v>1.0869565217391301E-2</v>
      </c>
      <c r="O305" s="75">
        <f>INDEX(District!AC:AC,MATCH($A305&amp;$A$13,District!$J:$J,0))</f>
        <v>0</v>
      </c>
      <c r="P305" s="75">
        <f>INDEX(District!AF:AF,MATCH($A305&amp;$A$13,District!$J:$J,0))</f>
        <v>0</v>
      </c>
      <c r="Q305" s="75">
        <f>INDEX(District!R:R,MATCH($A305&amp;$A$13,District!$J:$J,0))</f>
        <v>0</v>
      </c>
      <c r="R305" s="75">
        <f>INDEX(District!AH:AH,MATCH($A305&amp;$A$13,District!$J:$J,0))</f>
        <v>0</v>
      </c>
      <c r="S305" s="75">
        <f>INDEX(District!AD:AD,MATCH($A305&amp;$A$13,District!$J:$J,0))</f>
        <v>0</v>
      </c>
      <c r="T305" s="75">
        <f>INDEX(District!K:K,MATCH($A305&amp;$A$13,District!$J:$J,0))</f>
        <v>0</v>
      </c>
      <c r="U305" s="75">
        <f>INDEX(District!Q:Q,MATCH($A305&amp;$A$13,District!$J:$J,0))</f>
        <v>0</v>
      </c>
      <c r="V305" s="75">
        <f>INDEX(District!P:P,MATCH($A305&amp;$A$13,District!$J:$J,0))</f>
        <v>0</v>
      </c>
      <c r="W305" s="75">
        <f>INDEX(District!V:V,MATCH($A305&amp;$A$13,District!$J:$J,0))</f>
        <v>1.0752688172042999E-2</v>
      </c>
      <c r="X305" s="75">
        <f>INDEX(District!U:U,MATCH($A305&amp;$A$13,District!$J:$J,0))</f>
        <v>0</v>
      </c>
      <c r="Y305" s="75">
        <f>INDEX(District!S:S,MATCH($A305&amp;$A$13,District!$J:$J,0))</f>
        <v>0</v>
      </c>
    </row>
    <row r="306" spans="1:25" x14ac:dyDescent="0.3">
      <c r="A306" s="37" t="s">
        <v>353</v>
      </c>
      <c r="B306" s="74">
        <f>INDEX(District!M:M,MATCH($A306&amp;$A$13,District!$J:$J,0))</f>
        <v>0.03</v>
      </c>
      <c r="C306" s="75">
        <f>INDEX(District!AA:AA,MATCH($A306&amp;$A$13,District!$J:$J,0))</f>
        <v>0</v>
      </c>
      <c r="D306" s="75">
        <f>INDEX(District!AE:AE,MATCH($A306&amp;$A$13,District!$J:$J,0))</f>
        <v>5.1546391752577303E-2</v>
      </c>
      <c r="E306" s="75">
        <f>INDEX(District!T:T,MATCH($A306&amp;$A$13,District!$J:$J,0))</f>
        <v>1.1764705882352899E-2</v>
      </c>
      <c r="F306" s="75">
        <f>INDEX(District!AB:AB,MATCH($A306&amp;$A$13,District!$J:$J,0))</f>
        <v>0</v>
      </c>
      <c r="G306" s="75">
        <f>INDEX(District!AC:AC,MATCH($A306&amp;$A$13,District!$J:$J,0))</f>
        <v>3.5087719298245598E-2</v>
      </c>
      <c r="H306" s="75">
        <f>INDEX(District!Z:Z,MATCH($A306&amp;$A$13,District!$J:$J,0))</f>
        <v>1.7543859649122799E-2</v>
      </c>
      <c r="I306" s="75">
        <f>INDEX(District!O:O,MATCH($A306&amp;$A$13,District!$J:$J,0))</f>
        <v>4.7619047619047603E-2</v>
      </c>
      <c r="J306" s="75">
        <f>INDEX(District!AG:AG,MATCH($A306&amp;$A$13,District!$J:$J,0))</f>
        <v>0</v>
      </c>
      <c r="K306" s="75">
        <f>INDEX(District!W:W,MATCH($A306&amp;$A$13,District!$J:$J,0))</f>
        <v>2.0833333333333301E-2</v>
      </c>
      <c r="L306" s="75">
        <f>INDEX(District!L:L,MATCH($A306&amp;$A$13,District!$J:$J,0))</f>
        <v>0</v>
      </c>
      <c r="M306" s="75">
        <f>INDEX(District!Y:Y,MATCH($A306&amp;$A$13,District!$J:$J,0))</f>
        <v>3.2608695652173898E-2</v>
      </c>
      <c r="N306" s="75">
        <f>INDEX(District!X:X,MATCH($A306&amp;$A$13,District!$J:$J,0))</f>
        <v>0</v>
      </c>
      <c r="O306" s="75">
        <f>INDEX(District!AC:AC,MATCH($A306&amp;$A$13,District!$J:$J,0))</f>
        <v>3.5087719298245598E-2</v>
      </c>
      <c r="P306" s="75">
        <f>INDEX(District!AF:AF,MATCH($A306&amp;$A$13,District!$J:$J,0))</f>
        <v>2.3809523809523801E-2</v>
      </c>
      <c r="Q306" s="75">
        <f>INDEX(District!R:R,MATCH($A306&amp;$A$13,District!$J:$J,0))</f>
        <v>3.5087719298245598E-2</v>
      </c>
      <c r="R306" s="75">
        <f>INDEX(District!AH:AH,MATCH($A306&amp;$A$13,District!$J:$J,0))</f>
        <v>7.3170731707317097E-2</v>
      </c>
      <c r="S306" s="75">
        <f>INDEX(District!AD:AD,MATCH($A306&amp;$A$13,District!$J:$J,0))</f>
        <v>0</v>
      </c>
      <c r="T306" s="75">
        <f>INDEX(District!K:K,MATCH($A306&amp;$A$13,District!$J:$J,0))</f>
        <v>4.5871559633027498E-2</v>
      </c>
      <c r="U306" s="75">
        <f>INDEX(District!Q:Q,MATCH($A306&amp;$A$13,District!$J:$J,0))</f>
        <v>3.8461538461538498E-2</v>
      </c>
      <c r="V306" s="75">
        <f>INDEX(District!P:P,MATCH($A306&amp;$A$13,District!$J:$J,0))</f>
        <v>1.5625E-2</v>
      </c>
      <c r="W306" s="75">
        <f>INDEX(District!V:V,MATCH($A306&amp;$A$13,District!$J:$J,0))</f>
        <v>5.3763440860215103E-2</v>
      </c>
      <c r="X306" s="75">
        <f>INDEX(District!U:U,MATCH($A306&amp;$A$13,District!$J:$J,0))</f>
        <v>3.17460317460318E-2</v>
      </c>
      <c r="Y306" s="75">
        <f>INDEX(District!S:S,MATCH($A306&amp;$A$13,District!$J:$J,0))</f>
        <v>0</v>
      </c>
    </row>
    <row r="307" spans="1:25" x14ac:dyDescent="0.3">
      <c r="A307" s="37" t="s">
        <v>354</v>
      </c>
      <c r="B307" s="74">
        <f>INDEX(District!M:M,MATCH($A307&amp;$A$13,District!$J:$J,0))</f>
        <v>0.01</v>
      </c>
      <c r="C307" s="75">
        <f>INDEX(District!AA:AA,MATCH($A307&amp;$A$13,District!$J:$J,0))</f>
        <v>0</v>
      </c>
      <c r="D307" s="75">
        <f>INDEX(District!AE:AE,MATCH($A307&amp;$A$13,District!$J:$J,0))</f>
        <v>3.09278350515464E-2</v>
      </c>
      <c r="E307" s="75">
        <f>INDEX(District!T:T,MATCH($A307&amp;$A$13,District!$J:$J,0))</f>
        <v>0</v>
      </c>
      <c r="F307" s="75">
        <f>INDEX(District!AB:AB,MATCH($A307&amp;$A$13,District!$J:$J,0))</f>
        <v>2.27272727272727E-2</v>
      </c>
      <c r="G307" s="75">
        <f>INDEX(District!AC:AC,MATCH($A307&amp;$A$13,District!$J:$J,0))</f>
        <v>0.13636363636363599</v>
      </c>
      <c r="H307" s="75">
        <f>INDEX(District!Z:Z,MATCH($A307&amp;$A$13,District!$J:$J,0))</f>
        <v>0</v>
      </c>
      <c r="I307" s="75">
        <f>INDEX(District!O:O,MATCH($A307&amp;$A$13,District!$J:$J,0))</f>
        <v>7.1428571428571397E-2</v>
      </c>
      <c r="J307" s="75">
        <f>INDEX(District!AG:AG,MATCH($A307&amp;$A$13,District!$J:$J,0))</f>
        <v>0</v>
      </c>
      <c r="K307" s="75">
        <f>INDEX(District!W:W,MATCH($A307&amp;$A$13,District!$J:$J,0))</f>
        <v>2.0833333333333301E-2</v>
      </c>
      <c r="L307" s="75">
        <f>INDEX(District!L:L,MATCH($A307&amp;$A$13,District!$J:$J,0))</f>
        <v>8.8888888888888906E-2</v>
      </c>
      <c r="M307" s="75">
        <f>INDEX(District!Y:Y,MATCH($A307&amp;$A$13,District!$J:$J,0))</f>
        <v>2.1739130434782601E-2</v>
      </c>
      <c r="N307" s="75">
        <f>INDEX(District!X:X,MATCH($A307&amp;$A$13,District!$J:$J,0))</f>
        <v>1.0869565217391301E-2</v>
      </c>
      <c r="O307" s="75">
        <f>INDEX(District!AC:AC,MATCH($A307&amp;$A$13,District!$J:$J,0))</f>
        <v>0.13636363636363599</v>
      </c>
      <c r="P307" s="75">
        <f>INDEX(District!AF:AF,MATCH($A307&amp;$A$13,District!$J:$J,0))</f>
        <v>2.3809523809523801E-2</v>
      </c>
      <c r="Q307" s="75">
        <f>INDEX(District!R:R,MATCH($A307&amp;$A$13,District!$J:$J,0))</f>
        <v>0</v>
      </c>
      <c r="R307" s="75">
        <f>INDEX(District!AH:AH,MATCH($A307&amp;$A$13,District!$J:$J,0))</f>
        <v>0</v>
      </c>
      <c r="S307" s="75">
        <f>INDEX(District!AD:AD,MATCH($A307&amp;$A$13,District!$J:$J,0))</f>
        <v>0</v>
      </c>
      <c r="T307" s="75">
        <f>INDEX(District!K:K,MATCH($A307&amp;$A$13,District!$J:$J,0))</f>
        <v>1.8348623853211E-2</v>
      </c>
      <c r="U307" s="75">
        <f>INDEX(District!Q:Q,MATCH($A307&amp;$A$13,District!$J:$J,0))</f>
        <v>1.2820512820512799E-2</v>
      </c>
      <c r="V307" s="75">
        <f>INDEX(District!P:P,MATCH($A307&amp;$A$13,District!$J:$J,0))</f>
        <v>7.8125E-3</v>
      </c>
      <c r="W307" s="75">
        <f>INDEX(District!V:V,MATCH($A307&amp;$A$13,District!$J:$J,0))</f>
        <v>0</v>
      </c>
      <c r="X307" s="75">
        <f>INDEX(District!U:U,MATCH($A307&amp;$A$13,District!$J:$J,0))</f>
        <v>0</v>
      </c>
      <c r="Y307" s="75">
        <f>INDEX(District!S:S,MATCH($A307&amp;$A$13,District!$J:$J,0))</f>
        <v>3.8961038961039002E-2</v>
      </c>
    </row>
    <row r="308" spans="1:25" x14ac:dyDescent="0.3">
      <c r="A308" s="37" t="s">
        <v>355</v>
      </c>
      <c r="B308" s="74">
        <f>INDEX(District!M:M,MATCH($A308&amp;$A$13,District!$J:$J,0))</f>
        <v>0</v>
      </c>
      <c r="C308" s="75">
        <f>INDEX(District!AA:AA,MATCH($A308&amp;$A$13,District!$J:$J,0))</f>
        <v>1.16279069767442E-2</v>
      </c>
      <c r="D308" s="75">
        <f>INDEX(District!AE:AE,MATCH($A308&amp;$A$13,District!$J:$J,0))</f>
        <v>1.03092783505155E-2</v>
      </c>
      <c r="E308" s="75">
        <f>INDEX(District!T:T,MATCH($A308&amp;$A$13,District!$J:$J,0))</f>
        <v>0</v>
      </c>
      <c r="F308" s="75">
        <f>INDEX(District!AB:AB,MATCH($A308&amp;$A$13,District!$J:$J,0))</f>
        <v>0</v>
      </c>
      <c r="G308" s="75">
        <f>INDEX(District!AC:AC,MATCH($A308&amp;$A$13,District!$J:$J,0))</f>
        <v>0</v>
      </c>
      <c r="H308" s="75">
        <f>INDEX(District!Z:Z,MATCH($A308&amp;$A$13,District!$J:$J,0))</f>
        <v>1.7543859649122799E-2</v>
      </c>
      <c r="I308" s="75">
        <f>INDEX(District!O:O,MATCH($A308&amp;$A$13,District!$J:$J,0))</f>
        <v>0</v>
      </c>
      <c r="J308" s="75">
        <f>INDEX(District!AG:AG,MATCH($A308&amp;$A$13,District!$J:$J,0))</f>
        <v>0</v>
      </c>
      <c r="K308" s="75">
        <f>INDEX(District!W:W,MATCH($A308&amp;$A$13,District!$J:$J,0))</f>
        <v>0</v>
      </c>
      <c r="L308" s="75">
        <f>INDEX(District!L:L,MATCH($A308&amp;$A$13,District!$J:$J,0))</f>
        <v>0</v>
      </c>
      <c r="M308" s="75">
        <f>INDEX(District!Y:Y,MATCH($A308&amp;$A$13,District!$J:$J,0))</f>
        <v>1.0869565217391301E-2</v>
      </c>
      <c r="N308" s="75">
        <f>INDEX(District!X:X,MATCH($A308&amp;$A$13,District!$J:$J,0))</f>
        <v>2.1739130434782601E-2</v>
      </c>
      <c r="O308" s="75">
        <f>INDEX(District!AC:AC,MATCH($A308&amp;$A$13,District!$J:$J,0))</f>
        <v>0</v>
      </c>
      <c r="P308" s="75">
        <f>INDEX(District!AF:AF,MATCH($A308&amp;$A$13,District!$J:$J,0))</f>
        <v>0</v>
      </c>
      <c r="Q308" s="75">
        <f>INDEX(District!R:R,MATCH($A308&amp;$A$13,District!$J:$J,0))</f>
        <v>0</v>
      </c>
      <c r="R308" s="75">
        <f>INDEX(District!AH:AH,MATCH($A308&amp;$A$13,District!$J:$J,0))</f>
        <v>0</v>
      </c>
      <c r="S308" s="75">
        <f>INDEX(District!AD:AD,MATCH($A308&amp;$A$13,District!$J:$J,0))</f>
        <v>1.5151515151515201E-2</v>
      </c>
      <c r="T308" s="75">
        <f>INDEX(District!K:K,MATCH($A308&amp;$A$13,District!$J:$J,0))</f>
        <v>0</v>
      </c>
      <c r="U308" s="75">
        <f>INDEX(District!Q:Q,MATCH($A308&amp;$A$13,District!$J:$J,0))</f>
        <v>0</v>
      </c>
      <c r="V308" s="75">
        <f>INDEX(District!P:P,MATCH($A308&amp;$A$13,District!$J:$J,0))</f>
        <v>0</v>
      </c>
      <c r="W308" s="75">
        <f>INDEX(District!V:V,MATCH($A308&amp;$A$13,District!$J:$J,0))</f>
        <v>0</v>
      </c>
      <c r="X308" s="75">
        <f>INDEX(District!U:U,MATCH($A308&amp;$A$13,District!$J:$J,0))</f>
        <v>3.17460317460318E-2</v>
      </c>
      <c r="Y308" s="75">
        <f>INDEX(District!S:S,MATCH($A308&amp;$A$13,District!$J:$J,0))</f>
        <v>1.2987012987013E-2</v>
      </c>
    </row>
    <row r="309" spans="1:25" x14ac:dyDescent="0.3">
      <c r="A309" s="30"/>
      <c r="B309" s="25"/>
      <c r="C309" s="25"/>
      <c r="D309" s="25"/>
      <c r="E309" s="25"/>
    </row>
  </sheetData>
  <mergeCells count="7">
    <mergeCell ref="A276:B276"/>
    <mergeCell ref="A289:B289"/>
    <mergeCell ref="A132:E132"/>
    <mergeCell ref="A147:E147"/>
    <mergeCell ref="A160:E160"/>
    <mergeCell ref="A173:E173"/>
    <mergeCell ref="A187:B1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M547"/>
  <sheetViews>
    <sheetView zoomScale="82" workbookViewId="0">
      <selection activeCell="I418" sqref="I418"/>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s>
  <sheetData>
    <row r="1" spans="1:13" s="1" customFormat="1" ht="28.5" x14ac:dyDescent="0.35">
      <c r="A1" s="57" t="s">
        <v>41</v>
      </c>
      <c r="B1" s="57" t="s">
        <v>42</v>
      </c>
      <c r="C1" s="57" t="s">
        <v>43</v>
      </c>
      <c r="D1" s="57" t="s">
        <v>44</v>
      </c>
      <c r="E1" s="57" t="s">
        <v>0</v>
      </c>
      <c r="F1" s="57" t="s">
        <v>45</v>
      </c>
      <c r="G1" s="57" t="s">
        <v>46</v>
      </c>
      <c r="H1" s="57" t="s">
        <v>47</v>
      </c>
      <c r="I1" s="57" t="s">
        <v>48</v>
      </c>
      <c r="J1" s="58" t="s">
        <v>1</v>
      </c>
      <c r="K1" s="57" t="s">
        <v>2</v>
      </c>
      <c r="L1" s="57" t="s">
        <v>10</v>
      </c>
    </row>
    <row r="2" spans="1:13" ht="14.5" hidden="1" customHeight="1" x14ac:dyDescent="0.35">
      <c r="A2" s="34" t="s">
        <v>3</v>
      </c>
      <c r="B2" s="34" t="s">
        <v>84</v>
      </c>
      <c r="C2" s="34" t="s">
        <v>85</v>
      </c>
      <c r="D2" s="34"/>
      <c r="E2" s="34" t="s">
        <v>11</v>
      </c>
      <c r="F2" s="34" t="s">
        <v>12</v>
      </c>
      <c r="G2" s="35" t="s">
        <v>86</v>
      </c>
      <c r="H2" s="35" t="s">
        <v>87</v>
      </c>
      <c r="I2" s="34" t="str">
        <f t="shared" ref="I2:I67" si="0">CONCATENATE(G2,H2)</f>
        <v>Obstacles finding work : Increased competition for jobs, not enough jobs</v>
      </c>
      <c r="J2" s="34" t="str">
        <f t="shared" ref="J2:J67" si="1">CONCATENATE(G2,H2,F2)</f>
        <v>Obstacles finding work : Increased competition for jobs, not enough jobsLebanese</v>
      </c>
      <c r="K2" s="36">
        <f>L2*100</f>
        <v>33.763748715003601</v>
      </c>
      <c r="L2" s="88">
        <v>0.337637487150036</v>
      </c>
      <c r="M2" s="71"/>
    </row>
    <row r="3" spans="1:13" ht="14.5" hidden="1" customHeight="1" x14ac:dyDescent="0.35">
      <c r="A3" s="34" t="s">
        <v>3</v>
      </c>
      <c r="B3" s="34" t="s">
        <v>84</v>
      </c>
      <c r="C3" s="34" t="s">
        <v>85</v>
      </c>
      <c r="D3" s="34"/>
      <c r="E3" s="34" t="s">
        <v>11</v>
      </c>
      <c r="F3" s="34" t="s">
        <v>12</v>
      </c>
      <c r="G3" s="35" t="s">
        <v>86</v>
      </c>
      <c r="H3" s="35" t="s">
        <v>88</v>
      </c>
      <c r="I3" s="34" t="str">
        <f t="shared" si="0"/>
        <v>Obstacles finding work : Employers prefer hiring other nationals</v>
      </c>
      <c r="J3" s="34" t="str">
        <f t="shared" si="1"/>
        <v>Obstacles finding work : Employers prefer hiring other nationalsLebanese</v>
      </c>
      <c r="K3" s="36">
        <f t="shared" ref="K3:K68" si="2">L3*100</f>
        <v>6.7057546531684595</v>
      </c>
      <c r="L3" s="88">
        <v>6.7057546531684595E-2</v>
      </c>
      <c r="M3" s="71"/>
    </row>
    <row r="4" spans="1:13" ht="14.5" hidden="1" customHeight="1" x14ac:dyDescent="0.35">
      <c r="A4" s="34" t="s">
        <v>3</v>
      </c>
      <c r="B4" s="34" t="s">
        <v>84</v>
      </c>
      <c r="C4" s="34" t="s">
        <v>85</v>
      </c>
      <c r="D4" s="34"/>
      <c r="E4" s="34" t="s">
        <v>11</v>
      </c>
      <c r="F4" s="34" t="s">
        <v>12</v>
      </c>
      <c r="G4" s="35" t="s">
        <v>86</v>
      </c>
      <c r="H4" s="35" t="s">
        <v>89</v>
      </c>
      <c r="I4" s="34" t="str">
        <f t="shared" si="0"/>
        <v>Obstacles finding work : Available jobs are too far away</v>
      </c>
      <c r="J4" s="34" t="str">
        <f t="shared" si="1"/>
        <v>Obstacles finding work : Available jobs are too far awayLebanese</v>
      </c>
      <c r="K4" s="36">
        <f t="shared" si="2"/>
        <v>14.012642582177101</v>
      </c>
      <c r="L4" s="88">
        <v>0.14012642582177101</v>
      </c>
      <c r="M4" s="71"/>
    </row>
    <row r="5" spans="1:13" ht="14.5" hidden="1" customHeight="1" x14ac:dyDescent="0.35">
      <c r="A5" s="34" t="s">
        <v>3</v>
      </c>
      <c r="B5" s="34" t="s">
        <v>84</v>
      </c>
      <c r="C5" s="34" t="s">
        <v>85</v>
      </c>
      <c r="D5" s="34"/>
      <c r="E5" s="34" t="s">
        <v>11</v>
      </c>
      <c r="F5" s="34" t="s">
        <v>12</v>
      </c>
      <c r="G5" s="35" t="s">
        <v>86</v>
      </c>
      <c r="H5" s="35" t="s">
        <v>90</v>
      </c>
      <c r="I5" s="34" t="str">
        <f t="shared" si="0"/>
        <v>Obstacles finding work : Only low-skilled, socially degrading, dangerous or low-paying jobs</v>
      </c>
      <c r="J5" s="34" t="str">
        <f t="shared" si="1"/>
        <v>Obstacles finding work : Only low-skilled, socially degrading, dangerous or low-paying jobsLebanese</v>
      </c>
      <c r="K5" s="36">
        <f t="shared" si="2"/>
        <v>7.2908171250525902</v>
      </c>
      <c r="L5" s="88">
        <v>7.2908171250525899E-2</v>
      </c>
      <c r="M5" s="71"/>
    </row>
    <row r="6" spans="1:13" ht="14.5" hidden="1" customHeight="1" x14ac:dyDescent="0.35">
      <c r="A6" s="34" t="s">
        <v>3</v>
      </c>
      <c r="B6" s="34" t="s">
        <v>84</v>
      </c>
      <c r="C6" s="34" t="s">
        <v>85</v>
      </c>
      <c r="D6" s="34"/>
      <c r="E6" s="34" t="s">
        <v>11</v>
      </c>
      <c r="F6" s="34" t="s">
        <v>12</v>
      </c>
      <c r="G6" s="35" t="s">
        <v>86</v>
      </c>
      <c r="H6" s="35" t="s">
        <v>91</v>
      </c>
      <c r="I6" s="34" t="str">
        <f t="shared" si="0"/>
        <v>Obstacles finding work : Underqualified for available jobs</v>
      </c>
      <c r="J6" s="34" t="str">
        <f t="shared" si="1"/>
        <v>Obstacles finding work : Underqualified for available jobsLebanese</v>
      </c>
      <c r="K6" s="36">
        <f t="shared" si="2"/>
        <v>12.357143779059401</v>
      </c>
      <c r="L6" s="88">
        <v>0.123571437790594</v>
      </c>
      <c r="M6" s="71"/>
    </row>
    <row r="7" spans="1:13" ht="14.5" hidden="1" customHeight="1" x14ac:dyDescent="0.35">
      <c r="A7" s="34" t="s">
        <v>3</v>
      </c>
      <c r="B7" s="34" t="s">
        <v>84</v>
      </c>
      <c r="C7" s="34" t="s">
        <v>85</v>
      </c>
      <c r="D7" s="34"/>
      <c r="E7" s="34" t="s">
        <v>11</v>
      </c>
      <c r="F7" s="34" t="s">
        <v>12</v>
      </c>
      <c r="G7" s="35" t="s">
        <v>86</v>
      </c>
      <c r="H7" s="35" t="s">
        <v>92</v>
      </c>
      <c r="I7" s="34" t="str">
        <f t="shared" si="0"/>
        <v>Obstacles finding work : Lack of family/personal connections</v>
      </c>
      <c r="J7" s="34" t="str">
        <f t="shared" si="1"/>
        <v>Obstacles finding work : Lack of family/personal connectionsLebanese</v>
      </c>
      <c r="K7" s="36">
        <f t="shared" si="2"/>
        <v>1.4434680659736001</v>
      </c>
      <c r="L7" s="88">
        <v>1.4434680659736E-2</v>
      </c>
      <c r="M7" s="71"/>
    </row>
    <row r="8" spans="1:13" ht="14.5" hidden="1" customHeight="1" x14ac:dyDescent="0.35">
      <c r="A8" s="34" t="s">
        <v>3</v>
      </c>
      <c r="B8" s="34" t="s">
        <v>84</v>
      </c>
      <c r="C8" s="34" t="s">
        <v>85</v>
      </c>
      <c r="D8" s="34"/>
      <c r="E8" s="34" t="s">
        <v>11</v>
      </c>
      <c r="F8" s="34" t="s">
        <v>12</v>
      </c>
      <c r="G8" s="35" t="s">
        <v>86</v>
      </c>
      <c r="H8" s="35" t="s">
        <v>93</v>
      </c>
      <c r="I8" s="34" t="str">
        <f t="shared" si="0"/>
        <v>Obstacles finding work : Lack of livelihood/employment opportunities for women</v>
      </c>
      <c r="J8" s="34" t="str">
        <f t="shared" si="1"/>
        <v>Obstacles finding work : Lack of livelihood/employment opportunities for womenLebanese</v>
      </c>
      <c r="K8" s="36">
        <f t="shared" si="2"/>
        <v>4.8467488676780102</v>
      </c>
      <c r="L8" s="88">
        <v>4.84674886767801E-2</v>
      </c>
      <c r="M8" s="71"/>
    </row>
    <row r="9" spans="1:13" ht="14.5" hidden="1" customHeight="1" x14ac:dyDescent="0.35">
      <c r="A9" s="34" t="s">
        <v>3</v>
      </c>
      <c r="B9" s="34" t="s">
        <v>84</v>
      </c>
      <c r="C9" s="34" t="s">
        <v>85</v>
      </c>
      <c r="D9" s="34"/>
      <c r="E9" s="34" t="s">
        <v>11</v>
      </c>
      <c r="F9" s="34" t="s">
        <v>12</v>
      </c>
      <c r="G9" s="35" t="s">
        <v>86</v>
      </c>
      <c r="H9" s="35" t="s">
        <v>94</v>
      </c>
      <c r="I9" s="34" t="str">
        <f t="shared" si="0"/>
        <v>Obstacles finding work : Lack of livelihood/employment opportunities for persons with disabilities</v>
      </c>
      <c r="J9" s="34" t="str">
        <f t="shared" si="1"/>
        <v>Obstacles finding work : Lack of livelihood/employment opportunities for persons with disabilitiesLebanese</v>
      </c>
      <c r="K9" s="36">
        <f t="shared" si="2"/>
        <v>1.53092422113614</v>
      </c>
      <c r="L9" s="88">
        <v>1.53092422113614E-2</v>
      </c>
      <c r="M9" s="71"/>
    </row>
    <row r="10" spans="1:13" ht="14.5" hidden="1" customHeight="1" x14ac:dyDescent="0.35">
      <c r="A10" s="34" t="s">
        <v>3</v>
      </c>
      <c r="B10" s="34" t="s">
        <v>84</v>
      </c>
      <c r="C10" s="34" t="s">
        <v>85</v>
      </c>
      <c r="D10" s="34"/>
      <c r="E10" s="34" t="s">
        <v>11</v>
      </c>
      <c r="F10" s="34" t="s">
        <v>12</v>
      </c>
      <c r="G10" s="35" t="s">
        <v>86</v>
      </c>
      <c r="H10" s="35" t="s">
        <v>95</v>
      </c>
      <c r="I10" s="34" t="str">
        <f t="shared" si="0"/>
        <v>Obstacles finding work : Not applicable</v>
      </c>
      <c r="J10" s="34" t="str">
        <f t="shared" si="1"/>
        <v>Obstacles finding work : Not applicableLebanese</v>
      </c>
      <c r="K10" s="36">
        <f t="shared" si="2"/>
        <v>39.621957706913506</v>
      </c>
      <c r="L10" s="88">
        <v>0.39621957706913502</v>
      </c>
      <c r="M10" s="71"/>
    </row>
    <row r="11" spans="1:13" ht="14.5" hidden="1" customHeight="1" x14ac:dyDescent="0.35">
      <c r="A11" s="34" t="s">
        <v>3</v>
      </c>
      <c r="B11" s="34" t="s">
        <v>84</v>
      </c>
      <c r="C11" s="34" t="s">
        <v>85</v>
      </c>
      <c r="D11" s="34"/>
      <c r="E11" s="34" t="s">
        <v>11</v>
      </c>
      <c r="F11" s="34" t="s">
        <v>12</v>
      </c>
      <c r="G11" s="35" t="s">
        <v>86</v>
      </c>
      <c r="H11" s="35" t="s">
        <v>9</v>
      </c>
      <c r="I11" s="34" t="str">
        <f t="shared" si="0"/>
        <v>Obstacles finding work : Other</v>
      </c>
      <c r="J11" s="34" t="str">
        <f t="shared" si="1"/>
        <v>Obstacles finding work : OtherLebanese</v>
      </c>
      <c r="K11" s="36">
        <f t="shared" si="2"/>
        <v>1.4193713548294</v>
      </c>
      <c r="L11" s="88">
        <v>1.4193713548294001E-2</v>
      </c>
      <c r="M11" s="71"/>
    </row>
    <row r="12" spans="1:13" ht="14.5" hidden="1" customHeight="1" x14ac:dyDescent="0.35">
      <c r="A12" s="34" t="s">
        <v>3</v>
      </c>
      <c r="B12" s="34" t="s">
        <v>84</v>
      </c>
      <c r="C12" s="34" t="s">
        <v>85</v>
      </c>
      <c r="D12" s="34"/>
      <c r="E12" s="34" t="s">
        <v>11</v>
      </c>
      <c r="F12" s="34" t="s">
        <v>12</v>
      </c>
      <c r="G12" s="35" t="s">
        <v>86</v>
      </c>
      <c r="H12" s="35" t="s">
        <v>8</v>
      </c>
      <c r="I12" s="34" t="str">
        <f t="shared" si="0"/>
        <v>Obstacles finding work : Don't know</v>
      </c>
      <c r="J12" s="34" t="str">
        <f t="shared" si="1"/>
        <v>Obstacles finding work : Don't knowLebanese</v>
      </c>
      <c r="K12" s="36">
        <f t="shared" si="2"/>
        <v>1.6772958749553701</v>
      </c>
      <c r="L12" s="88">
        <v>1.6772958749553701E-2</v>
      </c>
      <c r="M12" s="71"/>
    </row>
    <row r="13" spans="1:13" ht="14.5" hidden="1" customHeight="1" x14ac:dyDescent="0.35">
      <c r="A13" s="34" t="s">
        <v>3</v>
      </c>
      <c r="B13" s="34" t="s">
        <v>84</v>
      </c>
      <c r="C13" s="34" t="s">
        <v>85</v>
      </c>
      <c r="D13" s="34"/>
      <c r="E13" s="34" t="s">
        <v>11</v>
      </c>
      <c r="F13" s="34" t="s">
        <v>12</v>
      </c>
      <c r="G13" s="35" t="s">
        <v>86</v>
      </c>
      <c r="H13" s="35" t="s">
        <v>7</v>
      </c>
      <c r="I13" s="34" t="str">
        <f t="shared" si="0"/>
        <v>Obstacles finding work : Decline to answer</v>
      </c>
      <c r="J13" s="34" t="str">
        <f t="shared" si="1"/>
        <v>Obstacles finding work : Decline to answerLebanese</v>
      </c>
      <c r="K13" s="36">
        <f t="shared" si="2"/>
        <v>0.516921379447008</v>
      </c>
      <c r="L13" s="88">
        <v>5.1692137944700798E-3</v>
      </c>
      <c r="M13" s="71"/>
    </row>
    <row r="14" spans="1:13" ht="14.5" hidden="1" customHeight="1" x14ac:dyDescent="0.35">
      <c r="A14" s="34" t="s">
        <v>3</v>
      </c>
      <c r="B14" s="34" t="s">
        <v>84</v>
      </c>
      <c r="C14" s="34" t="s">
        <v>85</v>
      </c>
      <c r="D14" s="34"/>
      <c r="E14" s="34" t="s">
        <v>11</v>
      </c>
      <c r="F14" s="34" t="s">
        <v>49</v>
      </c>
      <c r="G14" s="35" t="s">
        <v>86</v>
      </c>
      <c r="H14" s="35" t="s">
        <v>87</v>
      </c>
      <c r="I14" s="34" t="str">
        <f t="shared" si="0"/>
        <v>Obstacles finding work : Increased competition for jobs, not enough jobs</v>
      </c>
      <c r="J14" s="34" t="str">
        <f t="shared" si="1"/>
        <v>Obstacles finding work : Increased competition for jobs, not enough jobsMigrants</v>
      </c>
      <c r="K14" s="36">
        <f t="shared" si="2"/>
        <v>14.5592472094598</v>
      </c>
      <c r="L14" s="88">
        <v>0.145592472094598</v>
      </c>
    </row>
    <row r="15" spans="1:13" ht="14.5" hidden="1" customHeight="1" x14ac:dyDescent="0.35">
      <c r="A15" s="34" t="s">
        <v>3</v>
      </c>
      <c r="B15" s="34" t="s">
        <v>84</v>
      </c>
      <c r="C15" s="34" t="s">
        <v>85</v>
      </c>
      <c r="D15" s="34"/>
      <c r="E15" s="34" t="s">
        <v>11</v>
      </c>
      <c r="F15" s="34" t="s">
        <v>49</v>
      </c>
      <c r="G15" s="35" t="s">
        <v>86</v>
      </c>
      <c r="H15" s="35" t="s">
        <v>88</v>
      </c>
      <c r="I15" s="34" t="str">
        <f t="shared" si="0"/>
        <v>Obstacles finding work : Employers prefer hiring other nationals</v>
      </c>
      <c r="J15" s="34" t="str">
        <f t="shared" si="1"/>
        <v>Obstacles finding work : Employers prefer hiring other nationalsMigrants</v>
      </c>
      <c r="K15" s="36">
        <f t="shared" si="2"/>
        <v>1.9219333126313802</v>
      </c>
      <c r="L15" s="88">
        <v>1.9219333126313801E-2</v>
      </c>
    </row>
    <row r="16" spans="1:13" ht="14.5" hidden="1" customHeight="1" x14ac:dyDescent="0.35">
      <c r="A16" s="34" t="s">
        <v>3</v>
      </c>
      <c r="B16" s="34" t="s">
        <v>84</v>
      </c>
      <c r="C16" s="34" t="s">
        <v>85</v>
      </c>
      <c r="D16" s="34"/>
      <c r="E16" s="34" t="s">
        <v>11</v>
      </c>
      <c r="F16" s="34" t="s">
        <v>49</v>
      </c>
      <c r="G16" s="35" t="s">
        <v>86</v>
      </c>
      <c r="H16" s="35" t="s">
        <v>89</v>
      </c>
      <c r="I16" s="34" t="str">
        <f t="shared" si="0"/>
        <v>Obstacles finding work : Available jobs are too far away</v>
      </c>
      <c r="J16" s="34" t="str">
        <f t="shared" si="1"/>
        <v>Obstacles finding work : Available jobs are too far awayMigrants</v>
      </c>
      <c r="K16" s="36">
        <f t="shared" si="2"/>
        <v>3.2769398043838502</v>
      </c>
      <c r="L16" s="88">
        <v>3.27693980438385E-2</v>
      </c>
    </row>
    <row r="17" spans="1:12" ht="14.5" hidden="1" customHeight="1" x14ac:dyDescent="0.35">
      <c r="A17" s="34" t="s">
        <v>3</v>
      </c>
      <c r="B17" s="34" t="s">
        <v>84</v>
      </c>
      <c r="C17" s="34" t="s">
        <v>85</v>
      </c>
      <c r="D17" s="34"/>
      <c r="E17" s="34" t="s">
        <v>11</v>
      </c>
      <c r="F17" s="34" t="s">
        <v>49</v>
      </c>
      <c r="G17" s="35" t="s">
        <v>86</v>
      </c>
      <c r="H17" s="35" t="s">
        <v>90</v>
      </c>
      <c r="I17" s="34" t="str">
        <f t="shared" si="0"/>
        <v>Obstacles finding work : Only low-skilled, socially degrading, dangerous or low-paying jobs</v>
      </c>
      <c r="J17" s="34" t="str">
        <f t="shared" si="1"/>
        <v>Obstacles finding work : Only low-skilled, socially degrading, dangerous or low-paying jobsMigrants</v>
      </c>
      <c r="K17" s="36">
        <f t="shared" si="2"/>
        <v>3.0519007628074397</v>
      </c>
      <c r="L17" s="88">
        <v>3.0519007628074399E-2</v>
      </c>
    </row>
    <row r="18" spans="1:12" ht="14.5" hidden="1" customHeight="1" x14ac:dyDescent="0.35">
      <c r="A18" s="34" t="s">
        <v>3</v>
      </c>
      <c r="B18" s="34" t="s">
        <v>84</v>
      </c>
      <c r="C18" s="34" t="s">
        <v>85</v>
      </c>
      <c r="D18" s="34"/>
      <c r="E18" s="34" t="s">
        <v>11</v>
      </c>
      <c r="F18" s="34" t="s">
        <v>49</v>
      </c>
      <c r="G18" s="35" t="s">
        <v>86</v>
      </c>
      <c r="H18" s="35" t="s">
        <v>91</v>
      </c>
      <c r="I18" s="34" t="str">
        <f t="shared" si="0"/>
        <v>Obstacles finding work : Underqualified for available jobs</v>
      </c>
      <c r="J18" s="34" t="str">
        <f t="shared" si="1"/>
        <v>Obstacles finding work : Underqualified for available jobsMigrants</v>
      </c>
      <c r="K18" s="36">
        <f t="shared" si="2"/>
        <v>4.8785359180161496</v>
      </c>
      <c r="L18" s="88">
        <v>4.8785359180161497E-2</v>
      </c>
    </row>
    <row r="19" spans="1:12" ht="14.5" hidden="1" customHeight="1" x14ac:dyDescent="0.35">
      <c r="A19" s="34" t="s">
        <v>3</v>
      </c>
      <c r="B19" s="34" t="s">
        <v>84</v>
      </c>
      <c r="C19" s="34" t="s">
        <v>85</v>
      </c>
      <c r="D19" s="34"/>
      <c r="E19" s="34" t="s">
        <v>11</v>
      </c>
      <c r="F19" s="34" t="s">
        <v>49</v>
      </c>
      <c r="G19" s="35" t="s">
        <v>86</v>
      </c>
      <c r="H19" s="35" t="s">
        <v>92</v>
      </c>
      <c r="I19" s="34" t="str">
        <f t="shared" si="0"/>
        <v>Obstacles finding work : Lack of family/personal connections</v>
      </c>
      <c r="J19" s="34" t="str">
        <f t="shared" si="1"/>
        <v>Obstacles finding work : Lack of family/personal connectionsMigrants</v>
      </c>
      <c r="K19" s="36">
        <f t="shared" si="2"/>
        <v>0.131724530772133</v>
      </c>
      <c r="L19" s="88">
        <v>1.3172453077213301E-3</v>
      </c>
    </row>
    <row r="20" spans="1:12" ht="14.5" hidden="1" customHeight="1" x14ac:dyDescent="0.35">
      <c r="A20" s="34" t="s">
        <v>3</v>
      </c>
      <c r="B20" s="34" t="s">
        <v>84</v>
      </c>
      <c r="C20" s="34" t="s">
        <v>85</v>
      </c>
      <c r="D20" s="34"/>
      <c r="E20" s="34" t="s">
        <v>11</v>
      </c>
      <c r="F20" s="34" t="s">
        <v>49</v>
      </c>
      <c r="G20" s="35" t="s">
        <v>86</v>
      </c>
      <c r="H20" s="35" t="s">
        <v>93</v>
      </c>
      <c r="I20" s="34" t="str">
        <f t="shared" si="0"/>
        <v>Obstacles finding work : Lack of livelihood/employment opportunities for women</v>
      </c>
      <c r="J20" s="34" t="str">
        <f t="shared" si="1"/>
        <v>Obstacles finding work : Lack of livelihood/employment opportunities for womenMigrants</v>
      </c>
      <c r="K20" s="36">
        <f t="shared" si="2"/>
        <v>2.6680312886372199</v>
      </c>
      <c r="L20" s="88">
        <v>2.6680312886372199E-2</v>
      </c>
    </row>
    <row r="21" spans="1:12" ht="14.5" hidden="1" customHeight="1" x14ac:dyDescent="0.35">
      <c r="A21" s="34" t="s">
        <v>3</v>
      </c>
      <c r="B21" s="34" t="s">
        <v>84</v>
      </c>
      <c r="C21" s="34" t="s">
        <v>85</v>
      </c>
      <c r="D21" s="34"/>
      <c r="E21" s="34" t="s">
        <v>11</v>
      </c>
      <c r="F21" s="34" t="s">
        <v>49</v>
      </c>
      <c r="G21" s="35" t="s">
        <v>86</v>
      </c>
      <c r="H21" s="35" t="s">
        <v>94</v>
      </c>
      <c r="I21" s="34" t="str">
        <f t="shared" si="0"/>
        <v>Obstacles finding work : Lack of livelihood/employment opportunities for persons with disabilities</v>
      </c>
      <c r="J21" s="34" t="str">
        <f t="shared" si="1"/>
        <v>Obstacles finding work : Lack of livelihood/employment opportunities for persons with disabilitiesMigrants</v>
      </c>
      <c r="K21" s="36">
        <f t="shared" si="2"/>
        <v>0.34958957300775301</v>
      </c>
      <c r="L21" s="88">
        <v>3.4958957300775298E-3</v>
      </c>
    </row>
    <row r="22" spans="1:12" ht="14.5" hidden="1" customHeight="1" x14ac:dyDescent="0.35">
      <c r="A22" s="34" t="s">
        <v>3</v>
      </c>
      <c r="B22" s="34" t="s">
        <v>84</v>
      </c>
      <c r="C22" s="34" t="s">
        <v>85</v>
      </c>
      <c r="D22" s="34"/>
      <c r="E22" s="34" t="s">
        <v>11</v>
      </c>
      <c r="F22" s="34" t="s">
        <v>49</v>
      </c>
      <c r="G22" s="35" t="s">
        <v>86</v>
      </c>
      <c r="H22" s="35" t="s">
        <v>95</v>
      </c>
      <c r="I22" s="34" t="str">
        <f t="shared" si="0"/>
        <v>Obstacles finding work : Not applicable</v>
      </c>
      <c r="J22" s="34" t="str">
        <f t="shared" si="1"/>
        <v>Obstacles finding work : Not applicableMigrants</v>
      </c>
      <c r="K22" s="36">
        <f t="shared" si="2"/>
        <v>71.878046876927598</v>
      </c>
      <c r="L22" s="88">
        <v>0.71878046876927604</v>
      </c>
    </row>
    <row r="23" spans="1:12" ht="14.5" hidden="1" customHeight="1" x14ac:dyDescent="0.35">
      <c r="A23" s="34" t="s">
        <v>3</v>
      </c>
      <c r="B23" s="34" t="s">
        <v>84</v>
      </c>
      <c r="C23" s="34" t="s">
        <v>85</v>
      </c>
      <c r="D23" s="34"/>
      <c r="E23" s="34" t="s">
        <v>11</v>
      </c>
      <c r="F23" s="34" t="s">
        <v>49</v>
      </c>
      <c r="G23" s="35" t="s">
        <v>86</v>
      </c>
      <c r="H23" s="35" t="s">
        <v>9</v>
      </c>
      <c r="I23" s="34" t="str">
        <f t="shared" si="0"/>
        <v>Obstacles finding work : Other</v>
      </c>
      <c r="J23" s="34" t="str">
        <f t="shared" si="1"/>
        <v>Obstacles finding work : OtherMigrants</v>
      </c>
      <c r="K23" s="36">
        <f t="shared" si="2"/>
        <v>0.37747390886561399</v>
      </c>
      <c r="L23" s="88">
        <v>3.7747390886561402E-3</v>
      </c>
    </row>
    <row r="24" spans="1:12" ht="14.5" hidden="1" customHeight="1" x14ac:dyDescent="0.35">
      <c r="A24" s="34" t="s">
        <v>3</v>
      </c>
      <c r="B24" s="34" t="s">
        <v>84</v>
      </c>
      <c r="C24" s="34" t="s">
        <v>85</v>
      </c>
      <c r="D24" s="34"/>
      <c r="E24" s="34" t="s">
        <v>11</v>
      </c>
      <c r="F24" s="34" t="s">
        <v>49</v>
      </c>
      <c r="G24" s="35" t="s">
        <v>86</v>
      </c>
      <c r="H24" s="35" t="s">
        <v>8</v>
      </c>
      <c r="I24" s="34" t="str">
        <f t="shared" si="0"/>
        <v>Obstacles finding work : Don't know</v>
      </c>
      <c r="J24" s="34" t="str">
        <f t="shared" si="1"/>
        <v>Obstacles finding work : Don't knowMigrants</v>
      </c>
      <c r="K24" s="36">
        <f t="shared" si="2"/>
        <v>3.3809335344905502</v>
      </c>
      <c r="L24" s="88">
        <v>3.3809335344905503E-2</v>
      </c>
    </row>
    <row r="25" spans="1:12" ht="14.5" hidden="1" customHeight="1" x14ac:dyDescent="0.35">
      <c r="A25" s="34" t="s">
        <v>3</v>
      </c>
      <c r="B25" s="34" t="s">
        <v>84</v>
      </c>
      <c r="C25" s="34" t="s">
        <v>85</v>
      </c>
      <c r="D25" s="34"/>
      <c r="E25" s="34" t="s">
        <v>11</v>
      </c>
      <c r="F25" s="34" t="s">
        <v>49</v>
      </c>
      <c r="G25" s="35" t="s">
        <v>86</v>
      </c>
      <c r="H25" s="35" t="s">
        <v>7</v>
      </c>
      <c r="I25" s="34" t="str">
        <f t="shared" si="0"/>
        <v>Obstacles finding work : Decline to answer</v>
      </c>
      <c r="J25" s="34" t="str">
        <f t="shared" si="1"/>
        <v>Obstacles finding work : Decline to answerMigrants</v>
      </c>
      <c r="K25" s="36">
        <f t="shared" si="2"/>
        <v>0.131724530772133</v>
      </c>
      <c r="L25" s="88">
        <v>1.3172453077213301E-3</v>
      </c>
    </row>
    <row r="26" spans="1:12" ht="14.5" hidden="1" customHeight="1" x14ac:dyDescent="0.35">
      <c r="A26" s="34" t="s">
        <v>3</v>
      </c>
      <c r="B26" s="34" t="s">
        <v>84</v>
      </c>
      <c r="C26" s="34" t="s">
        <v>85</v>
      </c>
      <c r="D26" s="34"/>
      <c r="E26" s="34" t="s">
        <v>11</v>
      </c>
      <c r="F26" s="34" t="s">
        <v>13</v>
      </c>
      <c r="G26" s="35" t="s">
        <v>86</v>
      </c>
      <c r="H26" s="35" t="s">
        <v>87</v>
      </c>
      <c r="I26" s="34" t="str">
        <f t="shared" si="0"/>
        <v>Obstacles finding work : Increased competition for jobs, not enough jobs</v>
      </c>
      <c r="J26" s="34" t="str">
        <f t="shared" si="1"/>
        <v>Obstacles finding work : Increased competition for jobs, not enough jobsPRL</v>
      </c>
      <c r="K26" s="36">
        <f t="shared" si="2"/>
        <v>33.025745371588897</v>
      </c>
      <c r="L26" s="88">
        <v>0.33025745371588899</v>
      </c>
    </row>
    <row r="27" spans="1:12" ht="14.5" hidden="1" customHeight="1" x14ac:dyDescent="0.35">
      <c r="A27" s="34" t="s">
        <v>3</v>
      </c>
      <c r="B27" s="34" t="s">
        <v>84</v>
      </c>
      <c r="C27" s="34" t="s">
        <v>85</v>
      </c>
      <c r="D27" s="34"/>
      <c r="E27" s="34" t="s">
        <v>11</v>
      </c>
      <c r="F27" s="34" t="s">
        <v>13</v>
      </c>
      <c r="G27" s="35" t="s">
        <v>86</v>
      </c>
      <c r="H27" s="35" t="s">
        <v>88</v>
      </c>
      <c r="I27" s="34" t="str">
        <f t="shared" si="0"/>
        <v>Obstacles finding work : Employers prefer hiring other nationals</v>
      </c>
      <c r="J27" s="34" t="str">
        <f t="shared" si="1"/>
        <v>Obstacles finding work : Employers prefer hiring other nationalsPRL</v>
      </c>
      <c r="K27" s="36">
        <f t="shared" si="2"/>
        <v>9.1635601046190516</v>
      </c>
      <c r="L27" s="88">
        <v>9.1635601046190507E-2</v>
      </c>
    </row>
    <row r="28" spans="1:12" ht="14.5" hidden="1" customHeight="1" x14ac:dyDescent="0.35">
      <c r="A28" s="34" t="s">
        <v>3</v>
      </c>
      <c r="B28" s="34" t="s">
        <v>84</v>
      </c>
      <c r="C28" s="34" t="s">
        <v>85</v>
      </c>
      <c r="D28" s="34"/>
      <c r="E28" s="34" t="s">
        <v>11</v>
      </c>
      <c r="F28" s="34" t="s">
        <v>13</v>
      </c>
      <c r="G28" s="35" t="s">
        <v>86</v>
      </c>
      <c r="H28" s="35" t="s">
        <v>89</v>
      </c>
      <c r="I28" s="34" t="str">
        <f t="shared" si="0"/>
        <v>Obstacles finding work : Available jobs are too far away</v>
      </c>
      <c r="J28" s="34" t="str">
        <f t="shared" si="1"/>
        <v>Obstacles finding work : Available jobs are too far awayPRL</v>
      </c>
      <c r="K28" s="36">
        <f t="shared" si="2"/>
        <v>9.2882426789287997</v>
      </c>
      <c r="L28" s="88">
        <v>9.2882426789288E-2</v>
      </c>
    </row>
    <row r="29" spans="1:12" ht="14.5" hidden="1" customHeight="1" x14ac:dyDescent="0.35">
      <c r="A29" s="34" t="s">
        <v>3</v>
      </c>
      <c r="B29" s="34" t="s">
        <v>84</v>
      </c>
      <c r="C29" s="34" t="s">
        <v>85</v>
      </c>
      <c r="D29" s="34"/>
      <c r="E29" s="34" t="s">
        <v>11</v>
      </c>
      <c r="F29" s="34" t="s">
        <v>13</v>
      </c>
      <c r="G29" s="35" t="s">
        <v>86</v>
      </c>
      <c r="H29" s="35" t="s">
        <v>90</v>
      </c>
      <c r="I29" s="34" t="str">
        <f t="shared" si="0"/>
        <v>Obstacles finding work : Only low-skilled, socially degrading, dangerous or low-paying jobs</v>
      </c>
      <c r="J29" s="34" t="str">
        <f t="shared" si="1"/>
        <v>Obstacles finding work : Only low-skilled, socially degrading, dangerous or low-paying jobsPRL</v>
      </c>
      <c r="K29" s="36">
        <f t="shared" si="2"/>
        <v>5.6351223551155005</v>
      </c>
      <c r="L29" s="88">
        <v>5.6351223551155002E-2</v>
      </c>
    </row>
    <row r="30" spans="1:12" ht="14.5" hidden="1" customHeight="1" x14ac:dyDescent="0.35">
      <c r="A30" s="34" t="s">
        <v>3</v>
      </c>
      <c r="B30" s="34" t="s">
        <v>84</v>
      </c>
      <c r="C30" s="34" t="s">
        <v>85</v>
      </c>
      <c r="D30" s="34"/>
      <c r="E30" s="34" t="s">
        <v>11</v>
      </c>
      <c r="F30" s="34" t="s">
        <v>13</v>
      </c>
      <c r="G30" s="35" t="s">
        <v>86</v>
      </c>
      <c r="H30" s="35" t="s">
        <v>91</v>
      </c>
      <c r="I30" s="34" t="str">
        <f t="shared" si="0"/>
        <v>Obstacles finding work : Underqualified for available jobs</v>
      </c>
      <c r="J30" s="34" t="str">
        <f t="shared" si="1"/>
        <v>Obstacles finding work : Underqualified for available jobsPRL</v>
      </c>
      <c r="K30" s="36">
        <f t="shared" si="2"/>
        <v>14.800293405347501</v>
      </c>
      <c r="L30" s="88">
        <v>0.148002934053475</v>
      </c>
    </row>
    <row r="31" spans="1:12" ht="14.5" hidden="1" customHeight="1" x14ac:dyDescent="0.35">
      <c r="A31" s="34" t="s">
        <v>3</v>
      </c>
      <c r="B31" s="34" t="s">
        <v>84</v>
      </c>
      <c r="C31" s="34" t="s">
        <v>85</v>
      </c>
      <c r="D31" s="34"/>
      <c r="E31" s="34" t="s">
        <v>11</v>
      </c>
      <c r="F31" s="34" t="s">
        <v>13</v>
      </c>
      <c r="G31" s="35" t="s">
        <v>86</v>
      </c>
      <c r="H31" s="35" t="s">
        <v>92</v>
      </c>
      <c r="I31" s="34" t="str">
        <f t="shared" si="0"/>
        <v>Obstacles finding work : Lack of family/personal connections</v>
      </c>
      <c r="J31" s="34" t="str">
        <f t="shared" si="1"/>
        <v>Obstacles finding work : Lack of family/personal connectionsPRL</v>
      </c>
      <c r="K31" s="36">
        <f t="shared" si="2"/>
        <v>0.223805797638224</v>
      </c>
      <c r="L31" s="88">
        <v>2.2380579763822401E-3</v>
      </c>
    </row>
    <row r="32" spans="1:12" ht="14.5" hidden="1" customHeight="1" x14ac:dyDescent="0.35">
      <c r="A32" s="34" t="s">
        <v>3</v>
      </c>
      <c r="B32" s="34" t="s">
        <v>84</v>
      </c>
      <c r="C32" s="34" t="s">
        <v>85</v>
      </c>
      <c r="D32" s="34"/>
      <c r="E32" s="34" t="s">
        <v>11</v>
      </c>
      <c r="F32" s="34" t="s">
        <v>13</v>
      </c>
      <c r="G32" s="35" t="s">
        <v>86</v>
      </c>
      <c r="H32" s="35" t="s">
        <v>93</v>
      </c>
      <c r="I32" s="34" t="str">
        <f t="shared" si="0"/>
        <v>Obstacles finding work : Lack of livelihood/employment opportunities for women</v>
      </c>
      <c r="J32" s="34" t="str">
        <f t="shared" si="1"/>
        <v>Obstacles finding work : Lack of livelihood/employment opportunities for womenPRL</v>
      </c>
      <c r="K32" s="36">
        <f t="shared" si="2"/>
        <v>3.2863039207094</v>
      </c>
      <c r="L32" s="88">
        <v>3.2863039207093998E-2</v>
      </c>
    </row>
    <row r="33" spans="1:12" ht="14.5" hidden="1" customHeight="1" x14ac:dyDescent="0.35">
      <c r="A33" s="34" t="s">
        <v>3</v>
      </c>
      <c r="B33" s="34" t="s">
        <v>84</v>
      </c>
      <c r="C33" s="34" t="s">
        <v>85</v>
      </c>
      <c r="D33" s="34"/>
      <c r="E33" s="34" t="s">
        <v>11</v>
      </c>
      <c r="F33" s="34" t="s">
        <v>13</v>
      </c>
      <c r="G33" s="35" t="s">
        <v>86</v>
      </c>
      <c r="H33" s="35" t="s">
        <v>94</v>
      </c>
      <c r="I33" s="34" t="str">
        <f t="shared" si="0"/>
        <v>Obstacles finding work : Lack of livelihood/employment opportunities for persons with disabilities</v>
      </c>
      <c r="J33" s="34" t="str">
        <f t="shared" si="1"/>
        <v>Obstacles finding work : Lack of livelihood/employment opportunities for persons with disabilitiesPRL</v>
      </c>
      <c r="K33" s="36">
        <f t="shared" si="2"/>
        <v>2.0838055756017297</v>
      </c>
      <c r="L33" s="88">
        <v>2.0838055756017299E-2</v>
      </c>
    </row>
    <row r="34" spans="1:12" ht="14.5" hidden="1" customHeight="1" x14ac:dyDescent="0.35">
      <c r="A34" s="34" t="s">
        <v>3</v>
      </c>
      <c r="B34" s="34" t="s">
        <v>84</v>
      </c>
      <c r="C34" s="34" t="s">
        <v>85</v>
      </c>
      <c r="D34" s="34"/>
      <c r="E34" s="34" t="s">
        <v>11</v>
      </c>
      <c r="F34" s="34" t="s">
        <v>13</v>
      </c>
      <c r="G34" s="35" t="s">
        <v>86</v>
      </c>
      <c r="H34" s="35" t="s">
        <v>95</v>
      </c>
      <c r="I34" s="34" t="str">
        <f t="shared" si="0"/>
        <v>Obstacles finding work : Not applicable</v>
      </c>
      <c r="J34" s="34" t="str">
        <f t="shared" si="1"/>
        <v>Obstacles finding work : Not applicablePRL</v>
      </c>
      <c r="K34" s="36">
        <f t="shared" si="2"/>
        <v>36.813695708744596</v>
      </c>
      <c r="L34" s="88">
        <v>0.36813695708744598</v>
      </c>
    </row>
    <row r="35" spans="1:12" ht="14.5" hidden="1" customHeight="1" x14ac:dyDescent="0.35">
      <c r="A35" s="34" t="s">
        <v>3</v>
      </c>
      <c r="B35" s="34" t="s">
        <v>84</v>
      </c>
      <c r="C35" s="34" t="s">
        <v>85</v>
      </c>
      <c r="D35" s="34"/>
      <c r="E35" s="34" t="s">
        <v>11</v>
      </c>
      <c r="F35" s="34" t="s">
        <v>13</v>
      </c>
      <c r="G35" s="35" t="s">
        <v>86</v>
      </c>
      <c r="H35" s="35" t="s">
        <v>9</v>
      </c>
      <c r="I35" s="34" t="str">
        <f t="shared" si="0"/>
        <v>Obstacles finding work : Other</v>
      </c>
      <c r="J35" s="34" t="str">
        <f t="shared" si="1"/>
        <v>Obstacles finding work : OtherPRL</v>
      </c>
      <c r="K35" s="36">
        <f t="shared" si="2"/>
        <v>0.63730127111918899</v>
      </c>
      <c r="L35" s="88">
        <v>6.37301271119189E-3</v>
      </c>
    </row>
    <row r="36" spans="1:12" ht="14.5" hidden="1" customHeight="1" x14ac:dyDescent="0.35">
      <c r="A36" s="34" t="s">
        <v>3</v>
      </c>
      <c r="B36" s="34" t="s">
        <v>84</v>
      </c>
      <c r="C36" s="34" t="s">
        <v>85</v>
      </c>
      <c r="D36" s="34"/>
      <c r="E36" s="34" t="s">
        <v>11</v>
      </c>
      <c r="F36" s="34" t="s">
        <v>13</v>
      </c>
      <c r="G36" s="35" t="s">
        <v>86</v>
      </c>
      <c r="H36" s="35" t="s">
        <v>8</v>
      </c>
      <c r="I36" s="34" t="str">
        <f t="shared" si="0"/>
        <v>Obstacles finding work : Don't know</v>
      </c>
      <c r="J36" s="34" t="str">
        <f t="shared" si="1"/>
        <v>Obstacles finding work : Don't knowPRL</v>
      </c>
      <c r="K36" s="36">
        <f t="shared" si="2"/>
        <v>1.77692836001508</v>
      </c>
      <c r="L36" s="88">
        <v>1.7769283600150801E-2</v>
      </c>
    </row>
    <row r="37" spans="1:12" ht="14.5" hidden="1" customHeight="1" x14ac:dyDescent="0.35">
      <c r="A37" s="34" t="s">
        <v>3</v>
      </c>
      <c r="B37" s="34" t="s">
        <v>84</v>
      </c>
      <c r="C37" s="34" t="s">
        <v>85</v>
      </c>
      <c r="D37" s="34"/>
      <c r="E37" s="34" t="s">
        <v>11</v>
      </c>
      <c r="F37" s="34" t="s">
        <v>13</v>
      </c>
      <c r="G37" s="35" t="s">
        <v>86</v>
      </c>
      <c r="H37" s="35" t="s">
        <v>7</v>
      </c>
      <c r="I37" s="34" t="str">
        <f t="shared" si="0"/>
        <v>Obstacles finding work : Decline to answer</v>
      </c>
      <c r="J37" s="34" t="str">
        <f t="shared" si="1"/>
        <v>Obstacles finding work : Decline to answerPRL</v>
      </c>
      <c r="K37" s="36">
        <f t="shared" si="2"/>
        <v>0.43503488154327097</v>
      </c>
      <c r="L37" s="88">
        <v>4.3503488154327096E-3</v>
      </c>
    </row>
    <row r="38" spans="1:12" ht="14.5" hidden="1" customHeight="1" x14ac:dyDescent="0.35">
      <c r="A38" s="34" t="s">
        <v>3</v>
      </c>
      <c r="B38" s="34" t="s">
        <v>84</v>
      </c>
      <c r="C38" s="34" t="s">
        <v>119</v>
      </c>
      <c r="D38" s="34"/>
      <c r="E38" s="34" t="s">
        <v>11</v>
      </c>
      <c r="F38" s="34" t="s">
        <v>12</v>
      </c>
      <c r="G38" s="35" t="s">
        <v>111</v>
      </c>
      <c r="H38" s="35" t="s">
        <v>8</v>
      </c>
      <c r="I38" s="34" t="str">
        <f t="shared" si="0"/>
        <v>Every person in HH possessing ID : Don't know</v>
      </c>
      <c r="J38" s="34" t="str">
        <f t="shared" si="1"/>
        <v>Every person in HH possessing ID : Don't knowLebanese</v>
      </c>
      <c r="K38" s="36">
        <f t="shared" si="2"/>
        <v>7.9259742886072793E-2</v>
      </c>
      <c r="L38" s="88">
        <v>7.9259742886072799E-4</v>
      </c>
    </row>
    <row r="39" spans="1:12" ht="14.5" hidden="1" customHeight="1" x14ac:dyDescent="0.35">
      <c r="A39" s="34" t="s">
        <v>3</v>
      </c>
      <c r="B39" s="34" t="s">
        <v>84</v>
      </c>
      <c r="C39" s="34" t="s">
        <v>119</v>
      </c>
      <c r="D39" s="34"/>
      <c r="E39" s="34" t="s">
        <v>11</v>
      </c>
      <c r="F39" s="34" t="s">
        <v>12</v>
      </c>
      <c r="G39" s="35" t="s">
        <v>111</v>
      </c>
      <c r="H39" s="35" t="s">
        <v>109</v>
      </c>
      <c r="I39" s="34" t="str">
        <f t="shared" si="0"/>
        <v>Every person in HH possessing ID : No, at least one person does not have an ID</v>
      </c>
      <c r="J39" s="34" t="str">
        <f t="shared" si="1"/>
        <v>Every person in HH possessing ID : No, at least one person does not have an IDLebanese</v>
      </c>
      <c r="K39" s="36">
        <f t="shared" si="2"/>
        <v>2.0763005665101599</v>
      </c>
      <c r="L39" s="88">
        <v>2.07630056651016E-2</v>
      </c>
    </row>
    <row r="40" spans="1:12" ht="14.5" hidden="1" customHeight="1" x14ac:dyDescent="0.35">
      <c r="A40" s="34" t="s">
        <v>3</v>
      </c>
      <c r="B40" s="34" t="s">
        <v>84</v>
      </c>
      <c r="C40" s="34" t="s">
        <v>119</v>
      </c>
      <c r="D40" s="34"/>
      <c r="E40" s="34" t="s">
        <v>11</v>
      </c>
      <c r="F40" s="34" t="s">
        <v>12</v>
      </c>
      <c r="G40" s="35" t="s">
        <v>111</v>
      </c>
      <c r="H40" s="35" t="s">
        <v>7</v>
      </c>
      <c r="I40" s="34" t="str">
        <f t="shared" si="0"/>
        <v>Every person in HH possessing ID : Decline to answer</v>
      </c>
      <c r="J40" s="34" t="str">
        <f t="shared" si="1"/>
        <v>Every person in HH possessing ID : Decline to answerLebanese</v>
      </c>
      <c r="K40" s="36">
        <v>0</v>
      </c>
      <c r="L40" s="88">
        <v>0</v>
      </c>
    </row>
    <row r="41" spans="1:12" ht="14.5" hidden="1" customHeight="1" x14ac:dyDescent="0.35">
      <c r="A41" s="34" t="s">
        <v>3</v>
      </c>
      <c r="B41" s="34" t="s">
        <v>84</v>
      </c>
      <c r="C41" s="34" t="s">
        <v>119</v>
      </c>
      <c r="D41" s="34"/>
      <c r="E41" s="34" t="s">
        <v>11</v>
      </c>
      <c r="F41" s="34" t="s">
        <v>12</v>
      </c>
      <c r="G41" s="35" t="s">
        <v>111</v>
      </c>
      <c r="H41" s="35" t="s">
        <v>110</v>
      </c>
      <c r="I41" s="34" t="str">
        <f t="shared" ref="I41" si="3">CONCATENATE(G41,H41)</f>
        <v>Every person in HH possessing ID : No, at least one person does not have an ID in the household's possession</v>
      </c>
      <c r="J41" s="34" t="str">
        <f t="shared" ref="J41" si="4">CONCATENATE(G41,H41,F41)</f>
        <v>Every person in HH possessing ID : No, at least one person does not have an ID in the household's possessionLebanese</v>
      </c>
      <c r="K41" s="36">
        <v>0</v>
      </c>
      <c r="L41" s="88">
        <v>0</v>
      </c>
    </row>
    <row r="42" spans="1:12" ht="14.5" hidden="1" customHeight="1" x14ac:dyDescent="0.35">
      <c r="A42" s="34" t="s">
        <v>3</v>
      </c>
      <c r="B42" s="34" t="s">
        <v>84</v>
      </c>
      <c r="C42" s="34" t="s">
        <v>119</v>
      </c>
      <c r="D42" s="34"/>
      <c r="E42" s="34" t="s">
        <v>11</v>
      </c>
      <c r="F42" s="34" t="s">
        <v>12</v>
      </c>
      <c r="G42" s="35" t="s">
        <v>111</v>
      </c>
      <c r="H42" s="35" t="s">
        <v>68</v>
      </c>
      <c r="I42" s="34" t="str">
        <f t="shared" si="0"/>
        <v>Every person in HH possessing ID : Yes</v>
      </c>
      <c r="J42" s="34" t="str">
        <f t="shared" si="1"/>
        <v>Every person in HH possessing ID : YesLebanese</v>
      </c>
      <c r="K42" s="36">
        <f t="shared" si="2"/>
        <v>97.402092145553695</v>
      </c>
      <c r="L42" s="88">
        <v>0.97402092145553698</v>
      </c>
    </row>
    <row r="43" spans="1:12" ht="14.5" hidden="1" customHeight="1" x14ac:dyDescent="0.35">
      <c r="A43" s="34" t="s">
        <v>3</v>
      </c>
      <c r="B43" s="34" t="s">
        <v>84</v>
      </c>
      <c r="C43" s="34" t="s">
        <v>119</v>
      </c>
      <c r="D43" s="34"/>
      <c r="E43" s="34" t="s">
        <v>11</v>
      </c>
      <c r="F43" s="34" t="s">
        <v>49</v>
      </c>
      <c r="G43" s="35" t="s">
        <v>111</v>
      </c>
      <c r="H43" s="35" t="s">
        <v>7</v>
      </c>
      <c r="I43" s="34" t="str">
        <f t="shared" si="0"/>
        <v>Every person in HH possessing ID : Decline to answer</v>
      </c>
      <c r="J43" s="34" t="str">
        <f t="shared" si="1"/>
        <v>Every person in HH possessing ID : Decline to answerMigrants</v>
      </c>
      <c r="K43" s="36">
        <f t="shared" si="2"/>
        <v>0.26729995839689402</v>
      </c>
      <c r="L43" s="88">
        <v>2.6729995839689402E-3</v>
      </c>
    </row>
    <row r="44" spans="1:12" ht="14.5" hidden="1" customHeight="1" x14ac:dyDescent="0.35">
      <c r="A44" s="34" t="s">
        <v>3</v>
      </c>
      <c r="B44" s="34" t="s">
        <v>84</v>
      </c>
      <c r="C44" s="34" t="s">
        <v>119</v>
      </c>
      <c r="D44" s="34"/>
      <c r="E44" s="34" t="s">
        <v>11</v>
      </c>
      <c r="F44" s="34" t="s">
        <v>49</v>
      </c>
      <c r="G44" s="35" t="s">
        <v>111</v>
      </c>
      <c r="H44" s="35" t="s">
        <v>8</v>
      </c>
      <c r="I44" s="34" t="str">
        <f t="shared" si="0"/>
        <v>Every person in HH possessing ID : Don't know</v>
      </c>
      <c r="J44" s="34" t="str">
        <f t="shared" si="1"/>
        <v>Every person in HH possessing ID : Don't knowMigrants</v>
      </c>
      <c r="K44" s="36">
        <f t="shared" si="2"/>
        <v>0.55695751341442001</v>
      </c>
      <c r="L44" s="88">
        <v>5.5695751341442003E-3</v>
      </c>
    </row>
    <row r="45" spans="1:12" ht="14.5" hidden="1" customHeight="1" x14ac:dyDescent="0.35">
      <c r="A45" s="34" t="s">
        <v>3</v>
      </c>
      <c r="B45" s="34" t="s">
        <v>84</v>
      </c>
      <c r="C45" s="34" t="s">
        <v>119</v>
      </c>
      <c r="D45" s="34"/>
      <c r="E45" s="34" t="s">
        <v>11</v>
      </c>
      <c r="F45" s="34" t="s">
        <v>49</v>
      </c>
      <c r="G45" s="35" t="s">
        <v>111</v>
      </c>
      <c r="H45" s="35" t="s">
        <v>109</v>
      </c>
      <c r="I45" s="34" t="str">
        <f t="shared" si="0"/>
        <v>Every person in HH possessing ID : No, at least one person does not have an ID</v>
      </c>
      <c r="J45" s="34" t="str">
        <f t="shared" si="1"/>
        <v>Every person in HH possessing ID : No, at least one person does not have an IDMigrants</v>
      </c>
      <c r="K45" s="36">
        <f t="shared" si="2"/>
        <v>4.4574330541792397</v>
      </c>
      <c r="L45" s="88">
        <v>4.4574330541792398E-2</v>
      </c>
    </row>
    <row r="46" spans="1:12" ht="14.5" hidden="1" customHeight="1" x14ac:dyDescent="0.35">
      <c r="A46" s="34" t="s">
        <v>3</v>
      </c>
      <c r="B46" s="34" t="s">
        <v>84</v>
      </c>
      <c r="C46" s="34" t="s">
        <v>119</v>
      </c>
      <c r="D46" s="34"/>
      <c r="E46" s="34" t="s">
        <v>11</v>
      </c>
      <c r="F46" s="34" t="s">
        <v>49</v>
      </c>
      <c r="G46" s="35" t="s">
        <v>111</v>
      </c>
      <c r="H46" s="35" t="s">
        <v>110</v>
      </c>
      <c r="I46" s="34" t="str">
        <f t="shared" si="0"/>
        <v>Every person in HH possessing ID : No, at least one person does not have an ID in the household's possession</v>
      </c>
      <c r="J46" s="34" t="str">
        <f t="shared" si="1"/>
        <v>Every person in HH possessing ID : No, at least one person does not have an ID in the household's possessionMigrants</v>
      </c>
      <c r="K46" s="36">
        <f t="shared" si="2"/>
        <v>1.9252849974005799</v>
      </c>
      <c r="L46" s="88">
        <v>1.9252849974005799E-2</v>
      </c>
    </row>
    <row r="47" spans="1:12" ht="14.5" hidden="1" customHeight="1" x14ac:dyDescent="0.35">
      <c r="A47" s="34" t="s">
        <v>3</v>
      </c>
      <c r="B47" s="34" t="s">
        <v>84</v>
      </c>
      <c r="C47" s="34" t="s">
        <v>119</v>
      </c>
      <c r="D47" s="34"/>
      <c r="E47" s="34" t="s">
        <v>11</v>
      </c>
      <c r="F47" s="34" t="s">
        <v>49</v>
      </c>
      <c r="G47" s="35" t="s">
        <v>111</v>
      </c>
      <c r="H47" s="35" t="s">
        <v>68</v>
      </c>
      <c r="I47" s="34" t="str">
        <f t="shared" si="0"/>
        <v>Every person in HH possessing ID : Yes</v>
      </c>
      <c r="J47" s="34" t="str">
        <f t="shared" si="1"/>
        <v>Every person in HH possessing ID : YesMigrants</v>
      </c>
      <c r="K47" s="36">
        <f t="shared" si="2"/>
        <v>92.793024476608892</v>
      </c>
      <c r="L47" s="88">
        <v>0.92793024476608899</v>
      </c>
    </row>
    <row r="48" spans="1:12" ht="14.5" hidden="1" customHeight="1" x14ac:dyDescent="0.35">
      <c r="A48" s="34" t="s">
        <v>3</v>
      </c>
      <c r="B48" s="34" t="s">
        <v>84</v>
      </c>
      <c r="C48" s="34" t="s">
        <v>119</v>
      </c>
      <c r="D48" s="34"/>
      <c r="E48" s="34" t="s">
        <v>11</v>
      </c>
      <c r="F48" s="34" t="s">
        <v>13</v>
      </c>
      <c r="G48" s="35" t="s">
        <v>111</v>
      </c>
      <c r="H48" s="35" t="s">
        <v>7</v>
      </c>
      <c r="I48" s="34" t="str">
        <f t="shared" si="0"/>
        <v>Every person in HH possessing ID : Decline to answer</v>
      </c>
      <c r="J48" s="34" t="str">
        <f t="shared" si="1"/>
        <v>Every person in HH possessing ID : Decline to answerPRL</v>
      </c>
      <c r="K48" s="36">
        <f t="shared" si="2"/>
        <v>0.11504553819564299</v>
      </c>
      <c r="L48" s="88">
        <v>1.1504553819564299E-3</v>
      </c>
    </row>
    <row r="49" spans="1:12" ht="14.5" hidden="1" customHeight="1" x14ac:dyDescent="0.35">
      <c r="A49" s="34" t="s">
        <v>3</v>
      </c>
      <c r="B49" s="34" t="s">
        <v>84</v>
      </c>
      <c r="C49" s="34" t="s">
        <v>119</v>
      </c>
      <c r="D49" s="34"/>
      <c r="E49" s="34" t="s">
        <v>11</v>
      </c>
      <c r="F49" s="34" t="s">
        <v>13</v>
      </c>
      <c r="G49" s="35" t="s">
        <v>111</v>
      </c>
      <c r="H49" s="35" t="s">
        <v>8</v>
      </c>
      <c r="I49" s="34" t="str">
        <f t="shared" si="0"/>
        <v>Every person in HH possessing ID : Don't know</v>
      </c>
      <c r="J49" s="34" t="str">
        <f t="shared" si="1"/>
        <v>Every person in HH possessing ID : Don't knowPRL</v>
      </c>
      <c r="K49" s="36">
        <f t="shared" si="2"/>
        <v>0.24694854238893701</v>
      </c>
      <c r="L49" s="88">
        <v>2.4694854238893702E-3</v>
      </c>
    </row>
    <row r="50" spans="1:12" ht="14.5" hidden="1" customHeight="1" x14ac:dyDescent="0.35">
      <c r="A50" s="34" t="s">
        <v>3</v>
      </c>
      <c r="B50" s="34" t="s">
        <v>84</v>
      </c>
      <c r="C50" s="34" t="s">
        <v>119</v>
      </c>
      <c r="D50" s="34"/>
      <c r="E50" s="34" t="s">
        <v>11</v>
      </c>
      <c r="F50" s="34" t="s">
        <v>13</v>
      </c>
      <c r="G50" s="35" t="s">
        <v>111</v>
      </c>
      <c r="H50" s="35" t="s">
        <v>109</v>
      </c>
      <c r="I50" s="34" t="str">
        <f t="shared" si="0"/>
        <v>Every person in HH possessing ID : No, at least one person does not have an ID</v>
      </c>
      <c r="J50" s="34" t="str">
        <f t="shared" si="1"/>
        <v>Every person in HH possessing ID : No, at least one person does not have an IDPRL</v>
      </c>
      <c r="K50" s="36">
        <f t="shared" si="2"/>
        <v>0.66459199660425405</v>
      </c>
      <c r="L50" s="88">
        <v>6.6459199660425404E-3</v>
      </c>
    </row>
    <row r="51" spans="1:12" ht="14.5" hidden="1" customHeight="1" x14ac:dyDescent="0.35">
      <c r="A51" s="34" t="s">
        <v>3</v>
      </c>
      <c r="B51" s="34" t="s">
        <v>84</v>
      </c>
      <c r="C51" s="34" t="s">
        <v>119</v>
      </c>
      <c r="D51" s="34"/>
      <c r="E51" s="34" t="s">
        <v>11</v>
      </c>
      <c r="F51" s="34" t="s">
        <v>13</v>
      </c>
      <c r="G51" s="35" t="s">
        <v>111</v>
      </c>
      <c r="H51" s="35" t="s">
        <v>110</v>
      </c>
      <c r="I51" s="34" t="str">
        <f t="shared" si="0"/>
        <v>Every person in HH possessing ID : No, at least one person does not have an ID in the household's possession</v>
      </c>
      <c r="J51" s="34" t="str">
        <f t="shared" si="1"/>
        <v>Every person in HH possessing ID : No, at least one person does not have an ID in the household's possessionPRL</v>
      </c>
      <c r="K51" s="36">
        <f t="shared" si="2"/>
        <v>0.43503488154327097</v>
      </c>
      <c r="L51" s="88">
        <v>4.3503488154327096E-3</v>
      </c>
    </row>
    <row r="52" spans="1:12" ht="14.5" hidden="1" customHeight="1" x14ac:dyDescent="0.35">
      <c r="A52" s="34" t="s">
        <v>3</v>
      </c>
      <c r="B52" s="34" t="s">
        <v>84</v>
      </c>
      <c r="C52" s="34" t="s">
        <v>119</v>
      </c>
      <c r="D52" s="34"/>
      <c r="E52" s="34" t="s">
        <v>11</v>
      </c>
      <c r="F52" s="34" t="s">
        <v>13</v>
      </c>
      <c r="G52" s="35" t="s">
        <v>111</v>
      </c>
      <c r="H52" s="35" t="s">
        <v>68</v>
      </c>
      <c r="I52" s="34" t="str">
        <f t="shared" si="0"/>
        <v>Every person in HH possessing ID : Yes</v>
      </c>
      <c r="J52" s="34" t="str">
        <f t="shared" si="1"/>
        <v>Every person in HH possessing ID : YesPRL</v>
      </c>
      <c r="K52" s="36">
        <f t="shared" si="2"/>
        <v>98.538379041267902</v>
      </c>
      <c r="L52" s="88">
        <v>0.98538379041267898</v>
      </c>
    </row>
    <row r="53" spans="1:12" ht="14.5" hidden="1" customHeight="1" x14ac:dyDescent="0.35">
      <c r="A53" s="34" t="s">
        <v>3</v>
      </c>
      <c r="B53" s="34" t="s">
        <v>84</v>
      </c>
      <c r="C53" s="34" t="s">
        <v>119</v>
      </c>
      <c r="D53" s="34"/>
      <c r="E53" s="34" t="s">
        <v>11</v>
      </c>
      <c r="F53" s="34" t="s">
        <v>12</v>
      </c>
      <c r="G53" s="35" t="s">
        <v>118</v>
      </c>
      <c r="H53" s="35" t="s">
        <v>7</v>
      </c>
      <c r="I53" s="34" t="str">
        <f t="shared" si="0"/>
        <v>primary wage-earner (HH) with valid work permit : Decline to answer</v>
      </c>
      <c r="J53" s="34" t="str">
        <f t="shared" si="1"/>
        <v>primary wage-earner (HH) with valid work permit : Decline to answerLebanese</v>
      </c>
      <c r="K53" s="36">
        <f t="shared" si="2"/>
        <v>2.4853768529883E-2</v>
      </c>
      <c r="L53" s="88">
        <v>2.4853768529883001E-4</v>
      </c>
    </row>
    <row r="54" spans="1:12" ht="14.5" hidden="1" customHeight="1" x14ac:dyDescent="0.35">
      <c r="A54" s="34" t="s">
        <v>3</v>
      </c>
      <c r="B54" s="34" t="s">
        <v>84</v>
      </c>
      <c r="C54" s="34" t="s">
        <v>119</v>
      </c>
      <c r="D54" s="34"/>
      <c r="E54" s="34" t="s">
        <v>11</v>
      </c>
      <c r="F54" s="34" t="s">
        <v>12</v>
      </c>
      <c r="G54" s="35" t="s">
        <v>118</v>
      </c>
      <c r="H54" s="35" t="s">
        <v>8</v>
      </c>
      <c r="I54" s="34" t="str">
        <f t="shared" si="0"/>
        <v>primary wage-earner (HH) with valid work permit : Don't know</v>
      </c>
      <c r="J54" s="34" t="str">
        <f t="shared" si="1"/>
        <v>primary wage-earner (HH) with valid work permit : Don't knowLebanese</v>
      </c>
      <c r="K54" s="36">
        <f t="shared" si="2"/>
        <v>1.2323730528599399</v>
      </c>
      <c r="L54" s="88">
        <v>1.23237305285994E-2</v>
      </c>
    </row>
    <row r="55" spans="1:12" ht="14.5" hidden="1" customHeight="1" x14ac:dyDescent="0.35">
      <c r="A55" s="34" t="s">
        <v>3</v>
      </c>
      <c r="B55" s="34" t="s">
        <v>84</v>
      </c>
      <c r="C55" s="34" t="s">
        <v>119</v>
      </c>
      <c r="D55" s="34"/>
      <c r="E55" s="34" t="s">
        <v>11</v>
      </c>
      <c r="F55" s="34" t="s">
        <v>12</v>
      </c>
      <c r="G55" s="35" t="s">
        <v>118</v>
      </c>
      <c r="H55" s="35" t="s">
        <v>95</v>
      </c>
      <c r="I55" s="34" t="str">
        <f t="shared" si="0"/>
        <v>primary wage-earner (HH) with valid work permit : Not applicable</v>
      </c>
      <c r="J55" s="34" t="str">
        <f t="shared" si="1"/>
        <v>primary wage-earner (HH) with valid work permit : Not applicableLebanese</v>
      </c>
      <c r="K55" s="36">
        <f t="shared" si="2"/>
        <v>29.252884001570902</v>
      </c>
      <c r="L55" s="88">
        <v>0.292528840015709</v>
      </c>
    </row>
    <row r="56" spans="1:12" ht="14.5" hidden="1" customHeight="1" x14ac:dyDescent="0.35">
      <c r="A56" s="34" t="s">
        <v>3</v>
      </c>
      <c r="B56" s="34" t="s">
        <v>84</v>
      </c>
      <c r="C56" s="34" t="s">
        <v>119</v>
      </c>
      <c r="D56" s="34"/>
      <c r="E56" s="34" t="s">
        <v>11</v>
      </c>
      <c r="F56" s="34" t="s">
        <v>12</v>
      </c>
      <c r="G56" s="35" t="s">
        <v>118</v>
      </c>
      <c r="H56" s="35" t="s">
        <v>67</v>
      </c>
      <c r="I56" s="34" t="str">
        <f t="shared" si="0"/>
        <v>primary wage-earner (HH) with valid work permit : No</v>
      </c>
      <c r="J56" s="34" t="str">
        <f t="shared" si="1"/>
        <v>primary wage-earner (HH) with valid work permit : NoLebanese</v>
      </c>
      <c r="K56" s="36">
        <f t="shared" si="2"/>
        <v>21.064224440168001</v>
      </c>
      <c r="L56" s="88">
        <v>0.21064224440168</v>
      </c>
    </row>
    <row r="57" spans="1:12" ht="14.5" hidden="1" customHeight="1" x14ac:dyDescent="0.35">
      <c r="A57" s="34" t="s">
        <v>3</v>
      </c>
      <c r="B57" s="34" t="s">
        <v>84</v>
      </c>
      <c r="C57" s="34" t="s">
        <v>119</v>
      </c>
      <c r="D57" s="34"/>
      <c r="E57" s="34" t="s">
        <v>11</v>
      </c>
      <c r="F57" s="34" t="s">
        <v>12</v>
      </c>
      <c r="G57" s="35" t="s">
        <v>118</v>
      </c>
      <c r="H57" s="35" t="s">
        <v>68</v>
      </c>
      <c r="I57" s="34" t="str">
        <f t="shared" si="0"/>
        <v>primary wage-earner (HH) with valid work permit : Yes</v>
      </c>
      <c r="J57" s="34" t="str">
        <f t="shared" si="1"/>
        <v>primary wage-earner (HH) with valid work permit : YesLebanese</v>
      </c>
      <c r="K57" s="36">
        <f t="shared" si="2"/>
        <v>48.425664736871198</v>
      </c>
      <c r="L57" s="88">
        <v>0.48425664736871199</v>
      </c>
    </row>
    <row r="58" spans="1:12" ht="14.5" hidden="1" customHeight="1" x14ac:dyDescent="0.35">
      <c r="A58" s="34" t="s">
        <v>3</v>
      </c>
      <c r="B58" s="34" t="s">
        <v>84</v>
      </c>
      <c r="C58" s="34" t="s">
        <v>119</v>
      </c>
      <c r="D58" s="34"/>
      <c r="E58" s="34" t="s">
        <v>11</v>
      </c>
      <c r="F58" s="34" t="s">
        <v>49</v>
      </c>
      <c r="G58" s="35" t="s">
        <v>118</v>
      </c>
      <c r="H58" s="35" t="s">
        <v>8</v>
      </c>
      <c r="I58" s="34" t="str">
        <f t="shared" si="0"/>
        <v>primary wage-earner (HH) with valid work permit : Don't know</v>
      </c>
      <c r="J58" s="34" t="str">
        <f t="shared" si="1"/>
        <v>primary wage-earner (HH) with valid work permit : Don't knowMigrants</v>
      </c>
      <c r="K58" s="36">
        <f t="shared" si="2"/>
        <v>1.92826706818583</v>
      </c>
      <c r="L58" s="88">
        <v>1.9282670681858301E-2</v>
      </c>
    </row>
    <row r="59" spans="1:12" ht="14.5" hidden="1" customHeight="1" x14ac:dyDescent="0.35">
      <c r="A59" s="34" t="s">
        <v>3</v>
      </c>
      <c r="B59" s="34" t="s">
        <v>84</v>
      </c>
      <c r="C59" s="34" t="s">
        <v>119</v>
      </c>
      <c r="D59" s="34"/>
      <c r="E59" s="34" t="s">
        <v>11</v>
      </c>
      <c r="F59" s="34" t="s">
        <v>49</v>
      </c>
      <c r="G59" s="35" t="s">
        <v>118</v>
      </c>
      <c r="H59" s="35" t="s">
        <v>95</v>
      </c>
      <c r="I59" s="34" t="str">
        <f t="shared" si="0"/>
        <v>primary wage-earner (HH) with valid work permit : Not applicable</v>
      </c>
      <c r="J59" s="34" t="str">
        <f t="shared" si="1"/>
        <v>primary wage-earner (HH) with valid work permit : Not applicableMigrants</v>
      </c>
      <c r="K59" s="36">
        <f t="shared" si="2"/>
        <v>5.9511173520650305</v>
      </c>
      <c r="L59" s="88">
        <v>5.9511173520650301E-2</v>
      </c>
    </row>
    <row r="60" spans="1:12" ht="14.5" hidden="1" customHeight="1" x14ac:dyDescent="0.35">
      <c r="A60" s="34" t="s">
        <v>3</v>
      </c>
      <c r="B60" s="34" t="s">
        <v>84</v>
      </c>
      <c r="C60" s="34" t="s">
        <v>119</v>
      </c>
      <c r="D60" s="34"/>
      <c r="E60" s="34" t="s">
        <v>11</v>
      </c>
      <c r="F60" s="34" t="s">
        <v>49</v>
      </c>
      <c r="G60" s="35" t="s">
        <v>118</v>
      </c>
      <c r="H60" s="35" t="s">
        <v>7</v>
      </c>
      <c r="I60" s="34" t="str">
        <f t="shared" ref="I60" si="5">CONCATENATE(G60,H60)</f>
        <v>primary wage-earner (HH) with valid work permit : Decline to answer</v>
      </c>
      <c r="J60" s="34" t="str">
        <f t="shared" ref="J60" si="6">CONCATENATE(G60,H60,F60)</f>
        <v>primary wage-earner (HH) with valid work permit : Decline to answerMigrants</v>
      </c>
      <c r="K60" s="36">
        <v>0</v>
      </c>
      <c r="L60" s="36">
        <v>0</v>
      </c>
    </row>
    <row r="61" spans="1:12" ht="14.5" hidden="1" customHeight="1" x14ac:dyDescent="0.35">
      <c r="A61" s="34" t="s">
        <v>3</v>
      </c>
      <c r="B61" s="34" t="s">
        <v>84</v>
      </c>
      <c r="C61" s="34" t="s">
        <v>119</v>
      </c>
      <c r="D61" s="34"/>
      <c r="E61" s="34" t="s">
        <v>11</v>
      </c>
      <c r="F61" s="34" t="s">
        <v>49</v>
      </c>
      <c r="G61" s="35" t="s">
        <v>118</v>
      </c>
      <c r="H61" s="35" t="s">
        <v>67</v>
      </c>
      <c r="I61" s="34" t="str">
        <f t="shared" si="0"/>
        <v>primary wage-earner (HH) with valid work permit : No</v>
      </c>
      <c r="J61" s="34" t="str">
        <f t="shared" si="1"/>
        <v>primary wage-earner (HH) with valid work permit : NoMigrants</v>
      </c>
      <c r="K61" s="36">
        <f t="shared" si="2"/>
        <v>19.070403478986201</v>
      </c>
      <c r="L61" s="88">
        <v>0.190704034789862</v>
      </c>
    </row>
    <row r="62" spans="1:12" ht="14.5" hidden="1" customHeight="1" x14ac:dyDescent="0.35">
      <c r="A62" s="34" t="s">
        <v>3</v>
      </c>
      <c r="B62" s="34" t="s">
        <v>84</v>
      </c>
      <c r="C62" s="34" t="s">
        <v>119</v>
      </c>
      <c r="D62" s="34"/>
      <c r="E62" s="34" t="s">
        <v>11</v>
      </c>
      <c r="F62" s="34" t="s">
        <v>49</v>
      </c>
      <c r="G62" s="35" t="s">
        <v>118</v>
      </c>
      <c r="H62" s="35" t="s">
        <v>68</v>
      </c>
      <c r="I62" s="34" t="str">
        <f t="shared" si="0"/>
        <v>primary wage-earner (HH) with valid work permit : Yes</v>
      </c>
      <c r="J62" s="34" t="str">
        <f t="shared" si="1"/>
        <v>primary wage-earner (HH) with valid work permit : YesMigrants</v>
      </c>
      <c r="K62" s="36">
        <f t="shared" si="2"/>
        <v>73.050212100762906</v>
      </c>
      <c r="L62" s="88">
        <v>0.73050212100762901</v>
      </c>
    </row>
    <row r="63" spans="1:12" ht="14.5" hidden="1" customHeight="1" x14ac:dyDescent="0.35">
      <c r="A63" s="34" t="s">
        <v>3</v>
      </c>
      <c r="B63" s="34" t="s">
        <v>84</v>
      </c>
      <c r="C63" s="34" t="s">
        <v>119</v>
      </c>
      <c r="D63" s="34"/>
      <c r="E63" s="34" t="s">
        <v>11</v>
      </c>
      <c r="F63" s="34" t="s">
        <v>13</v>
      </c>
      <c r="G63" s="35" t="s">
        <v>118</v>
      </c>
      <c r="H63" s="35" t="s">
        <v>7</v>
      </c>
      <c r="I63" s="34" t="str">
        <f t="shared" si="0"/>
        <v>primary wage-earner (HH) with valid work permit : Decline to answer</v>
      </c>
      <c r="J63" s="34" t="str">
        <f t="shared" si="1"/>
        <v>primary wage-earner (HH) with valid work permit : Decline to answerPRL</v>
      </c>
      <c r="K63" s="36">
        <f t="shared" si="2"/>
        <v>0.11504553819564299</v>
      </c>
      <c r="L63" s="88">
        <v>1.1504553819564299E-3</v>
      </c>
    </row>
    <row r="64" spans="1:12" ht="14.5" hidden="1" customHeight="1" x14ac:dyDescent="0.35">
      <c r="A64" s="34" t="s">
        <v>3</v>
      </c>
      <c r="B64" s="34" t="s">
        <v>84</v>
      </c>
      <c r="C64" s="34" t="s">
        <v>119</v>
      </c>
      <c r="D64" s="34"/>
      <c r="E64" s="34" t="s">
        <v>11</v>
      </c>
      <c r="F64" s="38" t="s">
        <v>13</v>
      </c>
      <c r="G64" s="35" t="s">
        <v>118</v>
      </c>
      <c r="H64" s="35" t="s">
        <v>8</v>
      </c>
      <c r="I64" s="34" t="str">
        <f t="shared" si="0"/>
        <v>primary wage-earner (HH) with valid work permit : Don't know</v>
      </c>
      <c r="J64" s="34" t="str">
        <f t="shared" si="1"/>
        <v>primary wage-earner (HH) with valid work permit : Don't knowPRL</v>
      </c>
      <c r="K64" s="36">
        <f t="shared" si="2"/>
        <v>2.2603907326080397</v>
      </c>
      <c r="L64" s="88">
        <v>2.2603907326080398E-2</v>
      </c>
    </row>
    <row r="65" spans="1:12" ht="14.5" hidden="1" customHeight="1" x14ac:dyDescent="0.35">
      <c r="A65" s="34" t="s">
        <v>3</v>
      </c>
      <c r="B65" s="34" t="s">
        <v>84</v>
      </c>
      <c r="C65" s="34" t="s">
        <v>119</v>
      </c>
      <c r="D65" s="34"/>
      <c r="E65" s="34" t="s">
        <v>11</v>
      </c>
      <c r="F65" s="38" t="s">
        <v>13</v>
      </c>
      <c r="G65" s="35" t="s">
        <v>118</v>
      </c>
      <c r="H65" s="35" t="s">
        <v>95</v>
      </c>
      <c r="I65" s="34" t="str">
        <f t="shared" si="0"/>
        <v>primary wage-earner (HH) with valid work permit : Not applicable</v>
      </c>
      <c r="J65" s="34" t="str">
        <f t="shared" si="1"/>
        <v>primary wage-earner (HH) with valid work permit : Not applicablePRL</v>
      </c>
      <c r="K65" s="36">
        <f t="shared" si="2"/>
        <v>23.1470027491286</v>
      </c>
      <c r="L65" s="88">
        <v>0.23147002749128601</v>
      </c>
    </row>
    <row r="66" spans="1:12" ht="14.5" hidden="1" customHeight="1" x14ac:dyDescent="0.35">
      <c r="A66" s="34" t="s">
        <v>3</v>
      </c>
      <c r="B66" s="34" t="s">
        <v>84</v>
      </c>
      <c r="C66" s="34" t="s">
        <v>119</v>
      </c>
      <c r="D66" s="34"/>
      <c r="E66" s="34" t="s">
        <v>11</v>
      </c>
      <c r="F66" s="38" t="s">
        <v>13</v>
      </c>
      <c r="G66" s="35" t="s">
        <v>118</v>
      </c>
      <c r="H66" s="35" t="s">
        <v>67</v>
      </c>
      <c r="I66" s="34" t="str">
        <f t="shared" si="0"/>
        <v>primary wage-earner (HH) with valid work permit : No</v>
      </c>
      <c r="J66" s="34" t="str">
        <f t="shared" si="1"/>
        <v>primary wage-earner (HH) with valid work permit : NoPRL</v>
      </c>
      <c r="K66" s="36">
        <f t="shared" si="2"/>
        <v>42.1264378464505</v>
      </c>
      <c r="L66" s="88">
        <v>0.42126437846450498</v>
      </c>
    </row>
    <row r="67" spans="1:12" ht="14.5" hidden="1" customHeight="1" x14ac:dyDescent="0.35">
      <c r="A67" s="34" t="s">
        <v>3</v>
      </c>
      <c r="B67" s="34" t="s">
        <v>84</v>
      </c>
      <c r="C67" s="34" t="s">
        <v>119</v>
      </c>
      <c r="D67" s="34"/>
      <c r="E67" s="34" t="s">
        <v>11</v>
      </c>
      <c r="F67" s="38" t="s">
        <v>13</v>
      </c>
      <c r="G67" s="35" t="s">
        <v>118</v>
      </c>
      <c r="H67" s="35" t="s">
        <v>68</v>
      </c>
      <c r="I67" s="34" t="str">
        <f t="shared" si="0"/>
        <v>primary wage-earner (HH) with valid work permit : Yes</v>
      </c>
      <c r="J67" s="34" t="str">
        <f t="shared" si="1"/>
        <v>primary wage-earner (HH) with valid work permit : YesPRL</v>
      </c>
      <c r="K67" s="36">
        <f t="shared" si="2"/>
        <v>32.3511231336172</v>
      </c>
      <c r="L67" s="88">
        <v>0.32351123133617199</v>
      </c>
    </row>
    <row r="68" spans="1:12" ht="14.5" hidden="1" customHeight="1" x14ac:dyDescent="0.35">
      <c r="A68" s="34" t="s">
        <v>3</v>
      </c>
      <c r="B68" s="34" t="s">
        <v>84</v>
      </c>
      <c r="C68" s="34" t="s">
        <v>126</v>
      </c>
      <c r="D68" s="34"/>
      <c r="E68" s="34" t="s">
        <v>11</v>
      </c>
      <c r="F68" s="38" t="s">
        <v>12</v>
      </c>
      <c r="G68" s="35" t="s">
        <v>128</v>
      </c>
      <c r="H68" s="35" t="s">
        <v>7</v>
      </c>
      <c r="I68" s="34" t="str">
        <f t="shared" ref="I68:I138" si="7">CONCATENATE(G68,H68)</f>
        <v>Challenges affording basic needs as result of lost of reduced employment (3 months) : Decline to answer</v>
      </c>
      <c r="J68" s="34" t="str">
        <f t="shared" ref="J68:J138" si="8">CONCATENATE(G68,H68,F68)</f>
        <v>Challenges affording basic needs as result of lost of reduced employment (3 months) : Decline to answerLebanese</v>
      </c>
      <c r="K68" s="36">
        <f t="shared" si="2"/>
        <v>1.01077051423517E-2</v>
      </c>
      <c r="L68" s="88">
        <v>1.01077051423517E-4</v>
      </c>
    </row>
    <row r="69" spans="1:12" ht="14.5" hidden="1" customHeight="1" x14ac:dyDescent="0.35">
      <c r="A69" s="34" t="s">
        <v>3</v>
      </c>
      <c r="B69" s="34" t="s">
        <v>84</v>
      </c>
      <c r="C69" s="34" t="s">
        <v>126</v>
      </c>
      <c r="D69" s="34"/>
      <c r="E69" s="34" t="s">
        <v>11</v>
      </c>
      <c r="F69" s="38" t="s">
        <v>12</v>
      </c>
      <c r="G69" s="35" t="s">
        <v>128</v>
      </c>
      <c r="H69" s="35" t="s">
        <v>8</v>
      </c>
      <c r="I69" s="34" t="str">
        <f t="shared" si="7"/>
        <v>Challenges affording basic needs as result of lost of reduced employment (3 months) : Don't know</v>
      </c>
      <c r="J69" s="34" t="str">
        <f t="shared" si="8"/>
        <v>Challenges affording basic needs as result of lost of reduced employment (3 months) : Don't knowLebanese</v>
      </c>
      <c r="K69" s="36">
        <f t="shared" ref="K69:K139" si="9">L69*100</f>
        <v>7.8250498234028104E-2</v>
      </c>
      <c r="L69" s="88">
        <v>7.8250498234028101E-4</v>
      </c>
    </row>
    <row r="70" spans="1:12" ht="14.5" hidden="1" customHeight="1" x14ac:dyDescent="0.35">
      <c r="A70" s="34" t="s">
        <v>3</v>
      </c>
      <c r="B70" s="34" t="s">
        <v>84</v>
      </c>
      <c r="C70" s="34" t="s">
        <v>126</v>
      </c>
      <c r="D70" s="34"/>
      <c r="E70" s="34" t="s">
        <v>11</v>
      </c>
      <c r="F70" s="38" t="s">
        <v>12</v>
      </c>
      <c r="G70" s="35" t="s">
        <v>128</v>
      </c>
      <c r="H70" s="35" t="s">
        <v>95</v>
      </c>
      <c r="I70" s="34" t="str">
        <f t="shared" si="7"/>
        <v>Challenges affording basic needs as result of lost of reduced employment (3 months) : Not applicable</v>
      </c>
      <c r="J70" s="34" t="str">
        <f t="shared" si="8"/>
        <v>Challenges affording basic needs as result of lost of reduced employment (3 months) : Not applicableLebanese</v>
      </c>
      <c r="K70" s="36">
        <f t="shared" si="9"/>
        <v>8.9719310944735113</v>
      </c>
      <c r="L70" s="88">
        <v>8.9719310944735106E-2</v>
      </c>
    </row>
    <row r="71" spans="1:12" ht="14.5" hidden="1" customHeight="1" x14ac:dyDescent="0.35">
      <c r="A71" s="34" t="s">
        <v>3</v>
      </c>
      <c r="B71" s="34" t="s">
        <v>84</v>
      </c>
      <c r="C71" s="34" t="s">
        <v>126</v>
      </c>
      <c r="D71" s="34"/>
      <c r="E71" s="34" t="s">
        <v>11</v>
      </c>
      <c r="F71" s="38" t="s">
        <v>12</v>
      </c>
      <c r="G71" s="35" t="s">
        <v>128</v>
      </c>
      <c r="H71" s="35" t="s">
        <v>67</v>
      </c>
      <c r="I71" s="34" t="str">
        <f t="shared" si="7"/>
        <v>Challenges affording basic needs as result of lost of reduced employment (3 months) : No</v>
      </c>
      <c r="J71" s="34" t="str">
        <f t="shared" si="8"/>
        <v>Challenges affording basic needs as result of lost of reduced employment (3 months) : NoLebanese</v>
      </c>
      <c r="K71" s="36">
        <f t="shared" si="9"/>
        <v>29.050556523018201</v>
      </c>
      <c r="L71" s="88">
        <v>0.29050556523018201</v>
      </c>
    </row>
    <row r="72" spans="1:12" ht="14.5" hidden="1" customHeight="1" x14ac:dyDescent="0.35">
      <c r="A72" s="34" t="s">
        <v>3</v>
      </c>
      <c r="B72" s="34" t="s">
        <v>84</v>
      </c>
      <c r="C72" s="34" t="s">
        <v>126</v>
      </c>
      <c r="D72" s="34"/>
      <c r="E72" s="34" t="s">
        <v>11</v>
      </c>
      <c r="F72" s="38" t="s">
        <v>12</v>
      </c>
      <c r="G72" s="35" t="s">
        <v>128</v>
      </c>
      <c r="H72" s="35" t="s">
        <v>68</v>
      </c>
      <c r="I72" s="34" t="str">
        <f t="shared" si="7"/>
        <v>Challenges affording basic needs as result of lost of reduced employment (3 months) : Yes</v>
      </c>
      <c r="J72" s="34" t="str">
        <f t="shared" si="8"/>
        <v>Challenges affording basic needs as result of lost of reduced employment (3 months) : YesLebanese</v>
      </c>
      <c r="K72" s="36">
        <f t="shared" si="9"/>
        <v>61.8891541791319</v>
      </c>
      <c r="L72" s="88">
        <v>0.618891541791319</v>
      </c>
    </row>
    <row r="73" spans="1:12" ht="14.5" hidden="1" customHeight="1" x14ac:dyDescent="0.35">
      <c r="A73" s="34" t="s">
        <v>3</v>
      </c>
      <c r="B73" s="34" t="s">
        <v>84</v>
      </c>
      <c r="C73" s="34" t="s">
        <v>126</v>
      </c>
      <c r="D73" s="34"/>
      <c r="E73" s="34" t="s">
        <v>11</v>
      </c>
      <c r="F73" s="38" t="s">
        <v>49</v>
      </c>
      <c r="G73" s="35" t="s">
        <v>128</v>
      </c>
      <c r="H73" s="35" t="s">
        <v>7</v>
      </c>
      <c r="I73" s="34" t="str">
        <f t="shared" si="7"/>
        <v>Challenges affording basic needs as result of lost of reduced employment (3 months) : Decline to answer</v>
      </c>
      <c r="J73" s="34" t="str">
        <f t="shared" si="8"/>
        <v>Challenges affording basic needs as result of lost of reduced employment (3 months) : Decline to answerMigrants</v>
      </c>
      <c r="K73" s="36">
        <f t="shared" si="9"/>
        <v>0.12287468904674101</v>
      </c>
      <c r="L73" s="88">
        <v>1.2287468904674101E-3</v>
      </c>
    </row>
    <row r="74" spans="1:12" ht="14.5" hidden="1" customHeight="1" x14ac:dyDescent="0.35">
      <c r="A74" s="34" t="s">
        <v>3</v>
      </c>
      <c r="B74" s="34" t="s">
        <v>84</v>
      </c>
      <c r="C74" s="34" t="s">
        <v>126</v>
      </c>
      <c r="D74" s="34"/>
      <c r="E74" s="34" t="s">
        <v>11</v>
      </c>
      <c r="F74" s="38" t="s">
        <v>49</v>
      </c>
      <c r="G74" s="35" t="s">
        <v>128</v>
      </c>
      <c r="H74" s="35" t="s">
        <v>8</v>
      </c>
      <c r="I74" s="34" t="str">
        <f t="shared" si="7"/>
        <v>Challenges affording basic needs as result of lost of reduced employment (3 months) : Don't know</v>
      </c>
      <c r="J74" s="34" t="str">
        <f t="shared" si="8"/>
        <v>Challenges affording basic needs as result of lost of reduced employment (3 months) : Don't knowMigrants</v>
      </c>
      <c r="K74" s="36">
        <f t="shared" si="9"/>
        <v>0.16678286597078501</v>
      </c>
      <c r="L74" s="88">
        <v>1.6678286597078501E-3</v>
      </c>
    </row>
    <row r="75" spans="1:12" ht="14.5" hidden="1" customHeight="1" x14ac:dyDescent="0.35">
      <c r="A75" s="34" t="s">
        <v>3</v>
      </c>
      <c r="B75" s="34" t="s">
        <v>84</v>
      </c>
      <c r="C75" s="34" t="s">
        <v>126</v>
      </c>
      <c r="D75" s="34"/>
      <c r="E75" s="34" t="s">
        <v>11</v>
      </c>
      <c r="F75" s="38" t="s">
        <v>49</v>
      </c>
      <c r="G75" s="35" t="s">
        <v>128</v>
      </c>
      <c r="H75" s="35" t="s">
        <v>95</v>
      </c>
      <c r="I75" s="34" t="str">
        <f t="shared" si="7"/>
        <v>Challenges affording basic needs as result of lost of reduced employment (3 months) : Not applicable</v>
      </c>
      <c r="J75" s="34" t="str">
        <f t="shared" si="8"/>
        <v>Challenges affording basic needs as result of lost of reduced employment (3 months) : Not applicableMigrants</v>
      </c>
      <c r="K75" s="36">
        <f t="shared" si="9"/>
        <v>7.9651606967674091</v>
      </c>
      <c r="L75" s="88">
        <v>7.9651606967674093E-2</v>
      </c>
    </row>
    <row r="76" spans="1:12" ht="14.5" hidden="1" customHeight="1" x14ac:dyDescent="0.35">
      <c r="A76" s="34" t="s">
        <v>3</v>
      </c>
      <c r="B76" s="34" t="s">
        <v>84</v>
      </c>
      <c r="C76" s="34" t="s">
        <v>126</v>
      </c>
      <c r="D76" s="34"/>
      <c r="E76" s="34" t="s">
        <v>11</v>
      </c>
      <c r="F76" s="38" t="s">
        <v>49</v>
      </c>
      <c r="G76" s="35" t="s">
        <v>128</v>
      </c>
      <c r="H76" s="35" t="s">
        <v>67</v>
      </c>
      <c r="I76" s="34" t="str">
        <f t="shared" si="7"/>
        <v>Challenges affording basic needs as result of lost of reduced employment (3 months) : No</v>
      </c>
      <c r="J76" s="34" t="str">
        <f t="shared" si="8"/>
        <v>Challenges affording basic needs as result of lost of reduced employment (3 months) : NoMigrants</v>
      </c>
      <c r="K76" s="36">
        <f t="shared" si="9"/>
        <v>54.857599968345504</v>
      </c>
      <c r="L76" s="88">
        <v>0.54857599968345505</v>
      </c>
    </row>
    <row r="77" spans="1:12" ht="14.5" hidden="1" customHeight="1" x14ac:dyDescent="0.35">
      <c r="A77" s="34" t="s">
        <v>3</v>
      </c>
      <c r="B77" s="34" t="s">
        <v>84</v>
      </c>
      <c r="C77" s="34" t="s">
        <v>126</v>
      </c>
      <c r="D77" s="34"/>
      <c r="E77" s="34" t="s">
        <v>11</v>
      </c>
      <c r="F77" s="38" t="s">
        <v>49</v>
      </c>
      <c r="G77" s="35" t="s">
        <v>128</v>
      </c>
      <c r="H77" s="35" t="s">
        <v>68</v>
      </c>
      <c r="I77" s="34" t="str">
        <f t="shared" si="7"/>
        <v>Challenges affording basic needs as result of lost of reduced employment (3 months) : Yes</v>
      </c>
      <c r="J77" s="34" t="str">
        <f t="shared" si="8"/>
        <v>Challenges affording basic needs as result of lost of reduced employment (3 months) : YesMigrants</v>
      </c>
      <c r="K77" s="36">
        <f t="shared" si="9"/>
        <v>36.8875817798695</v>
      </c>
      <c r="L77" s="88">
        <v>0.36887581779869499</v>
      </c>
    </row>
    <row r="78" spans="1:12" ht="14.5" hidden="1" customHeight="1" x14ac:dyDescent="0.35">
      <c r="A78" s="34" t="s">
        <v>3</v>
      </c>
      <c r="B78" s="34" t="s">
        <v>84</v>
      </c>
      <c r="C78" s="34" t="s">
        <v>126</v>
      </c>
      <c r="D78" s="34"/>
      <c r="E78" s="34" t="s">
        <v>11</v>
      </c>
      <c r="F78" s="38" t="s">
        <v>13</v>
      </c>
      <c r="G78" s="35" t="s">
        <v>128</v>
      </c>
      <c r="H78" s="35" t="s">
        <v>95</v>
      </c>
      <c r="I78" s="34" t="str">
        <f t="shared" si="7"/>
        <v>Challenges affording basic needs as result of lost of reduced employment (3 months) : Not applicable</v>
      </c>
      <c r="J78" s="34" t="str">
        <f t="shared" si="8"/>
        <v>Challenges affording basic needs as result of lost of reduced employment (3 months) : Not applicablePRL</v>
      </c>
      <c r="K78" s="36">
        <f t="shared" si="9"/>
        <v>8.8915956098234403</v>
      </c>
      <c r="L78" s="88">
        <v>8.8915956098234397E-2</v>
      </c>
    </row>
    <row r="79" spans="1:12" ht="14.5" hidden="1" customHeight="1" x14ac:dyDescent="0.35">
      <c r="A79" s="34" t="s">
        <v>3</v>
      </c>
      <c r="B79" s="34" t="s">
        <v>84</v>
      </c>
      <c r="C79" s="34" t="s">
        <v>126</v>
      </c>
      <c r="D79" s="34"/>
      <c r="E79" s="34" t="s">
        <v>11</v>
      </c>
      <c r="F79" s="38" t="s">
        <v>13</v>
      </c>
      <c r="G79" s="35" t="s">
        <v>128</v>
      </c>
      <c r="H79" s="35" t="s">
        <v>8</v>
      </c>
      <c r="I79" s="34" t="str">
        <f t="shared" ref="I79:I80" si="10">CONCATENATE(G79,H79)</f>
        <v>Challenges affording basic needs as result of lost of reduced employment (3 months) : Don't know</v>
      </c>
      <c r="J79" s="34" t="str">
        <f t="shared" ref="J79:J80" si="11">CONCATENATE(G79,H79,F79)</f>
        <v>Challenges affording basic needs as result of lost of reduced employment (3 months) : Don't knowPRL</v>
      </c>
      <c r="K79" s="36">
        <v>0</v>
      </c>
      <c r="L79" s="88">
        <v>0</v>
      </c>
    </row>
    <row r="80" spans="1:12" ht="14.5" hidden="1" customHeight="1" x14ac:dyDescent="0.35">
      <c r="A80" s="34" t="s">
        <v>3</v>
      </c>
      <c r="B80" s="34" t="s">
        <v>84</v>
      </c>
      <c r="C80" s="34" t="s">
        <v>126</v>
      </c>
      <c r="D80" s="34"/>
      <c r="E80" s="34" t="s">
        <v>11</v>
      </c>
      <c r="F80" s="38" t="s">
        <v>13</v>
      </c>
      <c r="G80" s="35" t="s">
        <v>128</v>
      </c>
      <c r="H80" s="35" t="s">
        <v>7</v>
      </c>
      <c r="I80" s="34" t="str">
        <f t="shared" si="10"/>
        <v>Challenges affording basic needs as result of lost of reduced employment (3 months) : Decline to answer</v>
      </c>
      <c r="J80" s="34" t="str">
        <f t="shared" si="11"/>
        <v>Challenges affording basic needs as result of lost of reduced employment (3 months) : Decline to answerPRL</v>
      </c>
      <c r="K80" s="36">
        <f t="shared" ref="K80" si="12">L80*100</f>
        <v>0</v>
      </c>
      <c r="L80" s="88">
        <v>0</v>
      </c>
    </row>
    <row r="81" spans="1:13" ht="14.5" hidden="1" customHeight="1" x14ac:dyDescent="0.35">
      <c r="A81" s="34" t="s">
        <v>3</v>
      </c>
      <c r="B81" s="34" t="s">
        <v>84</v>
      </c>
      <c r="C81" s="34" t="s">
        <v>126</v>
      </c>
      <c r="D81" s="34"/>
      <c r="E81" s="34" t="s">
        <v>11</v>
      </c>
      <c r="F81" s="38" t="s">
        <v>13</v>
      </c>
      <c r="G81" s="35" t="s">
        <v>128</v>
      </c>
      <c r="H81" s="35" t="s">
        <v>67</v>
      </c>
      <c r="I81" s="34" t="str">
        <f t="shared" si="7"/>
        <v>Challenges affording basic needs as result of lost of reduced employment (3 months) : No</v>
      </c>
      <c r="J81" s="34" t="str">
        <f t="shared" si="8"/>
        <v>Challenges affording basic needs as result of lost of reduced employment (3 months) : NoPRL</v>
      </c>
      <c r="K81" s="36">
        <f t="shared" si="9"/>
        <v>28.496130001103598</v>
      </c>
      <c r="L81" s="88">
        <v>0.28496130001103598</v>
      </c>
    </row>
    <row r="82" spans="1:13" ht="14.5" hidden="1" customHeight="1" x14ac:dyDescent="0.35">
      <c r="A82" s="34" t="s">
        <v>3</v>
      </c>
      <c r="B82" s="34" t="s">
        <v>84</v>
      </c>
      <c r="C82" s="34" t="s">
        <v>126</v>
      </c>
      <c r="D82" s="34"/>
      <c r="E82" s="34" t="s">
        <v>11</v>
      </c>
      <c r="F82" s="38" t="s">
        <v>13</v>
      </c>
      <c r="G82" s="35" t="s">
        <v>128</v>
      </c>
      <c r="H82" s="35" t="s">
        <v>68</v>
      </c>
      <c r="I82" s="34" t="str">
        <f t="shared" si="7"/>
        <v>Challenges affording basic needs as result of lost of reduced employment (3 months) : Yes</v>
      </c>
      <c r="J82" s="34" t="str">
        <f t="shared" si="8"/>
        <v>Challenges affording basic needs as result of lost of reduced employment (3 months) : YesPRL</v>
      </c>
      <c r="K82" s="36">
        <f t="shared" si="9"/>
        <v>62.612274389072994</v>
      </c>
      <c r="L82" s="88">
        <v>0.62612274389072997</v>
      </c>
    </row>
    <row r="83" spans="1:13" ht="14.5" hidden="1" customHeight="1" x14ac:dyDescent="0.35">
      <c r="A83" s="34" t="s">
        <v>3</v>
      </c>
      <c r="B83" s="34" t="s">
        <v>84</v>
      </c>
      <c r="C83" s="34" t="s">
        <v>85</v>
      </c>
      <c r="D83" s="34"/>
      <c r="E83" s="34" t="s">
        <v>11</v>
      </c>
      <c r="F83" s="38" t="s">
        <v>12</v>
      </c>
      <c r="G83" s="35" t="s">
        <v>134</v>
      </c>
      <c r="H83" s="35" t="s">
        <v>8</v>
      </c>
      <c r="I83" s="34" t="str">
        <f t="shared" si="7"/>
        <v>At least one member of HH losing job permanently or temporarily (past year) : Don't know</v>
      </c>
      <c r="J83" s="34" t="str">
        <f t="shared" si="8"/>
        <v>At least one member of HH losing job permanently or temporarily (past year) : Don't knowLebanese</v>
      </c>
      <c r="K83" s="36">
        <f t="shared" si="9"/>
        <v>5.7658089803446208E-2</v>
      </c>
      <c r="L83" s="88">
        <v>5.7658089803446205E-4</v>
      </c>
      <c r="M83" s="56"/>
    </row>
    <row r="84" spans="1:13" ht="14.5" hidden="1" customHeight="1" x14ac:dyDescent="0.35">
      <c r="A84" s="34" t="s">
        <v>3</v>
      </c>
      <c r="B84" s="34" t="s">
        <v>84</v>
      </c>
      <c r="C84" s="34" t="s">
        <v>85</v>
      </c>
      <c r="D84" s="34"/>
      <c r="E84" s="34" t="s">
        <v>11</v>
      </c>
      <c r="F84" s="38" t="s">
        <v>12</v>
      </c>
      <c r="G84" s="35" t="s">
        <v>134</v>
      </c>
      <c r="H84" s="35" t="s">
        <v>95</v>
      </c>
      <c r="I84" s="34" t="str">
        <f t="shared" si="7"/>
        <v>At least one member of HH losing job permanently or temporarily (past year) : Not applicable</v>
      </c>
      <c r="J84" s="34" t="str">
        <f t="shared" si="8"/>
        <v>At least one member of HH losing job permanently or temporarily (past year) : Not applicableLebanese</v>
      </c>
      <c r="K84" s="36">
        <f t="shared" si="9"/>
        <v>12.717747496550999</v>
      </c>
      <c r="L84" s="88">
        <v>0.12717747496550999</v>
      </c>
      <c r="M84" s="56"/>
    </row>
    <row r="85" spans="1:13" ht="14.5" hidden="1" customHeight="1" x14ac:dyDescent="0.35">
      <c r="A85" s="34" t="s">
        <v>3</v>
      </c>
      <c r="B85" s="34" t="s">
        <v>84</v>
      </c>
      <c r="C85" s="34" t="s">
        <v>85</v>
      </c>
      <c r="D85" s="34"/>
      <c r="E85" s="34" t="s">
        <v>11</v>
      </c>
      <c r="F85" s="38" t="s">
        <v>12</v>
      </c>
      <c r="G85" s="35" t="s">
        <v>134</v>
      </c>
      <c r="H85" s="35" t="s">
        <v>67</v>
      </c>
      <c r="I85" s="34" t="str">
        <f t="shared" si="7"/>
        <v>At least one member of HH losing job permanently or temporarily (past year) : No</v>
      </c>
      <c r="J85" s="34" t="str">
        <f t="shared" si="8"/>
        <v>At least one member of HH losing job permanently or temporarily (past year) : NoLebanese</v>
      </c>
      <c r="K85" s="36">
        <f t="shared" si="9"/>
        <v>59.222411190531901</v>
      </c>
      <c r="L85" s="88">
        <v>0.59222411190531898</v>
      </c>
      <c r="M85" s="56"/>
    </row>
    <row r="86" spans="1:13" ht="14.5" hidden="1" customHeight="1" x14ac:dyDescent="0.35">
      <c r="A86" s="34" t="s">
        <v>3</v>
      </c>
      <c r="B86" s="34" t="s">
        <v>84</v>
      </c>
      <c r="C86" s="34" t="s">
        <v>85</v>
      </c>
      <c r="D86" s="34"/>
      <c r="E86" s="34" t="s">
        <v>11</v>
      </c>
      <c r="F86" s="38" t="s">
        <v>12</v>
      </c>
      <c r="G86" s="35" t="s">
        <v>134</v>
      </c>
      <c r="H86" s="35" t="s">
        <v>68</v>
      </c>
      <c r="I86" s="34" t="str">
        <f t="shared" si="7"/>
        <v>At least one member of HH losing job permanently or temporarily (past year) : Yes</v>
      </c>
      <c r="J86" s="34" t="str">
        <f t="shared" si="8"/>
        <v>At least one member of HH losing job permanently or temporarily (past year) : YesLebanese</v>
      </c>
      <c r="K86" s="36">
        <f t="shared" si="9"/>
        <v>28.002183223113601</v>
      </c>
      <c r="L86" s="88">
        <v>0.28002183223113603</v>
      </c>
      <c r="M86" s="56"/>
    </row>
    <row r="87" spans="1:13" ht="14.5" hidden="1" customHeight="1" x14ac:dyDescent="0.35">
      <c r="A87" s="34" t="s">
        <v>3</v>
      </c>
      <c r="B87" s="34" t="s">
        <v>84</v>
      </c>
      <c r="C87" s="34" t="s">
        <v>85</v>
      </c>
      <c r="D87" s="34"/>
      <c r="E87" s="34" t="s">
        <v>11</v>
      </c>
      <c r="F87" s="38" t="s">
        <v>49</v>
      </c>
      <c r="G87" s="35" t="s">
        <v>134</v>
      </c>
      <c r="H87" s="35" t="s">
        <v>95</v>
      </c>
      <c r="I87" s="34" t="str">
        <f t="shared" si="7"/>
        <v>At least one member of HH losing job permanently or temporarily (past year) : Not applicable</v>
      </c>
      <c r="J87" s="34" t="str">
        <f t="shared" si="8"/>
        <v>At least one member of HH losing job permanently or temporarily (past year) : Not applicableMigrants</v>
      </c>
      <c r="K87" s="36">
        <f t="shared" si="9"/>
        <v>11.3740736043351</v>
      </c>
      <c r="L87" s="88">
        <v>0.113740736043351</v>
      </c>
      <c r="M87" s="56"/>
    </row>
    <row r="88" spans="1:13" ht="14.5" hidden="1" customHeight="1" x14ac:dyDescent="0.35">
      <c r="A88" s="34" t="s">
        <v>3</v>
      </c>
      <c r="B88" s="34" t="s">
        <v>84</v>
      </c>
      <c r="C88" s="34" t="s">
        <v>85</v>
      </c>
      <c r="D88" s="34"/>
      <c r="E88" s="34" t="s">
        <v>11</v>
      </c>
      <c r="F88" s="38" t="s">
        <v>49</v>
      </c>
      <c r="G88" s="35" t="s">
        <v>134</v>
      </c>
      <c r="H88" s="35" t="s">
        <v>67</v>
      </c>
      <c r="I88" s="34" t="str">
        <f t="shared" si="7"/>
        <v>At least one member of HH losing job permanently or temporarily (past year) : No</v>
      </c>
      <c r="J88" s="34" t="str">
        <f t="shared" si="8"/>
        <v>At least one member of HH losing job permanently or temporarily (past year) : NoMigrants</v>
      </c>
      <c r="K88" s="36">
        <f t="shared" si="9"/>
        <v>77.798168224250091</v>
      </c>
      <c r="L88" s="88">
        <v>0.77798168224250097</v>
      </c>
      <c r="M88" s="56"/>
    </row>
    <row r="89" spans="1:13" ht="14.5" hidden="1" customHeight="1" x14ac:dyDescent="0.35">
      <c r="A89" s="34" t="s">
        <v>3</v>
      </c>
      <c r="B89" s="34" t="s">
        <v>84</v>
      </c>
      <c r="C89" s="34" t="s">
        <v>85</v>
      </c>
      <c r="D89" s="34"/>
      <c r="E89" s="34" t="s">
        <v>11</v>
      </c>
      <c r="F89" s="38" t="s">
        <v>49</v>
      </c>
      <c r="G89" s="35" t="s">
        <v>134</v>
      </c>
      <c r="H89" s="35" t="s">
        <v>8</v>
      </c>
      <c r="I89" s="34" t="str">
        <f t="shared" ref="I89" si="13">CONCATENATE(G89,H89)</f>
        <v>At least one member of HH losing job permanently or temporarily (past year) : Don't know</v>
      </c>
      <c r="J89" s="34" t="str">
        <f t="shared" ref="J89" si="14">CONCATENATE(G89,H89,F89)</f>
        <v>At least one member of HH losing job permanently or temporarily (past year) : Don't knowMigrants</v>
      </c>
      <c r="K89" s="36">
        <v>0</v>
      </c>
      <c r="L89" s="88">
        <v>0</v>
      </c>
      <c r="M89" s="56"/>
    </row>
    <row r="90" spans="1:13" ht="14.5" hidden="1" customHeight="1" x14ac:dyDescent="0.35">
      <c r="A90" s="34" t="s">
        <v>3</v>
      </c>
      <c r="B90" s="34" t="s">
        <v>84</v>
      </c>
      <c r="C90" s="34" t="s">
        <v>85</v>
      </c>
      <c r="D90" s="34"/>
      <c r="E90" s="34" t="s">
        <v>11</v>
      </c>
      <c r="F90" s="38" t="s">
        <v>49</v>
      </c>
      <c r="G90" s="35" t="s">
        <v>134</v>
      </c>
      <c r="H90" s="35" t="s">
        <v>68</v>
      </c>
      <c r="I90" s="34" t="str">
        <f t="shared" si="7"/>
        <v>At least one member of HH losing job permanently or temporarily (past year) : Yes</v>
      </c>
      <c r="J90" s="34" t="str">
        <f t="shared" si="8"/>
        <v>At least one member of HH losing job permanently or temporarily (past year) : YesMigrants</v>
      </c>
      <c r="K90" s="36">
        <f t="shared" si="9"/>
        <v>10.8277581714148</v>
      </c>
      <c r="L90" s="88">
        <v>0.108277581714148</v>
      </c>
      <c r="M90" s="56"/>
    </row>
    <row r="91" spans="1:13" ht="14.5" hidden="1" customHeight="1" x14ac:dyDescent="0.35">
      <c r="A91" s="34" t="s">
        <v>3</v>
      </c>
      <c r="B91" s="34" t="s">
        <v>84</v>
      </c>
      <c r="C91" s="34" t="s">
        <v>85</v>
      </c>
      <c r="D91" s="34"/>
      <c r="E91" s="34" t="s">
        <v>11</v>
      </c>
      <c r="F91" s="38" t="s">
        <v>13</v>
      </c>
      <c r="G91" s="35" t="s">
        <v>134</v>
      </c>
      <c r="H91" s="35" t="s">
        <v>7</v>
      </c>
      <c r="I91" s="34" t="str">
        <f t="shared" si="7"/>
        <v>At least one member of HH losing job permanently or temporarily (past year) : Decline to answer</v>
      </c>
      <c r="J91" s="34" t="str">
        <f t="shared" si="8"/>
        <v>At least one member of HH losing job permanently or temporarily (past year) : Decline to answerPRL</v>
      </c>
      <c r="K91" s="36">
        <f t="shared" si="9"/>
        <v>0.11504553819564299</v>
      </c>
      <c r="L91" s="88">
        <v>1.1504553819564299E-3</v>
      </c>
      <c r="M91" s="56"/>
    </row>
    <row r="92" spans="1:13" ht="14.5" hidden="1" customHeight="1" x14ac:dyDescent="0.35">
      <c r="A92" s="34" t="s">
        <v>3</v>
      </c>
      <c r="B92" s="34" t="s">
        <v>84</v>
      </c>
      <c r="C92" s="34" t="s">
        <v>85</v>
      </c>
      <c r="D92" s="34"/>
      <c r="E92" s="34" t="s">
        <v>11</v>
      </c>
      <c r="F92" s="38" t="s">
        <v>13</v>
      </c>
      <c r="G92" s="35" t="s">
        <v>134</v>
      </c>
      <c r="H92" s="35" t="s">
        <v>95</v>
      </c>
      <c r="I92" s="34" t="str">
        <f t="shared" si="7"/>
        <v>At least one member of HH losing job permanently or temporarily (past year) : Not applicable</v>
      </c>
      <c r="J92" s="34" t="str">
        <f t="shared" si="8"/>
        <v>At least one member of HH losing job permanently or temporarily (past year) : Not applicablePRL</v>
      </c>
      <c r="K92" s="36">
        <f t="shared" si="9"/>
        <v>9.6780614463287513</v>
      </c>
      <c r="L92" s="88">
        <v>9.6780614463287506E-2</v>
      </c>
      <c r="M92" s="56"/>
    </row>
    <row r="93" spans="1:13" ht="14.5" hidden="1" customHeight="1" x14ac:dyDescent="0.35">
      <c r="A93" s="34" t="s">
        <v>3</v>
      </c>
      <c r="B93" s="34" t="s">
        <v>84</v>
      </c>
      <c r="C93" s="34" t="s">
        <v>85</v>
      </c>
      <c r="D93" s="34"/>
      <c r="E93" s="34" t="s">
        <v>11</v>
      </c>
      <c r="F93" s="38" t="s">
        <v>49</v>
      </c>
      <c r="G93" s="35" t="s">
        <v>134</v>
      </c>
      <c r="H93" s="35" t="s">
        <v>7</v>
      </c>
      <c r="I93" s="34" t="str">
        <f t="shared" ref="I93:I94" si="15">CONCATENATE(G93,H93)</f>
        <v>At least one member of HH losing job permanently or temporarily (past year) : Decline to answer</v>
      </c>
      <c r="J93" s="34" t="str">
        <f t="shared" ref="J93:J94" si="16">CONCATENATE(G93,H93,F93)</f>
        <v>At least one member of HH losing job permanently or temporarily (past year) : Decline to answerMigrants</v>
      </c>
      <c r="K93" s="36">
        <v>0</v>
      </c>
      <c r="L93" s="36">
        <v>0</v>
      </c>
      <c r="M93" s="56"/>
    </row>
    <row r="94" spans="1:13" ht="14.5" hidden="1" customHeight="1" x14ac:dyDescent="0.35">
      <c r="A94" s="34" t="s">
        <v>3</v>
      </c>
      <c r="B94" s="34" t="s">
        <v>84</v>
      </c>
      <c r="C94" s="34" t="s">
        <v>85</v>
      </c>
      <c r="D94" s="34"/>
      <c r="E94" s="34" t="s">
        <v>11</v>
      </c>
      <c r="F94" s="38" t="s">
        <v>13</v>
      </c>
      <c r="G94" s="35" t="s">
        <v>134</v>
      </c>
      <c r="H94" s="35" t="s">
        <v>8</v>
      </c>
      <c r="I94" s="34" t="str">
        <f t="shared" si="15"/>
        <v>At least one member of HH losing job permanently or temporarily (past year) : Don't know</v>
      </c>
      <c r="J94" s="34" t="str">
        <f t="shared" si="16"/>
        <v>At least one member of HH losing job permanently or temporarily (past year) : Don't knowPRL</v>
      </c>
      <c r="K94" s="36">
        <v>0</v>
      </c>
      <c r="L94" s="36">
        <v>0</v>
      </c>
      <c r="M94" s="56"/>
    </row>
    <row r="95" spans="1:13" ht="14.5" hidden="1" customHeight="1" x14ac:dyDescent="0.35">
      <c r="A95" s="34" t="s">
        <v>3</v>
      </c>
      <c r="B95" s="34" t="s">
        <v>84</v>
      </c>
      <c r="C95" s="34" t="s">
        <v>85</v>
      </c>
      <c r="D95" s="34"/>
      <c r="E95" s="34" t="s">
        <v>11</v>
      </c>
      <c r="F95" s="38" t="s">
        <v>13</v>
      </c>
      <c r="G95" s="35" t="s">
        <v>134</v>
      </c>
      <c r="H95" s="35" t="s">
        <v>67</v>
      </c>
      <c r="I95" s="34" t="str">
        <f t="shared" si="7"/>
        <v>At least one member of HH losing job permanently or temporarily (past year) : No</v>
      </c>
      <c r="J95" s="34" t="str">
        <f t="shared" si="8"/>
        <v>At least one member of HH losing job permanently or temporarily (past year) : NoPRL</v>
      </c>
      <c r="K95" s="36">
        <f t="shared" si="9"/>
        <v>62.194349096873005</v>
      </c>
      <c r="L95" s="88">
        <v>0.62194349096873003</v>
      </c>
      <c r="M95" s="56"/>
    </row>
    <row r="96" spans="1:13" ht="14.5" hidden="1" customHeight="1" x14ac:dyDescent="0.35">
      <c r="A96" s="34" t="s">
        <v>3</v>
      </c>
      <c r="B96" s="34" t="s">
        <v>84</v>
      </c>
      <c r="C96" s="34" t="s">
        <v>85</v>
      </c>
      <c r="D96" s="34"/>
      <c r="E96" s="34" t="s">
        <v>11</v>
      </c>
      <c r="F96" s="38" t="s">
        <v>13</v>
      </c>
      <c r="G96" s="35" t="s">
        <v>134</v>
      </c>
      <c r="H96" s="35" t="s">
        <v>68</v>
      </c>
      <c r="I96" s="34" t="str">
        <f t="shared" si="7"/>
        <v>At least one member of HH losing job permanently or temporarily (past year) : Yes</v>
      </c>
      <c r="J96" s="34" t="str">
        <f t="shared" si="8"/>
        <v>At least one member of HH losing job permanently or temporarily (past year) : YesPRL</v>
      </c>
      <c r="K96" s="36">
        <f t="shared" si="9"/>
        <v>28.012543918602599</v>
      </c>
      <c r="L96" s="88">
        <v>0.280125439186026</v>
      </c>
      <c r="M96" s="56"/>
    </row>
    <row r="97" spans="1:12" ht="14.5" hidden="1" customHeight="1" x14ac:dyDescent="0.35">
      <c r="A97" s="34" t="s">
        <v>3</v>
      </c>
      <c r="B97" s="34" t="s">
        <v>84</v>
      </c>
      <c r="C97" s="34" t="s">
        <v>85</v>
      </c>
      <c r="D97" s="34" t="s">
        <v>141</v>
      </c>
      <c r="E97" s="34" t="s">
        <v>82</v>
      </c>
      <c r="F97" s="38" t="s">
        <v>12</v>
      </c>
      <c r="G97" s="35" t="s">
        <v>140</v>
      </c>
      <c r="H97" s="35" t="s">
        <v>142</v>
      </c>
      <c r="I97" s="34" t="str">
        <f t="shared" si="7"/>
        <v>Average number of members of HHs who lost their job permanently or temporarily (1 year) :</v>
      </c>
      <c r="J97" s="34" t="str">
        <f t="shared" si="8"/>
        <v>Average number of members of HHs who lost their job permanently or temporarily (1 year) :Lebanese</v>
      </c>
      <c r="K97" s="36">
        <f>L97</f>
        <v>1.2373798186085601</v>
      </c>
      <c r="L97" s="88">
        <v>1.2373798186085601</v>
      </c>
    </row>
    <row r="98" spans="1:12" ht="14.5" hidden="1" customHeight="1" x14ac:dyDescent="0.35">
      <c r="A98" s="34" t="s">
        <v>3</v>
      </c>
      <c r="B98" s="34" t="s">
        <v>84</v>
      </c>
      <c r="C98" s="34" t="s">
        <v>85</v>
      </c>
      <c r="D98" s="34" t="s">
        <v>141</v>
      </c>
      <c r="E98" s="34" t="s">
        <v>82</v>
      </c>
      <c r="F98" s="38" t="s">
        <v>49</v>
      </c>
      <c r="G98" s="35" t="s">
        <v>140</v>
      </c>
      <c r="H98" s="35" t="s">
        <v>142</v>
      </c>
      <c r="I98" s="34" t="str">
        <f t="shared" si="7"/>
        <v>Average number of members of HHs who lost their job permanently or temporarily (1 year) :</v>
      </c>
      <c r="J98" s="34" t="str">
        <f t="shared" si="8"/>
        <v>Average number of members of HHs who lost their job permanently or temporarily (1 year) :Migrants</v>
      </c>
      <c r="K98" s="36">
        <f>L98</f>
        <v>1.22888976577111</v>
      </c>
      <c r="L98" s="88">
        <v>1.22888976577111</v>
      </c>
    </row>
    <row r="99" spans="1:12" ht="14.5" hidden="1" customHeight="1" x14ac:dyDescent="0.35">
      <c r="A99" s="34" t="s">
        <v>3</v>
      </c>
      <c r="B99" s="34" t="s">
        <v>84</v>
      </c>
      <c r="C99" s="34" t="s">
        <v>85</v>
      </c>
      <c r="D99" s="34" t="s">
        <v>141</v>
      </c>
      <c r="E99" s="34" t="s">
        <v>82</v>
      </c>
      <c r="F99" s="38" t="s">
        <v>13</v>
      </c>
      <c r="G99" s="35" t="s">
        <v>140</v>
      </c>
      <c r="H99" s="35" t="s">
        <v>142</v>
      </c>
      <c r="I99" s="34" t="str">
        <f t="shared" si="7"/>
        <v>Average number of members of HHs who lost their job permanently or temporarily (1 year) :</v>
      </c>
      <c r="J99" s="34" t="str">
        <f t="shared" si="8"/>
        <v>Average number of members of HHs who lost their job permanently or temporarily (1 year) :PRL</v>
      </c>
      <c r="K99" s="88">
        <v>1.2782078433627599</v>
      </c>
      <c r="L99" s="88">
        <v>1.2782078433627599</v>
      </c>
    </row>
    <row r="100" spans="1:12" ht="14.5" hidden="1" customHeight="1" x14ac:dyDescent="0.35">
      <c r="A100" s="34" t="s">
        <v>3</v>
      </c>
      <c r="B100" s="34" t="s">
        <v>84</v>
      </c>
      <c r="C100" s="34" t="s">
        <v>145</v>
      </c>
      <c r="D100" s="34"/>
      <c r="E100" s="34" t="s">
        <v>11</v>
      </c>
      <c r="F100" s="38" t="s">
        <v>12</v>
      </c>
      <c r="G100" s="35" t="s">
        <v>152</v>
      </c>
      <c r="H100" s="35" t="s">
        <v>146</v>
      </c>
      <c r="I100" s="34" t="str">
        <f t="shared" si="7"/>
        <v>Main reason trouble meeting communication essential needs : Access/availability issues</v>
      </c>
      <c r="J100" s="34" t="str">
        <f t="shared" si="8"/>
        <v>Main reason trouble meeting communication essential needs : Access/availability issuesLebanese</v>
      </c>
      <c r="K100" s="36">
        <f t="shared" si="9"/>
        <v>5.7695087769924402</v>
      </c>
      <c r="L100" s="88">
        <v>5.7695087769924401E-2</v>
      </c>
    </row>
    <row r="101" spans="1:12" ht="14.5" hidden="1" customHeight="1" x14ac:dyDescent="0.35">
      <c r="A101" s="34" t="s">
        <v>3</v>
      </c>
      <c r="B101" s="34" t="s">
        <v>84</v>
      </c>
      <c r="C101" s="34" t="s">
        <v>145</v>
      </c>
      <c r="D101" s="34"/>
      <c r="E101" s="34" t="s">
        <v>11</v>
      </c>
      <c r="F101" s="38" t="s">
        <v>12</v>
      </c>
      <c r="G101" s="35" t="s">
        <v>152</v>
      </c>
      <c r="H101" s="35" t="s">
        <v>147</v>
      </c>
      <c r="I101" s="34" t="str">
        <f t="shared" si="7"/>
        <v>Main reason trouble meeting communication essential needs : Both</v>
      </c>
      <c r="J101" s="34" t="str">
        <f t="shared" si="8"/>
        <v>Main reason trouble meeting communication essential needs : BothLebanese</v>
      </c>
      <c r="K101" s="36">
        <f t="shared" si="9"/>
        <v>7.7210132989980096</v>
      </c>
      <c r="L101" s="88">
        <v>7.7210132989980099E-2</v>
      </c>
    </row>
    <row r="102" spans="1:12" ht="14.5" hidden="1" customHeight="1" x14ac:dyDescent="0.35">
      <c r="A102" s="34" t="s">
        <v>3</v>
      </c>
      <c r="B102" s="34" t="s">
        <v>84</v>
      </c>
      <c r="C102" s="34" t="s">
        <v>145</v>
      </c>
      <c r="D102" s="34"/>
      <c r="E102" s="34" t="s">
        <v>11</v>
      </c>
      <c r="F102" s="38" t="s">
        <v>12</v>
      </c>
      <c r="G102" s="35" t="s">
        <v>152</v>
      </c>
      <c r="H102" s="35" t="s">
        <v>7</v>
      </c>
      <c r="I102" s="34" t="str">
        <f t="shared" si="7"/>
        <v>Main reason trouble meeting communication essential needs : Decline to answer</v>
      </c>
      <c r="J102" s="34" t="str">
        <f t="shared" si="8"/>
        <v>Main reason trouble meeting communication essential needs : Decline to answerLebanese</v>
      </c>
      <c r="K102" s="36">
        <f t="shared" si="9"/>
        <v>0.10383449383193401</v>
      </c>
      <c r="L102" s="88">
        <v>1.0383449383193401E-3</v>
      </c>
    </row>
    <row r="103" spans="1:12" ht="14.5" hidden="1" customHeight="1" x14ac:dyDescent="0.35">
      <c r="A103" s="34" t="s">
        <v>3</v>
      </c>
      <c r="B103" s="34" t="s">
        <v>84</v>
      </c>
      <c r="C103" s="34" t="s">
        <v>145</v>
      </c>
      <c r="D103" s="34"/>
      <c r="E103" s="34" t="s">
        <v>11</v>
      </c>
      <c r="F103" s="38" t="s">
        <v>12</v>
      </c>
      <c r="G103" s="35" t="s">
        <v>152</v>
      </c>
      <c r="H103" s="35" t="s">
        <v>8</v>
      </c>
      <c r="I103" s="34" t="str">
        <f t="shared" si="7"/>
        <v>Main reason trouble meeting communication essential needs : Don't know</v>
      </c>
      <c r="J103" s="34" t="str">
        <f t="shared" si="8"/>
        <v>Main reason trouble meeting communication essential needs : Don't knowLebanese</v>
      </c>
      <c r="K103" s="36">
        <f t="shared" si="9"/>
        <v>0.72270832331895996</v>
      </c>
      <c r="L103" s="88">
        <v>7.2270832331896E-3</v>
      </c>
    </row>
    <row r="104" spans="1:12" ht="14.5" hidden="1" customHeight="1" x14ac:dyDescent="0.35">
      <c r="A104" s="34" t="s">
        <v>3</v>
      </c>
      <c r="B104" s="34" t="s">
        <v>84</v>
      </c>
      <c r="C104" s="34" t="s">
        <v>145</v>
      </c>
      <c r="D104" s="34"/>
      <c r="E104" s="34" t="s">
        <v>11</v>
      </c>
      <c r="F104" s="38" t="s">
        <v>12</v>
      </c>
      <c r="G104" s="35" t="s">
        <v>152</v>
      </c>
      <c r="H104" s="35" t="s">
        <v>148</v>
      </c>
      <c r="I104" s="34" t="str">
        <f t="shared" si="7"/>
        <v>Main reason trouble meeting communication essential needs : Financial issues</v>
      </c>
      <c r="J104" s="34" t="str">
        <f t="shared" si="8"/>
        <v>Main reason trouble meeting communication essential needs : Financial issuesLebanese</v>
      </c>
      <c r="K104" s="36">
        <f t="shared" si="9"/>
        <v>48.735676856364201</v>
      </c>
      <c r="L104" s="88">
        <v>0.48735676856364202</v>
      </c>
    </row>
    <row r="105" spans="1:12" ht="14.5" hidden="1" customHeight="1" x14ac:dyDescent="0.35">
      <c r="A105" s="34" t="s">
        <v>3</v>
      </c>
      <c r="B105" s="34" t="s">
        <v>84</v>
      </c>
      <c r="C105" s="34" t="s">
        <v>145</v>
      </c>
      <c r="D105" s="34"/>
      <c r="E105" s="34" t="s">
        <v>11</v>
      </c>
      <c r="F105" s="38" t="s">
        <v>12</v>
      </c>
      <c r="G105" s="35" t="s">
        <v>152</v>
      </c>
      <c r="H105" s="35" t="s">
        <v>149</v>
      </c>
      <c r="I105" s="34" t="str">
        <f t="shared" si="7"/>
        <v>Main reason trouble meeting communication essential needs : Neither</v>
      </c>
      <c r="J105" s="34" t="str">
        <f t="shared" si="8"/>
        <v>Main reason trouble meeting communication essential needs : NeitherLebanese</v>
      </c>
      <c r="K105" s="36">
        <f t="shared" si="9"/>
        <v>36.9472582504944</v>
      </c>
      <c r="L105" s="88">
        <v>0.36947258250494402</v>
      </c>
    </row>
    <row r="106" spans="1:12" ht="14.5" hidden="1" customHeight="1" x14ac:dyDescent="0.35">
      <c r="A106" s="34" t="s">
        <v>3</v>
      </c>
      <c r="B106" s="34" t="s">
        <v>84</v>
      </c>
      <c r="C106" s="34" t="s">
        <v>145</v>
      </c>
      <c r="D106" s="34"/>
      <c r="E106" s="34" t="s">
        <v>11</v>
      </c>
      <c r="F106" s="38" t="s">
        <v>49</v>
      </c>
      <c r="G106" s="35" t="s">
        <v>152</v>
      </c>
      <c r="H106" s="35" t="s">
        <v>146</v>
      </c>
      <c r="I106" s="34" t="str">
        <f t="shared" si="7"/>
        <v>Main reason trouble meeting communication essential needs : Access/availability issues</v>
      </c>
      <c r="J106" s="34" t="str">
        <f t="shared" si="8"/>
        <v>Main reason trouble meeting communication essential needs : Access/availability issuesMigrants</v>
      </c>
      <c r="K106" s="36">
        <f t="shared" si="9"/>
        <v>3.6536066969322505</v>
      </c>
      <c r="L106" s="88">
        <v>3.6536066969322503E-2</v>
      </c>
    </row>
    <row r="107" spans="1:12" ht="14.5" hidden="1" customHeight="1" x14ac:dyDescent="0.35">
      <c r="A107" s="34" t="s">
        <v>3</v>
      </c>
      <c r="B107" s="34" t="s">
        <v>84</v>
      </c>
      <c r="C107" s="34" t="s">
        <v>145</v>
      </c>
      <c r="D107" s="34"/>
      <c r="E107" s="34" t="s">
        <v>11</v>
      </c>
      <c r="F107" s="38" t="s">
        <v>49</v>
      </c>
      <c r="G107" s="35" t="s">
        <v>152</v>
      </c>
      <c r="H107" s="35" t="s">
        <v>147</v>
      </c>
      <c r="I107" s="34" t="str">
        <f t="shared" si="7"/>
        <v>Main reason trouble meeting communication essential needs : Both</v>
      </c>
      <c r="J107" s="34" t="str">
        <f t="shared" si="8"/>
        <v>Main reason trouble meeting communication essential needs : BothMigrants</v>
      </c>
      <c r="K107" s="36">
        <f t="shared" si="9"/>
        <v>5.2039006441690399</v>
      </c>
      <c r="L107" s="88">
        <v>5.2039006441690398E-2</v>
      </c>
    </row>
    <row r="108" spans="1:12" ht="14.5" hidden="1" customHeight="1" x14ac:dyDescent="0.35">
      <c r="A108" s="34" t="s">
        <v>3</v>
      </c>
      <c r="B108" s="34" t="s">
        <v>84</v>
      </c>
      <c r="C108" s="34" t="s">
        <v>145</v>
      </c>
      <c r="D108" s="34"/>
      <c r="E108" s="34" t="s">
        <v>11</v>
      </c>
      <c r="F108" s="38" t="s">
        <v>49</v>
      </c>
      <c r="G108" s="35" t="s">
        <v>152</v>
      </c>
      <c r="H108" s="35" t="s">
        <v>7</v>
      </c>
      <c r="I108" s="34" t="str">
        <f t="shared" ref="I108" si="17">CONCATENATE(G108,H108)</f>
        <v>Main reason trouble meeting communication essential needs : Decline to answer</v>
      </c>
      <c r="J108" s="34" t="str">
        <f t="shared" ref="J108" si="18">CONCATENATE(G108,H108,F108)</f>
        <v>Main reason trouble meeting communication essential needs : Decline to answerMigrants</v>
      </c>
      <c r="K108" s="36">
        <v>0</v>
      </c>
      <c r="L108" s="88">
        <v>0</v>
      </c>
    </row>
    <row r="109" spans="1:12" ht="14.5" hidden="1" customHeight="1" x14ac:dyDescent="0.35">
      <c r="A109" s="34" t="s">
        <v>3</v>
      </c>
      <c r="B109" s="34" t="s">
        <v>84</v>
      </c>
      <c r="C109" s="34" t="s">
        <v>145</v>
      </c>
      <c r="D109" s="34"/>
      <c r="E109" s="34" t="s">
        <v>11</v>
      </c>
      <c r="F109" s="38" t="s">
        <v>49</v>
      </c>
      <c r="G109" s="35" t="s">
        <v>152</v>
      </c>
      <c r="H109" s="35" t="s">
        <v>8</v>
      </c>
      <c r="I109" s="34" t="str">
        <f t="shared" si="7"/>
        <v>Main reason trouble meeting communication essential needs : Don't know</v>
      </c>
      <c r="J109" s="34" t="str">
        <f t="shared" si="8"/>
        <v>Main reason trouble meeting communication essential needs : Don't knowMigrants</v>
      </c>
      <c r="K109" s="36">
        <f t="shared" si="9"/>
        <v>0.95377836583437903</v>
      </c>
      <c r="L109" s="88">
        <v>9.5377836583437903E-3</v>
      </c>
    </row>
    <row r="110" spans="1:12" ht="14.5" hidden="1" customHeight="1" x14ac:dyDescent="0.35">
      <c r="A110" s="34" t="s">
        <v>3</v>
      </c>
      <c r="B110" s="34" t="s">
        <v>84</v>
      </c>
      <c r="C110" s="34" t="s">
        <v>145</v>
      </c>
      <c r="D110" s="34"/>
      <c r="E110" s="34" t="s">
        <v>11</v>
      </c>
      <c r="F110" s="38" t="s">
        <v>49</v>
      </c>
      <c r="G110" s="35" t="s">
        <v>152</v>
      </c>
      <c r="H110" s="35" t="s">
        <v>148</v>
      </c>
      <c r="I110" s="34" t="str">
        <f t="shared" si="7"/>
        <v>Main reason trouble meeting communication essential needs : Financial issues</v>
      </c>
      <c r="J110" s="34" t="str">
        <f t="shared" si="8"/>
        <v>Main reason trouble meeting communication essential needs : Financial issuesMigrants</v>
      </c>
      <c r="K110" s="36">
        <f t="shared" si="9"/>
        <v>40.122322477183097</v>
      </c>
      <c r="L110" s="88">
        <v>0.40122322477183098</v>
      </c>
    </row>
    <row r="111" spans="1:12" ht="14.5" hidden="1" customHeight="1" x14ac:dyDescent="0.35">
      <c r="A111" s="34" t="s">
        <v>3</v>
      </c>
      <c r="B111" s="34" t="s">
        <v>84</v>
      </c>
      <c r="C111" s="34" t="s">
        <v>145</v>
      </c>
      <c r="D111" s="34"/>
      <c r="E111" s="34" t="s">
        <v>11</v>
      </c>
      <c r="F111" s="38" t="s">
        <v>49</v>
      </c>
      <c r="G111" s="35" t="s">
        <v>152</v>
      </c>
      <c r="H111" s="35" t="s">
        <v>149</v>
      </c>
      <c r="I111" s="34" t="str">
        <f t="shared" si="7"/>
        <v>Main reason trouble meeting communication essential needs : Neither</v>
      </c>
      <c r="J111" s="34" t="str">
        <f t="shared" si="8"/>
        <v>Main reason trouble meeting communication essential needs : NeitherMigrants</v>
      </c>
      <c r="K111" s="36">
        <f t="shared" si="9"/>
        <v>50.066391815881296</v>
      </c>
      <c r="L111" s="88">
        <v>0.50066391815881295</v>
      </c>
    </row>
    <row r="112" spans="1:12" ht="14.5" hidden="1" customHeight="1" x14ac:dyDescent="0.35">
      <c r="A112" s="34" t="s">
        <v>3</v>
      </c>
      <c r="B112" s="34" t="s">
        <v>84</v>
      </c>
      <c r="C112" s="34" t="s">
        <v>145</v>
      </c>
      <c r="D112" s="34"/>
      <c r="E112" s="34" t="s">
        <v>11</v>
      </c>
      <c r="F112" s="38" t="s">
        <v>13</v>
      </c>
      <c r="G112" s="35" t="s">
        <v>152</v>
      </c>
      <c r="H112" s="35" t="s">
        <v>146</v>
      </c>
      <c r="I112" s="34" t="str">
        <f t="shared" si="7"/>
        <v>Main reason trouble meeting communication essential needs : Access/availability issues</v>
      </c>
      <c r="J112" s="34" t="str">
        <f t="shared" si="8"/>
        <v>Main reason trouble meeting communication essential needs : Access/availability issuesPRL</v>
      </c>
      <c r="K112" s="36">
        <f t="shared" si="9"/>
        <v>3.8165948057561399</v>
      </c>
      <c r="L112" s="88">
        <v>3.8165948057561398E-2</v>
      </c>
    </row>
    <row r="113" spans="1:12" ht="14.5" hidden="1" customHeight="1" x14ac:dyDescent="0.35">
      <c r="A113" s="34" t="s">
        <v>3</v>
      </c>
      <c r="B113" s="34" t="s">
        <v>84</v>
      </c>
      <c r="C113" s="34" t="s">
        <v>145</v>
      </c>
      <c r="D113" s="34"/>
      <c r="E113" s="34" t="s">
        <v>11</v>
      </c>
      <c r="F113" s="38" t="s">
        <v>13</v>
      </c>
      <c r="G113" s="35" t="s">
        <v>152</v>
      </c>
      <c r="H113" s="35" t="s">
        <v>147</v>
      </c>
      <c r="I113" s="34" t="str">
        <f t="shared" si="7"/>
        <v>Main reason trouble meeting communication essential needs : Both</v>
      </c>
      <c r="J113" s="34" t="str">
        <f t="shared" si="8"/>
        <v>Main reason trouble meeting communication essential needs : BothPRL</v>
      </c>
      <c r="K113" s="36">
        <f t="shared" si="9"/>
        <v>8.3781756104888903</v>
      </c>
      <c r="L113" s="88">
        <v>8.3781756104888902E-2</v>
      </c>
    </row>
    <row r="114" spans="1:12" ht="14.5" hidden="1" customHeight="1" x14ac:dyDescent="0.35">
      <c r="A114" s="34" t="s">
        <v>3</v>
      </c>
      <c r="B114" s="34" t="s">
        <v>84</v>
      </c>
      <c r="C114" s="34" t="s">
        <v>145</v>
      </c>
      <c r="D114" s="34"/>
      <c r="E114" s="34" t="s">
        <v>11</v>
      </c>
      <c r="F114" s="38" t="s">
        <v>13</v>
      </c>
      <c r="G114" s="35" t="s">
        <v>152</v>
      </c>
      <c r="H114" s="35" t="s">
        <v>7</v>
      </c>
      <c r="I114" s="34" t="str">
        <f t="shared" si="7"/>
        <v>Main reason trouble meeting communication essential needs : Decline to answer</v>
      </c>
      <c r="J114" s="34" t="str">
        <f t="shared" si="8"/>
        <v>Main reason trouble meeting communication essential needs : Decline to answerPRL</v>
      </c>
      <c r="K114" s="36">
        <f t="shared" si="9"/>
        <v>0.23009107639128598</v>
      </c>
      <c r="L114" s="88">
        <v>2.3009107639128598E-3</v>
      </c>
    </row>
    <row r="115" spans="1:12" ht="14.5" hidden="1" customHeight="1" x14ac:dyDescent="0.35">
      <c r="A115" s="34" t="s">
        <v>3</v>
      </c>
      <c r="B115" s="34" t="s">
        <v>84</v>
      </c>
      <c r="C115" s="34" t="s">
        <v>145</v>
      </c>
      <c r="D115" s="34"/>
      <c r="E115" s="34" t="s">
        <v>11</v>
      </c>
      <c r="F115" s="38" t="s">
        <v>13</v>
      </c>
      <c r="G115" s="35" t="s">
        <v>152</v>
      </c>
      <c r="H115" s="35" t="s">
        <v>8</v>
      </c>
      <c r="I115" s="34" t="str">
        <f t="shared" si="7"/>
        <v>Main reason trouble meeting communication essential needs : Don't know</v>
      </c>
      <c r="J115" s="34" t="str">
        <f t="shared" si="8"/>
        <v>Main reason trouble meeting communication essential needs : Don't knowPRL</v>
      </c>
      <c r="K115" s="36">
        <f t="shared" si="9"/>
        <v>1.6566654657269801</v>
      </c>
      <c r="L115" s="88">
        <v>1.6566654657269801E-2</v>
      </c>
    </row>
    <row r="116" spans="1:12" ht="14.5" hidden="1" customHeight="1" x14ac:dyDescent="0.35">
      <c r="A116" s="34" t="s">
        <v>3</v>
      </c>
      <c r="B116" s="34" t="s">
        <v>84</v>
      </c>
      <c r="C116" s="34" t="s">
        <v>145</v>
      </c>
      <c r="D116" s="34"/>
      <c r="E116" s="34" t="s">
        <v>11</v>
      </c>
      <c r="F116" s="38" t="s">
        <v>13</v>
      </c>
      <c r="G116" s="35" t="s">
        <v>152</v>
      </c>
      <c r="H116" s="35" t="s">
        <v>148</v>
      </c>
      <c r="I116" s="34" t="str">
        <f t="shared" si="7"/>
        <v>Main reason trouble meeting communication essential needs : Financial issues</v>
      </c>
      <c r="J116" s="34" t="str">
        <f t="shared" si="8"/>
        <v>Main reason trouble meeting communication essential needs : Financial issuesPRL</v>
      </c>
      <c r="K116" s="36">
        <f t="shared" si="9"/>
        <v>50.930264502789498</v>
      </c>
      <c r="L116" s="88">
        <v>0.50930264502789502</v>
      </c>
    </row>
    <row r="117" spans="1:12" ht="14.5" hidden="1" customHeight="1" x14ac:dyDescent="0.35">
      <c r="A117" s="34" t="s">
        <v>3</v>
      </c>
      <c r="B117" s="34" t="s">
        <v>84</v>
      </c>
      <c r="C117" s="34" t="s">
        <v>145</v>
      </c>
      <c r="D117" s="34"/>
      <c r="E117" s="34" t="s">
        <v>11</v>
      </c>
      <c r="F117" s="38" t="s">
        <v>13</v>
      </c>
      <c r="G117" s="35" t="s">
        <v>152</v>
      </c>
      <c r="H117" s="35" t="s">
        <v>149</v>
      </c>
      <c r="I117" s="34" t="str">
        <f t="shared" si="7"/>
        <v>Main reason trouble meeting communication essential needs : Neither</v>
      </c>
      <c r="J117" s="34" t="str">
        <f t="shared" si="8"/>
        <v>Main reason trouble meeting communication essential needs : NeitherPRL</v>
      </c>
      <c r="K117" s="36">
        <f t="shared" si="9"/>
        <v>34.988208538847196</v>
      </c>
      <c r="L117" s="88">
        <v>0.34988208538847199</v>
      </c>
    </row>
    <row r="118" spans="1:12" hidden="1" x14ac:dyDescent="0.35">
      <c r="A118" s="34" t="s">
        <v>3</v>
      </c>
      <c r="B118" s="34" t="s">
        <v>84</v>
      </c>
      <c r="C118" s="34" t="s">
        <v>145</v>
      </c>
      <c r="D118" s="34"/>
      <c r="E118" s="34" t="s">
        <v>11</v>
      </c>
      <c r="F118" s="38" t="s">
        <v>12</v>
      </c>
      <c r="G118" s="35" t="s">
        <v>159</v>
      </c>
      <c r="H118" s="35" t="s">
        <v>146</v>
      </c>
      <c r="I118" s="34" t="str">
        <f t="shared" si="7"/>
        <v>Main reason trouble meeting education essential needs : Access/availability issues</v>
      </c>
      <c r="J118" s="34" t="str">
        <f t="shared" si="8"/>
        <v>Main reason trouble meeting education essential needs : Access/availability issuesLebanese</v>
      </c>
      <c r="K118" s="36">
        <f t="shared" si="9"/>
        <v>3.9415430356873995</v>
      </c>
      <c r="L118" s="88">
        <v>3.9415430356873997E-2</v>
      </c>
    </row>
    <row r="119" spans="1:12" hidden="1" x14ac:dyDescent="0.35">
      <c r="A119" s="34" t="s">
        <v>3</v>
      </c>
      <c r="B119" s="34" t="s">
        <v>84</v>
      </c>
      <c r="C119" s="34" t="s">
        <v>145</v>
      </c>
      <c r="D119" s="34"/>
      <c r="E119" s="34" t="s">
        <v>11</v>
      </c>
      <c r="F119" s="38" t="s">
        <v>12</v>
      </c>
      <c r="G119" s="35" t="s">
        <v>159</v>
      </c>
      <c r="H119" s="35" t="s">
        <v>147</v>
      </c>
      <c r="I119" s="34" t="str">
        <f t="shared" si="7"/>
        <v>Main reason trouble meeting education essential needs : Both</v>
      </c>
      <c r="J119" s="34" t="str">
        <f t="shared" si="8"/>
        <v>Main reason trouble meeting education essential needs : BothLebanese</v>
      </c>
      <c r="K119" s="36">
        <f t="shared" si="9"/>
        <v>11.515870968952099</v>
      </c>
      <c r="L119" s="88">
        <v>0.11515870968952099</v>
      </c>
    </row>
    <row r="120" spans="1:12" hidden="1" x14ac:dyDescent="0.35">
      <c r="A120" s="34" t="s">
        <v>3</v>
      </c>
      <c r="B120" s="34" t="s">
        <v>84</v>
      </c>
      <c r="C120" s="34" t="s">
        <v>145</v>
      </c>
      <c r="D120" s="34"/>
      <c r="E120" s="34" t="s">
        <v>11</v>
      </c>
      <c r="F120" s="38" t="s">
        <v>12</v>
      </c>
      <c r="G120" s="35" t="s">
        <v>159</v>
      </c>
      <c r="H120" s="35" t="s">
        <v>7</v>
      </c>
      <c r="I120" s="34" t="str">
        <f t="shared" si="7"/>
        <v>Main reason trouble meeting education essential needs : Decline to answer</v>
      </c>
      <c r="J120" s="34" t="str">
        <f t="shared" si="8"/>
        <v>Main reason trouble meeting education essential needs : Decline to answerLebanese</v>
      </c>
      <c r="K120" s="36">
        <f t="shared" si="9"/>
        <v>0.337064068436493</v>
      </c>
      <c r="L120" s="88">
        <v>3.37064068436493E-3</v>
      </c>
    </row>
    <row r="121" spans="1:12" hidden="1" x14ac:dyDescent="0.35">
      <c r="A121" s="34" t="s">
        <v>3</v>
      </c>
      <c r="B121" s="34" t="s">
        <v>84</v>
      </c>
      <c r="C121" s="34" t="s">
        <v>145</v>
      </c>
      <c r="D121" s="34"/>
      <c r="E121" s="34" t="s">
        <v>11</v>
      </c>
      <c r="F121" s="38" t="s">
        <v>12</v>
      </c>
      <c r="G121" s="35" t="s">
        <v>159</v>
      </c>
      <c r="H121" s="35" t="s">
        <v>8</v>
      </c>
      <c r="I121" s="34" t="str">
        <f t="shared" si="7"/>
        <v>Main reason trouble meeting education essential needs : Don't know</v>
      </c>
      <c r="J121" s="34" t="str">
        <f t="shared" si="8"/>
        <v>Main reason trouble meeting education essential needs : Don't knowLebanese</v>
      </c>
      <c r="K121" s="36">
        <f t="shared" si="9"/>
        <v>0.15214476780563699</v>
      </c>
      <c r="L121" s="88">
        <v>1.5214476780563699E-3</v>
      </c>
    </row>
    <row r="122" spans="1:12" hidden="1" x14ac:dyDescent="0.35">
      <c r="A122" s="34" t="s">
        <v>3</v>
      </c>
      <c r="B122" s="34" t="s">
        <v>84</v>
      </c>
      <c r="C122" s="34" t="s">
        <v>145</v>
      </c>
      <c r="D122" s="34"/>
      <c r="E122" s="34" t="s">
        <v>11</v>
      </c>
      <c r="F122" s="38" t="s">
        <v>12</v>
      </c>
      <c r="G122" s="35" t="s">
        <v>159</v>
      </c>
      <c r="H122" s="35" t="s">
        <v>148</v>
      </c>
      <c r="I122" s="34" t="str">
        <f t="shared" si="7"/>
        <v>Main reason trouble meeting education essential needs : Financial issues</v>
      </c>
      <c r="J122" s="34" t="str">
        <f t="shared" si="8"/>
        <v>Main reason trouble meeting education essential needs : Financial issuesLebanese</v>
      </c>
      <c r="K122" s="36">
        <f t="shared" si="9"/>
        <v>58.799385510587499</v>
      </c>
      <c r="L122" s="88">
        <v>0.58799385510587499</v>
      </c>
    </row>
    <row r="123" spans="1:12" hidden="1" x14ac:dyDescent="0.35">
      <c r="A123" s="34" t="s">
        <v>3</v>
      </c>
      <c r="B123" s="34" t="s">
        <v>84</v>
      </c>
      <c r="C123" s="34" t="s">
        <v>145</v>
      </c>
      <c r="D123" s="34"/>
      <c r="E123" s="34" t="s">
        <v>11</v>
      </c>
      <c r="F123" s="38" t="s">
        <v>12</v>
      </c>
      <c r="G123" s="35" t="s">
        <v>159</v>
      </c>
      <c r="H123" s="35" t="s">
        <v>149</v>
      </c>
      <c r="I123" s="34" t="str">
        <f t="shared" si="7"/>
        <v>Main reason trouble meeting education essential needs : Neither</v>
      </c>
      <c r="J123" s="34" t="str">
        <f t="shared" si="8"/>
        <v>Main reason trouble meeting education essential needs : NeitherLebanese</v>
      </c>
      <c r="K123" s="36">
        <f t="shared" si="9"/>
        <v>25.253991648530999</v>
      </c>
      <c r="L123" s="88">
        <v>0.25253991648530999</v>
      </c>
    </row>
    <row r="124" spans="1:12" hidden="1" x14ac:dyDescent="0.35">
      <c r="A124" s="34" t="s">
        <v>3</v>
      </c>
      <c r="B124" s="34" t="s">
        <v>84</v>
      </c>
      <c r="C124" s="34" t="s">
        <v>145</v>
      </c>
      <c r="D124" s="34"/>
      <c r="E124" s="34" t="s">
        <v>11</v>
      </c>
      <c r="F124" s="38" t="s">
        <v>49</v>
      </c>
      <c r="G124" s="35" t="s">
        <v>159</v>
      </c>
      <c r="H124" s="35" t="s">
        <v>146</v>
      </c>
      <c r="I124" s="34" t="str">
        <f t="shared" si="7"/>
        <v>Main reason trouble meeting education essential needs : Access/availability issues</v>
      </c>
      <c r="J124" s="34" t="str">
        <f t="shared" si="8"/>
        <v>Main reason trouble meeting education essential needs : Access/availability issuesMigrants</v>
      </c>
      <c r="K124" s="36">
        <f t="shared" si="9"/>
        <v>2.9027228651052801</v>
      </c>
      <c r="L124" s="88">
        <v>2.9027228651052801E-2</v>
      </c>
    </row>
    <row r="125" spans="1:12" hidden="1" x14ac:dyDescent="0.35">
      <c r="A125" s="34" t="s">
        <v>3</v>
      </c>
      <c r="B125" s="34" t="s">
        <v>84</v>
      </c>
      <c r="C125" s="34" t="s">
        <v>145</v>
      </c>
      <c r="D125" s="34"/>
      <c r="E125" s="34" t="s">
        <v>11</v>
      </c>
      <c r="F125" s="38" t="s">
        <v>49</v>
      </c>
      <c r="G125" s="35" t="s">
        <v>159</v>
      </c>
      <c r="H125" s="35" t="s">
        <v>147</v>
      </c>
      <c r="I125" s="34" t="str">
        <f t="shared" si="7"/>
        <v>Main reason trouble meeting education essential needs : Both</v>
      </c>
      <c r="J125" s="34" t="str">
        <f t="shared" si="8"/>
        <v>Main reason trouble meeting education essential needs : BothMigrants</v>
      </c>
      <c r="K125" s="36">
        <f t="shared" si="9"/>
        <v>7.1420307416130893</v>
      </c>
      <c r="L125" s="88">
        <v>7.1420307416130896E-2</v>
      </c>
    </row>
    <row r="126" spans="1:12" hidden="1" x14ac:dyDescent="0.35">
      <c r="A126" s="34" t="s">
        <v>3</v>
      </c>
      <c r="B126" s="34" t="s">
        <v>84</v>
      </c>
      <c r="C126" s="34" t="s">
        <v>145</v>
      </c>
      <c r="D126" s="34"/>
      <c r="E126" s="34" t="s">
        <v>11</v>
      </c>
      <c r="F126" s="38" t="s">
        <v>49</v>
      </c>
      <c r="G126" s="35" t="s">
        <v>159</v>
      </c>
      <c r="H126" s="35" t="s">
        <v>8</v>
      </c>
      <c r="I126" s="34" t="str">
        <f t="shared" si="7"/>
        <v>Main reason trouble meeting education essential needs : Don't know</v>
      </c>
      <c r="J126" s="34" t="str">
        <f t="shared" si="8"/>
        <v>Main reason trouble meeting education essential needs : Don't knowMigrants</v>
      </c>
      <c r="K126" s="36">
        <f t="shared" si="9"/>
        <v>0.69072464468519001</v>
      </c>
      <c r="L126" s="88">
        <v>6.9072464468518998E-3</v>
      </c>
    </row>
    <row r="127" spans="1:12" hidden="1" x14ac:dyDescent="0.35">
      <c r="A127" s="34" t="s">
        <v>3</v>
      </c>
      <c r="B127" s="34" t="s">
        <v>84</v>
      </c>
      <c r="C127" s="34" t="s">
        <v>145</v>
      </c>
      <c r="D127" s="34"/>
      <c r="E127" s="34" t="s">
        <v>11</v>
      </c>
      <c r="F127" s="38" t="s">
        <v>49</v>
      </c>
      <c r="G127" s="35" t="s">
        <v>159</v>
      </c>
      <c r="H127" s="35" t="s">
        <v>7</v>
      </c>
      <c r="I127" s="34" t="str">
        <f t="shared" ref="I127" si="19">CONCATENATE(G127,H127)</f>
        <v>Main reason trouble meeting education essential needs : Decline to answer</v>
      </c>
      <c r="J127" s="34" t="str">
        <f t="shared" ref="J127" si="20">CONCATENATE(G127,H127,F127)</f>
        <v>Main reason trouble meeting education essential needs : Decline to answerMigrants</v>
      </c>
      <c r="K127" s="36">
        <v>0</v>
      </c>
      <c r="L127" s="88">
        <v>0</v>
      </c>
    </row>
    <row r="128" spans="1:12" hidden="1" x14ac:dyDescent="0.35">
      <c r="A128" s="34" t="s">
        <v>3</v>
      </c>
      <c r="B128" s="34" t="s">
        <v>84</v>
      </c>
      <c r="C128" s="34" t="s">
        <v>145</v>
      </c>
      <c r="D128" s="34"/>
      <c r="E128" s="34" t="s">
        <v>11</v>
      </c>
      <c r="F128" s="38" t="s">
        <v>49</v>
      </c>
      <c r="G128" s="35" t="s">
        <v>159</v>
      </c>
      <c r="H128" s="35" t="s">
        <v>148</v>
      </c>
      <c r="I128" s="34" t="str">
        <f t="shared" si="7"/>
        <v>Main reason trouble meeting education essential needs : Financial issues</v>
      </c>
      <c r="J128" s="34" t="str">
        <f t="shared" si="8"/>
        <v>Main reason trouble meeting education essential needs : Financial issuesMigrants</v>
      </c>
      <c r="K128" s="36">
        <f t="shared" si="9"/>
        <v>34.422969515583901</v>
      </c>
      <c r="L128" s="88">
        <v>0.34422969515583901</v>
      </c>
    </row>
    <row r="129" spans="1:12" hidden="1" x14ac:dyDescent="0.35">
      <c r="A129" s="34" t="s">
        <v>3</v>
      </c>
      <c r="B129" s="34" t="s">
        <v>84</v>
      </c>
      <c r="C129" s="34" t="s">
        <v>145</v>
      </c>
      <c r="D129" s="34"/>
      <c r="E129" s="34" t="s">
        <v>11</v>
      </c>
      <c r="F129" s="38" t="s">
        <v>49</v>
      </c>
      <c r="G129" s="35" t="s">
        <v>159</v>
      </c>
      <c r="H129" s="35" t="s">
        <v>149</v>
      </c>
      <c r="I129" s="34" t="str">
        <f t="shared" si="7"/>
        <v>Main reason trouble meeting education essential needs : Neither</v>
      </c>
      <c r="J129" s="34" t="str">
        <f t="shared" si="8"/>
        <v>Main reason trouble meeting education essential needs : NeitherMigrants</v>
      </c>
      <c r="K129" s="36">
        <f t="shared" si="9"/>
        <v>54.8415522330125</v>
      </c>
      <c r="L129" s="88">
        <v>0.54841552233012503</v>
      </c>
    </row>
    <row r="130" spans="1:12" hidden="1" x14ac:dyDescent="0.35">
      <c r="A130" s="34" t="s">
        <v>3</v>
      </c>
      <c r="B130" s="34" t="s">
        <v>84</v>
      </c>
      <c r="C130" s="34" t="s">
        <v>145</v>
      </c>
      <c r="D130" s="34"/>
      <c r="E130" s="34" t="s">
        <v>11</v>
      </c>
      <c r="F130" s="38" t="s">
        <v>13</v>
      </c>
      <c r="G130" s="35" t="s">
        <v>159</v>
      </c>
      <c r="H130" s="35" t="s">
        <v>146</v>
      </c>
      <c r="I130" s="37" t="str">
        <f t="shared" si="7"/>
        <v>Main reason trouble meeting education essential needs : Access/availability issues</v>
      </c>
      <c r="J130" s="37" t="str">
        <f t="shared" si="8"/>
        <v>Main reason trouble meeting education essential needs : Access/availability issuesPRL</v>
      </c>
      <c r="K130" s="36">
        <f t="shared" si="9"/>
        <v>3.4218596842076501</v>
      </c>
      <c r="L130" s="88">
        <v>3.4218596842076503E-2</v>
      </c>
    </row>
    <row r="131" spans="1:12" hidden="1" x14ac:dyDescent="0.35">
      <c r="A131" s="34" t="s">
        <v>3</v>
      </c>
      <c r="B131" s="34" t="s">
        <v>84</v>
      </c>
      <c r="C131" s="34" t="s">
        <v>145</v>
      </c>
      <c r="D131" s="34"/>
      <c r="E131" s="34" t="s">
        <v>11</v>
      </c>
      <c r="F131" s="38" t="s">
        <v>13</v>
      </c>
      <c r="G131" s="35" t="s">
        <v>159</v>
      </c>
      <c r="H131" s="35" t="s">
        <v>147</v>
      </c>
      <c r="I131" s="37" t="str">
        <f t="shared" si="7"/>
        <v>Main reason trouble meeting education essential needs : Both</v>
      </c>
      <c r="J131" s="37" t="str">
        <f t="shared" si="8"/>
        <v>Main reason trouble meeting education essential needs : BothPRL</v>
      </c>
      <c r="K131" s="36">
        <f t="shared" si="9"/>
        <v>8.8622233324971802</v>
      </c>
      <c r="L131" s="88">
        <v>8.8622233324971794E-2</v>
      </c>
    </row>
    <row r="132" spans="1:12" hidden="1" x14ac:dyDescent="0.35">
      <c r="A132" s="34" t="s">
        <v>3</v>
      </c>
      <c r="B132" s="34" t="s">
        <v>84</v>
      </c>
      <c r="C132" s="34" t="s">
        <v>145</v>
      </c>
      <c r="D132" s="34"/>
      <c r="E132" s="34" t="s">
        <v>11</v>
      </c>
      <c r="F132" s="38" t="s">
        <v>13</v>
      </c>
      <c r="G132" s="35" t="s">
        <v>159</v>
      </c>
      <c r="H132" s="35" t="s">
        <v>7</v>
      </c>
      <c r="I132" s="37" t="str">
        <f t="shared" si="7"/>
        <v>Main reason trouble meeting education essential needs : Decline to answer</v>
      </c>
      <c r="J132" s="37" t="str">
        <f t="shared" si="8"/>
        <v>Main reason trouble meeting education essential needs : Decline to answerPRL</v>
      </c>
      <c r="K132" s="36">
        <f t="shared" si="9"/>
        <v>0.22950035118960299</v>
      </c>
      <c r="L132" s="88">
        <v>2.2950035118960298E-3</v>
      </c>
    </row>
    <row r="133" spans="1:12" hidden="1" x14ac:dyDescent="0.35">
      <c r="A133" s="34" t="s">
        <v>3</v>
      </c>
      <c r="B133" s="34" t="s">
        <v>84</v>
      </c>
      <c r="C133" s="34" t="s">
        <v>145</v>
      </c>
      <c r="D133" s="34"/>
      <c r="E133" s="34" t="s">
        <v>11</v>
      </c>
      <c r="F133" s="38" t="s">
        <v>13</v>
      </c>
      <c r="G133" s="35" t="s">
        <v>159</v>
      </c>
      <c r="H133" s="35" t="s">
        <v>8</v>
      </c>
      <c r="I133" s="37" t="str">
        <f t="shared" si="7"/>
        <v>Main reason trouble meeting education essential needs : Don't know</v>
      </c>
      <c r="J133" s="37" t="str">
        <f t="shared" si="8"/>
        <v>Main reason trouble meeting education essential needs : Don't knowPRL</v>
      </c>
      <c r="K133" s="36">
        <f t="shared" si="9"/>
        <v>0.21383395231475399</v>
      </c>
      <c r="L133" s="88">
        <v>2.13833952314754E-3</v>
      </c>
    </row>
    <row r="134" spans="1:12" hidden="1" x14ac:dyDescent="0.35">
      <c r="A134" s="34" t="s">
        <v>3</v>
      </c>
      <c r="B134" s="34" t="s">
        <v>84</v>
      </c>
      <c r="C134" s="34" t="s">
        <v>145</v>
      </c>
      <c r="D134" s="34"/>
      <c r="E134" s="34" t="s">
        <v>11</v>
      </c>
      <c r="F134" s="38" t="s">
        <v>13</v>
      </c>
      <c r="G134" s="35" t="s">
        <v>159</v>
      </c>
      <c r="H134" s="35" t="s">
        <v>148</v>
      </c>
      <c r="I134" s="37" t="str">
        <f t="shared" si="7"/>
        <v>Main reason trouble meeting education essential needs : Financial issues</v>
      </c>
      <c r="J134" s="37" t="str">
        <f t="shared" si="8"/>
        <v>Main reason trouble meeting education essential needs : Financial issuesPRL</v>
      </c>
      <c r="K134" s="36">
        <f t="shared" si="9"/>
        <v>52.028814284357708</v>
      </c>
      <c r="L134" s="88">
        <v>0.52028814284357705</v>
      </c>
    </row>
    <row r="135" spans="1:12" hidden="1" x14ac:dyDescent="0.35">
      <c r="A135" s="34" t="s">
        <v>3</v>
      </c>
      <c r="B135" s="34" t="s">
        <v>84</v>
      </c>
      <c r="C135" s="34" t="s">
        <v>145</v>
      </c>
      <c r="D135" s="34"/>
      <c r="E135" s="34" t="s">
        <v>11</v>
      </c>
      <c r="F135" s="38" t="s">
        <v>13</v>
      </c>
      <c r="G135" s="35" t="s">
        <v>159</v>
      </c>
      <c r="H135" s="35" t="s">
        <v>149</v>
      </c>
      <c r="I135" s="37" t="str">
        <f t="shared" si="7"/>
        <v>Main reason trouble meeting education essential needs : Neither</v>
      </c>
      <c r="J135" s="37" t="str">
        <f t="shared" si="8"/>
        <v>Main reason trouble meeting education essential needs : NeitherPRL</v>
      </c>
      <c r="K135" s="36">
        <f t="shared" si="9"/>
        <v>35.243768395433101</v>
      </c>
      <c r="L135" s="88">
        <v>0.352437683954331</v>
      </c>
    </row>
    <row r="136" spans="1:12" hidden="1" x14ac:dyDescent="0.35">
      <c r="A136" s="34" t="s">
        <v>3</v>
      </c>
      <c r="B136" s="34" t="s">
        <v>84</v>
      </c>
      <c r="C136" s="34" t="s">
        <v>145</v>
      </c>
      <c r="D136" s="34"/>
      <c r="E136" s="34" t="s">
        <v>11</v>
      </c>
      <c r="F136" s="38" t="s">
        <v>12</v>
      </c>
      <c r="G136" s="35" t="s">
        <v>167</v>
      </c>
      <c r="H136" s="35" t="s">
        <v>146</v>
      </c>
      <c r="I136" s="37" t="str">
        <f t="shared" si="7"/>
        <v>Main reason trouble meeting health essential needs : Access/availability issues</v>
      </c>
      <c r="J136" s="37" t="str">
        <f t="shared" si="8"/>
        <v>Main reason trouble meeting health essential needs : Access/availability issuesLebanese</v>
      </c>
      <c r="K136" s="36">
        <f t="shared" si="9"/>
        <v>12.547924174335002</v>
      </c>
      <c r="L136" s="88">
        <v>0.12547924174335001</v>
      </c>
    </row>
    <row r="137" spans="1:12" hidden="1" x14ac:dyDescent="0.35">
      <c r="A137" s="34" t="s">
        <v>3</v>
      </c>
      <c r="B137" s="34" t="s">
        <v>84</v>
      </c>
      <c r="C137" s="34" t="s">
        <v>145</v>
      </c>
      <c r="D137" s="34"/>
      <c r="E137" s="34" t="s">
        <v>11</v>
      </c>
      <c r="F137" s="38" t="s">
        <v>12</v>
      </c>
      <c r="G137" s="35" t="s">
        <v>167</v>
      </c>
      <c r="H137" s="35" t="s">
        <v>147</v>
      </c>
      <c r="I137" s="37" t="str">
        <f t="shared" si="7"/>
        <v>Main reason trouble meeting health essential needs : Both</v>
      </c>
      <c r="J137" s="37" t="str">
        <f t="shared" si="8"/>
        <v>Main reason trouble meeting health essential needs : BothLebanese</v>
      </c>
      <c r="K137" s="36">
        <f t="shared" si="9"/>
        <v>34.4170563039781</v>
      </c>
      <c r="L137" s="88">
        <v>0.344170563039781</v>
      </c>
    </row>
    <row r="138" spans="1:12" hidden="1" x14ac:dyDescent="0.35">
      <c r="A138" s="34" t="s">
        <v>3</v>
      </c>
      <c r="B138" s="34" t="s">
        <v>84</v>
      </c>
      <c r="C138" s="34" t="s">
        <v>145</v>
      </c>
      <c r="D138" s="34"/>
      <c r="E138" s="34" t="s">
        <v>11</v>
      </c>
      <c r="F138" s="38" t="s">
        <v>12</v>
      </c>
      <c r="G138" s="35" t="s">
        <v>167</v>
      </c>
      <c r="H138" s="35" t="s">
        <v>7</v>
      </c>
      <c r="I138" s="37" t="str">
        <f t="shared" si="7"/>
        <v>Main reason trouble meeting health essential needs : Decline to answer</v>
      </c>
      <c r="J138" s="37" t="str">
        <f t="shared" si="8"/>
        <v>Main reason trouble meeting health essential needs : Decline to answerLebanese</v>
      </c>
      <c r="K138" s="36">
        <f t="shared" si="9"/>
        <v>1.2269778092623E-2</v>
      </c>
      <c r="L138" s="88">
        <v>1.2269778092622999E-4</v>
      </c>
    </row>
    <row r="139" spans="1:12" hidden="1" x14ac:dyDescent="0.35">
      <c r="A139" s="34" t="s">
        <v>3</v>
      </c>
      <c r="B139" s="34" t="s">
        <v>84</v>
      </c>
      <c r="C139" s="34" t="s">
        <v>145</v>
      </c>
      <c r="D139" s="34"/>
      <c r="E139" s="34" t="s">
        <v>11</v>
      </c>
      <c r="F139" s="38" t="s">
        <v>12</v>
      </c>
      <c r="G139" s="35" t="s">
        <v>167</v>
      </c>
      <c r="H139" s="35" t="s">
        <v>8</v>
      </c>
      <c r="I139" s="37" t="str">
        <f t="shared" ref="I139:I208" si="21">CONCATENATE(G139,H139)</f>
        <v>Main reason trouble meeting health essential needs : Don't know</v>
      </c>
      <c r="J139" s="37" t="str">
        <f t="shared" ref="J139:J208" si="22">CONCATENATE(G139,H139,F139)</f>
        <v>Main reason trouble meeting health essential needs : Don't knowLebanese</v>
      </c>
      <c r="K139" s="36">
        <f t="shared" si="9"/>
        <v>0.11739484173840201</v>
      </c>
      <c r="L139" s="88">
        <v>1.1739484173840201E-3</v>
      </c>
    </row>
    <row r="140" spans="1:12" hidden="1" x14ac:dyDescent="0.35">
      <c r="A140" s="34" t="s">
        <v>3</v>
      </c>
      <c r="B140" s="34" t="s">
        <v>84</v>
      </c>
      <c r="C140" s="34" t="s">
        <v>145</v>
      </c>
      <c r="D140" s="34"/>
      <c r="E140" s="34" t="s">
        <v>11</v>
      </c>
      <c r="F140" s="38" t="s">
        <v>12</v>
      </c>
      <c r="G140" s="35" t="s">
        <v>167</v>
      </c>
      <c r="H140" s="35" t="s">
        <v>148</v>
      </c>
      <c r="I140" s="37" t="str">
        <f t="shared" si="21"/>
        <v>Main reason trouble meeting health essential needs : Financial issues</v>
      </c>
      <c r="J140" s="37" t="str">
        <f t="shared" si="22"/>
        <v>Main reason trouble meeting health essential needs : Financial issuesLebanese</v>
      </c>
      <c r="K140" s="36">
        <f t="shared" ref="K140:K176" si="23">L140*100</f>
        <v>38.637507726217201</v>
      </c>
      <c r="L140" s="88">
        <v>0.38637507726217202</v>
      </c>
    </row>
    <row r="141" spans="1:12" hidden="1" x14ac:dyDescent="0.35">
      <c r="A141" s="34" t="s">
        <v>3</v>
      </c>
      <c r="B141" s="34" t="s">
        <v>84</v>
      </c>
      <c r="C141" s="34" t="s">
        <v>145</v>
      </c>
      <c r="D141" s="34"/>
      <c r="E141" s="34" t="s">
        <v>11</v>
      </c>
      <c r="F141" s="38" t="s">
        <v>12</v>
      </c>
      <c r="G141" s="35" t="s">
        <v>167</v>
      </c>
      <c r="H141" s="35" t="s">
        <v>149</v>
      </c>
      <c r="I141" s="37" t="str">
        <f t="shared" si="21"/>
        <v>Main reason trouble meeting health essential needs : Neither</v>
      </c>
      <c r="J141" s="37" t="str">
        <f t="shared" si="22"/>
        <v>Main reason trouble meeting health essential needs : NeitherLebanese</v>
      </c>
      <c r="K141" s="36">
        <f t="shared" si="23"/>
        <v>14.2678471756386</v>
      </c>
      <c r="L141" s="88">
        <v>0.14267847175638601</v>
      </c>
    </row>
    <row r="142" spans="1:12" hidden="1" x14ac:dyDescent="0.35">
      <c r="A142" s="34" t="s">
        <v>3</v>
      </c>
      <c r="B142" s="34" t="s">
        <v>84</v>
      </c>
      <c r="C142" s="34" t="s">
        <v>145</v>
      </c>
      <c r="D142" s="34"/>
      <c r="E142" s="34" t="s">
        <v>11</v>
      </c>
      <c r="F142" s="38" t="s">
        <v>49</v>
      </c>
      <c r="G142" s="35" t="s">
        <v>167</v>
      </c>
      <c r="H142" s="35" t="s">
        <v>146</v>
      </c>
      <c r="I142" s="37" t="str">
        <f t="shared" si="21"/>
        <v>Main reason trouble meeting health essential needs : Access/availability issues</v>
      </c>
      <c r="J142" s="37" t="str">
        <f t="shared" si="22"/>
        <v>Main reason trouble meeting health essential needs : Access/availability issuesMigrants</v>
      </c>
      <c r="K142" s="36">
        <f t="shared" si="23"/>
        <v>5.2612879937072803</v>
      </c>
      <c r="L142" s="88">
        <v>5.2612879937072803E-2</v>
      </c>
    </row>
    <row r="143" spans="1:12" hidden="1" x14ac:dyDescent="0.35">
      <c r="A143" s="34" t="s">
        <v>3</v>
      </c>
      <c r="B143" s="34" t="s">
        <v>84</v>
      </c>
      <c r="C143" s="34" t="s">
        <v>145</v>
      </c>
      <c r="D143" s="34"/>
      <c r="E143" s="34" t="s">
        <v>11</v>
      </c>
      <c r="F143" s="38" t="s">
        <v>49</v>
      </c>
      <c r="G143" s="35" t="s">
        <v>167</v>
      </c>
      <c r="H143" s="35" t="s">
        <v>147</v>
      </c>
      <c r="I143" s="37" t="str">
        <f t="shared" si="21"/>
        <v>Main reason trouble meeting health essential needs : Both</v>
      </c>
      <c r="J143" s="37" t="str">
        <f t="shared" si="22"/>
        <v>Main reason trouble meeting health essential needs : BothMigrants</v>
      </c>
      <c r="K143" s="36">
        <f t="shared" si="23"/>
        <v>13.2920828527275</v>
      </c>
      <c r="L143" s="88">
        <v>0.13292082852727499</v>
      </c>
    </row>
    <row r="144" spans="1:12" hidden="1" x14ac:dyDescent="0.35">
      <c r="A144" s="34" t="s">
        <v>3</v>
      </c>
      <c r="B144" s="34" t="s">
        <v>84</v>
      </c>
      <c r="C144" s="34" t="s">
        <v>145</v>
      </c>
      <c r="D144" s="34"/>
      <c r="E144" s="34" t="s">
        <v>11</v>
      </c>
      <c r="F144" s="38" t="s">
        <v>49</v>
      </c>
      <c r="G144" s="35" t="s">
        <v>167</v>
      </c>
      <c r="H144" s="35" t="s">
        <v>8</v>
      </c>
      <c r="I144" s="37" t="str">
        <f t="shared" si="21"/>
        <v>Main reason trouble meeting health essential needs : Don't know</v>
      </c>
      <c r="J144" s="37" t="str">
        <f t="shared" si="22"/>
        <v>Main reason trouble meeting health essential needs : Don't knowMigrants</v>
      </c>
      <c r="K144" s="36">
        <f t="shared" si="23"/>
        <v>0.63924712802527894</v>
      </c>
      <c r="L144" s="88">
        <v>6.39247128025279E-3</v>
      </c>
    </row>
    <row r="145" spans="1:12" hidden="1" x14ac:dyDescent="0.35">
      <c r="A145" s="34" t="s">
        <v>3</v>
      </c>
      <c r="B145" s="34" t="s">
        <v>84</v>
      </c>
      <c r="C145" s="34" t="s">
        <v>145</v>
      </c>
      <c r="D145" s="34"/>
      <c r="E145" s="34" t="s">
        <v>11</v>
      </c>
      <c r="F145" s="38" t="s">
        <v>49</v>
      </c>
      <c r="G145" s="35" t="s">
        <v>167</v>
      </c>
      <c r="H145" s="35" t="s">
        <v>148</v>
      </c>
      <c r="I145" s="37" t="str">
        <f t="shared" si="21"/>
        <v>Main reason trouble meeting health essential needs : Financial issues</v>
      </c>
      <c r="J145" s="37" t="str">
        <f t="shared" si="22"/>
        <v>Main reason trouble meeting health essential needs : Financial issuesMigrants</v>
      </c>
      <c r="K145" s="36">
        <f t="shared" si="23"/>
        <v>32.520545042719498</v>
      </c>
      <c r="L145" s="88">
        <v>0.32520545042719501</v>
      </c>
    </row>
    <row r="146" spans="1:12" hidden="1" x14ac:dyDescent="0.35">
      <c r="A146" s="34" t="s">
        <v>3</v>
      </c>
      <c r="B146" s="34" t="s">
        <v>84</v>
      </c>
      <c r="C146" s="34" t="s">
        <v>145</v>
      </c>
      <c r="D146" s="34"/>
      <c r="E146" s="34" t="s">
        <v>11</v>
      </c>
      <c r="F146" s="38" t="s">
        <v>49</v>
      </c>
      <c r="G146" s="35" t="s">
        <v>167</v>
      </c>
      <c r="H146" s="35" t="s">
        <v>7</v>
      </c>
      <c r="I146" s="37" t="str">
        <f t="shared" ref="I146" si="24">CONCATENATE(G146,H146)</f>
        <v>Main reason trouble meeting health essential needs : Decline to answer</v>
      </c>
      <c r="J146" s="37" t="str">
        <f t="shared" ref="J146" si="25">CONCATENATE(G146,H146,F146)</f>
        <v>Main reason trouble meeting health essential needs : Decline to answerMigrants</v>
      </c>
      <c r="K146" s="36">
        <v>0</v>
      </c>
      <c r="L146" s="88">
        <v>0</v>
      </c>
    </row>
    <row r="147" spans="1:12" hidden="1" x14ac:dyDescent="0.35">
      <c r="A147" s="34" t="s">
        <v>3</v>
      </c>
      <c r="B147" s="34" t="s">
        <v>84</v>
      </c>
      <c r="C147" s="34" t="s">
        <v>145</v>
      </c>
      <c r="D147" s="34"/>
      <c r="E147" s="34" t="s">
        <v>11</v>
      </c>
      <c r="F147" s="38" t="s">
        <v>49</v>
      </c>
      <c r="G147" s="35" t="s">
        <v>167</v>
      </c>
      <c r="H147" s="35" t="s">
        <v>149</v>
      </c>
      <c r="I147" s="37" t="str">
        <f t="shared" si="21"/>
        <v>Main reason trouble meeting health essential needs : Neither</v>
      </c>
      <c r="J147" s="37" t="str">
        <f t="shared" si="22"/>
        <v>Main reason trouble meeting health essential needs : NeitherMigrants</v>
      </c>
      <c r="K147" s="36">
        <f t="shared" si="23"/>
        <v>48.286836982820404</v>
      </c>
      <c r="L147" s="88">
        <v>0.48286836982820402</v>
      </c>
    </row>
    <row r="148" spans="1:12" hidden="1" x14ac:dyDescent="0.35">
      <c r="A148" s="34" t="s">
        <v>3</v>
      </c>
      <c r="B148" s="34" t="s">
        <v>84</v>
      </c>
      <c r="C148" s="34" t="s">
        <v>145</v>
      </c>
      <c r="D148" s="34"/>
      <c r="E148" s="34" t="s">
        <v>11</v>
      </c>
      <c r="F148" s="38" t="s">
        <v>13</v>
      </c>
      <c r="G148" s="35" t="s">
        <v>167</v>
      </c>
      <c r="H148" s="35" t="s">
        <v>146</v>
      </c>
      <c r="I148" s="37" t="str">
        <f t="shared" si="21"/>
        <v>Main reason trouble meeting health essential needs : Access/availability issues</v>
      </c>
      <c r="J148" s="37" t="str">
        <f t="shared" si="22"/>
        <v>Main reason trouble meeting health essential needs : Access/availability issuesPRL</v>
      </c>
      <c r="K148" s="36">
        <f t="shared" si="23"/>
        <v>12.4652509261678</v>
      </c>
      <c r="L148" s="88">
        <v>0.12465250926167799</v>
      </c>
    </row>
    <row r="149" spans="1:12" hidden="1" x14ac:dyDescent="0.35">
      <c r="A149" s="34" t="s">
        <v>3</v>
      </c>
      <c r="B149" s="34" t="s">
        <v>84</v>
      </c>
      <c r="C149" s="34" t="s">
        <v>145</v>
      </c>
      <c r="D149" s="34"/>
      <c r="E149" s="34" t="s">
        <v>11</v>
      </c>
      <c r="F149" s="38" t="s">
        <v>13</v>
      </c>
      <c r="G149" s="35" t="s">
        <v>167</v>
      </c>
      <c r="H149" s="35" t="s">
        <v>147</v>
      </c>
      <c r="I149" s="37" t="str">
        <f t="shared" si="21"/>
        <v>Main reason trouble meeting health essential needs : Both</v>
      </c>
      <c r="J149" s="37" t="str">
        <f t="shared" si="22"/>
        <v>Main reason trouble meeting health essential needs : BothPRL</v>
      </c>
      <c r="K149" s="36">
        <f t="shared" si="23"/>
        <v>27.234125201237504</v>
      </c>
      <c r="L149" s="88">
        <v>0.27234125201237502</v>
      </c>
    </row>
    <row r="150" spans="1:12" hidden="1" x14ac:dyDescent="0.35">
      <c r="A150" s="34" t="s">
        <v>3</v>
      </c>
      <c r="B150" s="34" t="s">
        <v>84</v>
      </c>
      <c r="C150" s="34" t="s">
        <v>145</v>
      </c>
      <c r="D150" s="34"/>
      <c r="E150" s="34" t="s">
        <v>11</v>
      </c>
      <c r="F150" s="38" t="s">
        <v>13</v>
      </c>
      <c r="G150" s="35" t="s">
        <v>167</v>
      </c>
      <c r="H150" s="35" t="s">
        <v>7</v>
      </c>
      <c r="I150" s="37" t="str">
        <f t="shared" si="21"/>
        <v>Main reason trouble meeting health essential needs : Decline to answer</v>
      </c>
      <c r="J150" s="37" t="str">
        <f t="shared" si="22"/>
        <v>Main reason trouble meeting health essential needs : Decline to answerPRL</v>
      </c>
      <c r="K150" s="36">
        <f t="shared" si="23"/>
        <v>0.11504553819564299</v>
      </c>
      <c r="L150" s="88">
        <v>1.1504553819564299E-3</v>
      </c>
    </row>
    <row r="151" spans="1:12" hidden="1" x14ac:dyDescent="0.35">
      <c r="A151" s="34" t="s">
        <v>3</v>
      </c>
      <c r="B151" s="34" t="s">
        <v>84</v>
      </c>
      <c r="C151" s="34" t="s">
        <v>145</v>
      </c>
      <c r="D151" s="34"/>
      <c r="E151" s="34" t="s">
        <v>11</v>
      </c>
      <c r="F151" s="38" t="s">
        <v>13</v>
      </c>
      <c r="G151" s="35" t="s">
        <v>167</v>
      </c>
      <c r="H151" s="35" t="s">
        <v>148</v>
      </c>
      <c r="I151" s="37" t="str">
        <f t="shared" si="21"/>
        <v>Main reason trouble meeting health essential needs : Financial issues</v>
      </c>
      <c r="J151" s="37" t="str">
        <f t="shared" si="22"/>
        <v>Main reason trouble meeting health essential needs : Financial issuesPRL</v>
      </c>
      <c r="K151" s="36">
        <f t="shared" si="23"/>
        <v>48.354695157958396</v>
      </c>
      <c r="L151" s="88">
        <v>0.48354695157958399</v>
      </c>
    </row>
    <row r="152" spans="1:12" hidden="1" x14ac:dyDescent="0.35">
      <c r="A152" s="34" t="s">
        <v>3</v>
      </c>
      <c r="B152" s="34" t="s">
        <v>84</v>
      </c>
      <c r="C152" s="34" t="s">
        <v>145</v>
      </c>
      <c r="D152" s="34"/>
      <c r="E152" s="34" t="s">
        <v>11</v>
      </c>
      <c r="F152" s="38" t="s">
        <v>13</v>
      </c>
      <c r="G152" s="35" t="s">
        <v>167</v>
      </c>
      <c r="H152" s="35" t="s">
        <v>8</v>
      </c>
      <c r="I152" s="37" t="str">
        <f t="shared" ref="I152" si="26">CONCATENATE(G152,H152)</f>
        <v>Main reason trouble meeting health essential needs : Don't know</v>
      </c>
      <c r="J152" s="37" t="str">
        <f t="shared" ref="J152" si="27">CONCATENATE(G152,H152,F152)</f>
        <v>Main reason trouble meeting health essential needs : Don't knowPRL</v>
      </c>
      <c r="K152" s="36">
        <v>0</v>
      </c>
      <c r="L152" s="88">
        <v>0</v>
      </c>
    </row>
    <row r="153" spans="1:12" hidden="1" x14ac:dyDescent="0.35">
      <c r="A153" s="34" t="s">
        <v>3</v>
      </c>
      <c r="B153" s="34" t="s">
        <v>84</v>
      </c>
      <c r="C153" s="34" t="s">
        <v>145</v>
      </c>
      <c r="D153" s="34"/>
      <c r="E153" s="34" t="s">
        <v>11</v>
      </c>
      <c r="F153" s="38" t="s">
        <v>13</v>
      </c>
      <c r="G153" s="35" t="s">
        <v>167</v>
      </c>
      <c r="H153" s="35" t="s">
        <v>149</v>
      </c>
      <c r="I153" s="37" t="str">
        <f t="shared" si="21"/>
        <v>Main reason trouble meeting health essential needs : Neither</v>
      </c>
      <c r="J153" s="37" t="str">
        <f t="shared" si="22"/>
        <v>Main reason trouble meeting health essential needs : NeitherPRL</v>
      </c>
      <c r="K153" s="36">
        <f t="shared" si="23"/>
        <v>11.830883176440601</v>
      </c>
      <c r="L153" s="88">
        <v>0.118308831764406</v>
      </c>
    </row>
    <row r="154" spans="1:12" ht="14.5" hidden="1" customHeight="1" x14ac:dyDescent="0.35">
      <c r="A154" s="34" t="s">
        <v>3</v>
      </c>
      <c r="B154" s="34" t="s">
        <v>84</v>
      </c>
      <c r="C154" s="34" t="s">
        <v>145</v>
      </c>
      <c r="D154" s="34"/>
      <c r="E154" s="34" t="s">
        <v>11</v>
      </c>
      <c r="F154" s="38" t="s">
        <v>12</v>
      </c>
      <c r="G154" s="35" t="s">
        <v>174</v>
      </c>
      <c r="H154" s="35" t="s">
        <v>146</v>
      </c>
      <c r="I154" s="37" t="str">
        <f t="shared" si="21"/>
        <v>Main reason trouble meeting shelter essential needs : Access/availability issues</v>
      </c>
      <c r="J154" s="37" t="str">
        <f t="shared" si="22"/>
        <v>Main reason trouble meeting shelter essential needs : Access/availability issuesLebanese</v>
      </c>
      <c r="K154" s="36">
        <f t="shared" si="23"/>
        <v>1.5723840022970998</v>
      </c>
      <c r="L154" s="88">
        <v>1.5723840022970999E-2</v>
      </c>
    </row>
    <row r="155" spans="1:12" ht="14.5" hidden="1" customHeight="1" x14ac:dyDescent="0.35">
      <c r="A155" s="34" t="s">
        <v>3</v>
      </c>
      <c r="B155" s="34" t="s">
        <v>84</v>
      </c>
      <c r="C155" s="34" t="s">
        <v>145</v>
      </c>
      <c r="D155" s="34"/>
      <c r="E155" s="34" t="s">
        <v>11</v>
      </c>
      <c r="F155" s="38" t="s">
        <v>12</v>
      </c>
      <c r="G155" s="35" t="s">
        <v>174</v>
      </c>
      <c r="H155" s="35" t="s">
        <v>147</v>
      </c>
      <c r="I155" s="37" t="str">
        <f t="shared" si="21"/>
        <v>Main reason trouble meeting shelter essential needs : Both</v>
      </c>
      <c r="J155" s="37" t="str">
        <f t="shared" si="22"/>
        <v>Main reason trouble meeting shelter essential needs : BothLebanese</v>
      </c>
      <c r="K155" s="36">
        <f t="shared" si="23"/>
        <v>6.4267943158351599</v>
      </c>
      <c r="L155" s="88">
        <v>6.4267943158351604E-2</v>
      </c>
    </row>
    <row r="156" spans="1:12" ht="14.5" hidden="1" customHeight="1" x14ac:dyDescent="0.35">
      <c r="A156" s="34" t="s">
        <v>3</v>
      </c>
      <c r="B156" s="34" t="s">
        <v>84</v>
      </c>
      <c r="C156" s="34" t="s">
        <v>145</v>
      </c>
      <c r="D156" s="34"/>
      <c r="E156" s="34" t="s">
        <v>11</v>
      </c>
      <c r="F156" s="38" t="s">
        <v>12</v>
      </c>
      <c r="G156" s="35" t="s">
        <v>174</v>
      </c>
      <c r="H156" s="35" t="s">
        <v>7</v>
      </c>
      <c r="I156" s="37" t="str">
        <f t="shared" si="21"/>
        <v>Main reason trouble meeting shelter essential needs : Decline to answer</v>
      </c>
      <c r="J156" s="37" t="str">
        <f t="shared" si="22"/>
        <v>Main reason trouble meeting shelter essential needs : Decline to answerLebanese</v>
      </c>
      <c r="K156" s="36">
        <f t="shared" si="23"/>
        <v>3.41666862059447E-2</v>
      </c>
      <c r="L156" s="88">
        <v>3.4166686205944701E-4</v>
      </c>
    </row>
    <row r="157" spans="1:12" ht="14.5" hidden="1" customHeight="1" x14ac:dyDescent="0.35">
      <c r="A157" s="34" t="s">
        <v>3</v>
      </c>
      <c r="B157" s="34" t="s">
        <v>84</v>
      </c>
      <c r="C157" s="34" t="s">
        <v>145</v>
      </c>
      <c r="D157" s="34"/>
      <c r="E157" s="34" t="s">
        <v>11</v>
      </c>
      <c r="F157" s="38" t="s">
        <v>12</v>
      </c>
      <c r="G157" s="35" t="s">
        <v>174</v>
      </c>
      <c r="H157" s="35" t="s">
        <v>8</v>
      </c>
      <c r="I157" s="37" t="str">
        <f t="shared" si="21"/>
        <v>Main reason trouble meeting shelter essential needs : Don't know</v>
      </c>
      <c r="J157" s="37" t="str">
        <f t="shared" si="22"/>
        <v>Main reason trouble meeting shelter essential needs : Don't knowLebanese</v>
      </c>
      <c r="K157" s="36">
        <f t="shared" si="23"/>
        <v>0.61674286832470104</v>
      </c>
      <c r="L157" s="88">
        <v>6.1674286832470102E-3</v>
      </c>
    </row>
    <row r="158" spans="1:12" ht="14.5" hidden="1" customHeight="1" x14ac:dyDescent="0.35">
      <c r="A158" s="34" t="s">
        <v>3</v>
      </c>
      <c r="B158" s="34" t="s">
        <v>84</v>
      </c>
      <c r="C158" s="34" t="s">
        <v>145</v>
      </c>
      <c r="D158" s="34"/>
      <c r="E158" s="34" t="s">
        <v>11</v>
      </c>
      <c r="F158" s="38" t="s">
        <v>12</v>
      </c>
      <c r="G158" s="35" t="s">
        <v>174</v>
      </c>
      <c r="H158" s="35" t="s">
        <v>148</v>
      </c>
      <c r="I158" s="37" t="str">
        <f t="shared" si="21"/>
        <v>Main reason trouble meeting shelter essential needs : Financial issues</v>
      </c>
      <c r="J158" s="37" t="str">
        <f t="shared" si="22"/>
        <v>Main reason trouble meeting shelter essential needs : Financial issuesLebanese</v>
      </c>
      <c r="K158" s="36">
        <f t="shared" si="23"/>
        <v>34.930182254243505</v>
      </c>
      <c r="L158" s="88">
        <v>0.34930182254243503</v>
      </c>
    </row>
    <row r="159" spans="1:12" ht="14.5" hidden="1" customHeight="1" x14ac:dyDescent="0.35">
      <c r="A159" s="34" t="s">
        <v>3</v>
      </c>
      <c r="B159" s="34" t="s">
        <v>84</v>
      </c>
      <c r="C159" s="34" t="s">
        <v>145</v>
      </c>
      <c r="D159" s="34"/>
      <c r="E159" s="34" t="s">
        <v>11</v>
      </c>
      <c r="F159" s="38" t="s">
        <v>12</v>
      </c>
      <c r="G159" s="35" t="s">
        <v>174</v>
      </c>
      <c r="H159" s="35" t="s">
        <v>149</v>
      </c>
      <c r="I159" s="37" t="str">
        <f t="shared" si="21"/>
        <v>Main reason trouble meeting shelter essential needs : Neither</v>
      </c>
      <c r="J159" s="37" t="str">
        <f t="shared" si="22"/>
        <v>Main reason trouble meeting shelter essential needs : NeitherLebanese</v>
      </c>
      <c r="K159" s="36">
        <f t="shared" si="23"/>
        <v>56.419729873093601</v>
      </c>
      <c r="L159" s="88">
        <v>0.56419729873093605</v>
      </c>
    </row>
    <row r="160" spans="1:12" ht="14.5" hidden="1" customHeight="1" x14ac:dyDescent="0.35">
      <c r="A160" s="34" t="s">
        <v>3</v>
      </c>
      <c r="B160" s="34" t="s">
        <v>84</v>
      </c>
      <c r="C160" s="34" t="s">
        <v>145</v>
      </c>
      <c r="D160" s="34"/>
      <c r="E160" s="34" t="s">
        <v>11</v>
      </c>
      <c r="F160" s="38" t="s">
        <v>49</v>
      </c>
      <c r="G160" s="35" t="s">
        <v>174</v>
      </c>
      <c r="H160" s="35" t="s">
        <v>146</v>
      </c>
      <c r="I160" s="37" t="str">
        <f t="shared" si="21"/>
        <v>Main reason trouble meeting shelter essential needs : Access/availability issues</v>
      </c>
      <c r="J160" s="37" t="str">
        <f t="shared" si="22"/>
        <v>Main reason trouble meeting shelter essential needs : Access/availability issuesMigrants</v>
      </c>
      <c r="K160" s="36">
        <f t="shared" si="23"/>
        <v>0.69753188591194504</v>
      </c>
      <c r="L160" s="88">
        <v>6.9753188591194504E-3</v>
      </c>
    </row>
    <row r="161" spans="1:12" ht="14.5" hidden="1" customHeight="1" x14ac:dyDescent="0.35">
      <c r="A161" s="34" t="s">
        <v>3</v>
      </c>
      <c r="B161" s="34" t="s">
        <v>84</v>
      </c>
      <c r="C161" s="34" t="s">
        <v>145</v>
      </c>
      <c r="D161" s="34"/>
      <c r="E161" s="34" t="s">
        <v>11</v>
      </c>
      <c r="F161" s="38" t="s">
        <v>49</v>
      </c>
      <c r="G161" s="35" t="s">
        <v>174</v>
      </c>
      <c r="H161" s="35" t="s">
        <v>147</v>
      </c>
      <c r="I161" s="37" t="str">
        <f t="shared" si="21"/>
        <v>Main reason trouble meeting shelter essential needs : Both</v>
      </c>
      <c r="J161" s="37" t="str">
        <f t="shared" si="22"/>
        <v>Main reason trouble meeting shelter essential needs : BothMigrants</v>
      </c>
      <c r="K161" s="36">
        <f t="shared" si="23"/>
        <v>3.2030008194149597</v>
      </c>
      <c r="L161" s="88">
        <v>3.2030008194149598E-2</v>
      </c>
    </row>
    <row r="162" spans="1:12" ht="14.5" hidden="1" customHeight="1" x14ac:dyDescent="0.35">
      <c r="A162" s="34" t="s">
        <v>3</v>
      </c>
      <c r="B162" s="34" t="s">
        <v>84</v>
      </c>
      <c r="C162" s="34" t="s">
        <v>145</v>
      </c>
      <c r="D162" s="34"/>
      <c r="E162" s="34" t="s">
        <v>11</v>
      </c>
      <c r="F162" s="38" t="s">
        <v>49</v>
      </c>
      <c r="G162" s="35" t="s">
        <v>174</v>
      </c>
      <c r="H162" s="35" t="s">
        <v>7</v>
      </c>
      <c r="I162" s="37" t="str">
        <f t="shared" si="21"/>
        <v>Main reason trouble meeting shelter essential needs : Decline to answer</v>
      </c>
      <c r="J162" s="37" t="str">
        <f t="shared" si="22"/>
        <v>Main reason trouble meeting shelter essential needs : Decline to answerMigrants</v>
      </c>
      <c r="K162" s="36">
        <f t="shared" si="23"/>
        <v>4.39081769240443E-2</v>
      </c>
      <c r="L162" s="88">
        <v>4.3908176924044301E-4</v>
      </c>
    </row>
    <row r="163" spans="1:12" ht="14.5" hidden="1" customHeight="1" x14ac:dyDescent="0.35">
      <c r="A163" s="34" t="s">
        <v>3</v>
      </c>
      <c r="B163" s="34" t="s">
        <v>84</v>
      </c>
      <c r="C163" s="34" t="s">
        <v>145</v>
      </c>
      <c r="D163" s="34"/>
      <c r="E163" s="34" t="s">
        <v>11</v>
      </c>
      <c r="F163" s="38" t="s">
        <v>49</v>
      </c>
      <c r="G163" s="35" t="s">
        <v>174</v>
      </c>
      <c r="H163" s="35" t="s">
        <v>8</v>
      </c>
      <c r="I163" s="37" t="str">
        <f t="shared" si="21"/>
        <v>Main reason trouble meeting shelter essential needs : Don't know</v>
      </c>
      <c r="J163" s="37" t="str">
        <f t="shared" si="22"/>
        <v>Main reason trouble meeting shelter essential needs : Don't knowMigrants</v>
      </c>
      <c r="K163" s="36">
        <f t="shared" si="23"/>
        <v>0.59533895110123403</v>
      </c>
      <c r="L163" s="88">
        <v>5.95338951101234E-3</v>
      </c>
    </row>
    <row r="164" spans="1:12" ht="14.5" hidden="1" customHeight="1" x14ac:dyDescent="0.35">
      <c r="A164" s="34" t="s">
        <v>3</v>
      </c>
      <c r="B164" s="34" t="s">
        <v>84</v>
      </c>
      <c r="C164" s="34" t="s">
        <v>145</v>
      </c>
      <c r="D164" s="34"/>
      <c r="E164" s="34" t="s">
        <v>11</v>
      </c>
      <c r="F164" s="38" t="s">
        <v>49</v>
      </c>
      <c r="G164" s="35" t="s">
        <v>174</v>
      </c>
      <c r="H164" s="35" t="s">
        <v>148</v>
      </c>
      <c r="I164" s="37" t="str">
        <f t="shared" si="21"/>
        <v>Main reason trouble meeting shelter essential needs : Financial issues</v>
      </c>
      <c r="J164" s="37" t="str">
        <f t="shared" si="22"/>
        <v>Main reason trouble meeting shelter essential needs : Financial issuesMigrants</v>
      </c>
      <c r="K164" s="36">
        <f t="shared" si="23"/>
        <v>28.606999149392699</v>
      </c>
      <c r="L164" s="88">
        <v>0.28606999149392698</v>
      </c>
    </row>
    <row r="165" spans="1:12" ht="14.5" hidden="1" customHeight="1" x14ac:dyDescent="0.35">
      <c r="A165" s="34" t="s">
        <v>3</v>
      </c>
      <c r="B165" s="34" t="s">
        <v>84</v>
      </c>
      <c r="C165" s="34" t="s">
        <v>145</v>
      </c>
      <c r="D165" s="34"/>
      <c r="E165" s="34" t="s">
        <v>11</v>
      </c>
      <c r="F165" s="38" t="s">
        <v>49</v>
      </c>
      <c r="G165" s="35" t="s">
        <v>174</v>
      </c>
      <c r="H165" s="35" t="s">
        <v>149</v>
      </c>
      <c r="I165" s="37" t="str">
        <f t="shared" si="21"/>
        <v>Main reason trouble meeting shelter essential needs : Neither</v>
      </c>
      <c r="J165" s="37" t="str">
        <f t="shared" si="22"/>
        <v>Main reason trouble meeting shelter essential needs : NeitherMigrants</v>
      </c>
      <c r="K165" s="36">
        <f t="shared" si="23"/>
        <v>66.853221017255109</v>
      </c>
      <c r="L165" s="88">
        <v>0.66853221017255104</v>
      </c>
    </row>
    <row r="166" spans="1:12" ht="14.5" hidden="1" customHeight="1" x14ac:dyDescent="0.35">
      <c r="A166" s="34" t="s">
        <v>3</v>
      </c>
      <c r="B166" s="34" t="s">
        <v>84</v>
      </c>
      <c r="C166" s="34" t="s">
        <v>145</v>
      </c>
      <c r="D166" s="34"/>
      <c r="E166" s="34" t="s">
        <v>11</v>
      </c>
      <c r="F166" s="38" t="s">
        <v>13</v>
      </c>
      <c r="G166" s="35" t="s">
        <v>174</v>
      </c>
      <c r="H166" s="35" t="s">
        <v>146</v>
      </c>
      <c r="I166" s="37" t="str">
        <f t="shared" si="21"/>
        <v>Main reason trouble meeting shelter essential needs : Access/availability issues</v>
      </c>
      <c r="J166" s="37" t="str">
        <f t="shared" si="22"/>
        <v>Main reason trouble meeting shelter essential needs : Access/availability issuesPRL</v>
      </c>
      <c r="K166" s="36">
        <f t="shared" si="23"/>
        <v>0.72398816116915998</v>
      </c>
      <c r="L166" s="88">
        <v>7.2398816116916002E-3</v>
      </c>
    </row>
    <row r="167" spans="1:12" ht="14.5" hidden="1" customHeight="1" x14ac:dyDescent="0.35">
      <c r="A167" s="34" t="s">
        <v>3</v>
      </c>
      <c r="B167" s="34" t="s">
        <v>84</v>
      </c>
      <c r="C167" s="34" t="s">
        <v>145</v>
      </c>
      <c r="D167" s="34"/>
      <c r="E167" s="34" t="s">
        <v>11</v>
      </c>
      <c r="F167" s="38" t="s">
        <v>13</v>
      </c>
      <c r="G167" s="35" t="s">
        <v>174</v>
      </c>
      <c r="H167" s="35" t="s">
        <v>147</v>
      </c>
      <c r="I167" s="37" t="str">
        <f t="shared" si="21"/>
        <v>Main reason trouble meeting shelter essential needs : Both</v>
      </c>
      <c r="J167" s="37" t="str">
        <f t="shared" si="22"/>
        <v>Main reason trouble meeting shelter essential needs : BothPRL</v>
      </c>
      <c r="K167" s="36">
        <f t="shared" si="23"/>
        <v>6.7414400599087498</v>
      </c>
      <c r="L167" s="88">
        <v>6.7414400599087501E-2</v>
      </c>
    </row>
    <row r="168" spans="1:12" ht="14.5" hidden="1" customHeight="1" x14ac:dyDescent="0.35">
      <c r="A168" s="34" t="s">
        <v>3</v>
      </c>
      <c r="B168" s="34" t="s">
        <v>84</v>
      </c>
      <c r="C168" s="34" t="s">
        <v>145</v>
      </c>
      <c r="D168" s="34"/>
      <c r="E168" s="34" t="s">
        <v>11</v>
      </c>
      <c r="F168" s="38" t="s">
        <v>13</v>
      </c>
      <c r="G168" s="35" t="s">
        <v>174</v>
      </c>
      <c r="H168" s="35" t="s">
        <v>8</v>
      </c>
      <c r="I168" s="37" t="str">
        <f t="shared" si="21"/>
        <v>Main reason trouble meeting shelter essential needs : Don't know</v>
      </c>
      <c r="J168" s="37" t="str">
        <f t="shared" si="22"/>
        <v>Main reason trouble meeting shelter essential needs : Don't knowPRL</v>
      </c>
      <c r="K168" s="36">
        <f t="shared" si="23"/>
        <v>0.68251738526251093</v>
      </c>
      <c r="L168" s="88">
        <v>6.8251738526251098E-3</v>
      </c>
    </row>
    <row r="169" spans="1:12" ht="14.5" hidden="1" customHeight="1" x14ac:dyDescent="0.35">
      <c r="A169" s="34" t="s">
        <v>3</v>
      </c>
      <c r="B169" s="34" t="s">
        <v>84</v>
      </c>
      <c r="C169" s="34" t="s">
        <v>145</v>
      </c>
      <c r="D169" s="34"/>
      <c r="E169" s="34" t="s">
        <v>11</v>
      </c>
      <c r="F169" s="38" t="s">
        <v>13</v>
      </c>
      <c r="G169" s="35" t="s">
        <v>174</v>
      </c>
      <c r="H169" s="35" t="s">
        <v>7</v>
      </c>
      <c r="I169" s="37" t="str">
        <f t="shared" ref="I169" si="28">CONCATENATE(G169,H169)</f>
        <v>Main reason trouble meeting shelter essential needs : Decline to answer</v>
      </c>
      <c r="J169" s="37" t="str">
        <f t="shared" ref="J169" si="29">CONCATENATE(G169,H169,F169)</f>
        <v>Main reason trouble meeting shelter essential needs : Decline to answerPRL</v>
      </c>
      <c r="K169" s="36">
        <v>0</v>
      </c>
      <c r="L169" s="36">
        <v>0</v>
      </c>
    </row>
    <row r="170" spans="1:12" ht="14.5" hidden="1" customHeight="1" x14ac:dyDescent="0.35">
      <c r="A170" s="34" t="s">
        <v>3</v>
      </c>
      <c r="B170" s="34" t="s">
        <v>84</v>
      </c>
      <c r="C170" s="34" t="s">
        <v>145</v>
      </c>
      <c r="D170" s="34"/>
      <c r="E170" s="34" t="s">
        <v>11</v>
      </c>
      <c r="F170" s="38" t="s">
        <v>13</v>
      </c>
      <c r="G170" s="35" t="s">
        <v>174</v>
      </c>
      <c r="H170" s="35" t="s">
        <v>148</v>
      </c>
      <c r="I170" s="37" t="str">
        <f t="shared" si="21"/>
        <v>Main reason trouble meeting shelter essential needs : Financial issues</v>
      </c>
      <c r="J170" s="37" t="str">
        <f t="shared" si="22"/>
        <v>Main reason trouble meeting shelter essential needs : Financial issuesPRL</v>
      </c>
      <c r="K170" s="36">
        <f t="shared" si="23"/>
        <v>41.692863015745999</v>
      </c>
      <c r="L170" s="88">
        <v>0.41692863015746001</v>
      </c>
    </row>
    <row r="171" spans="1:12" ht="14.5" hidden="1" customHeight="1" x14ac:dyDescent="0.35">
      <c r="A171" s="34" t="s">
        <v>3</v>
      </c>
      <c r="B171" s="34" t="s">
        <v>84</v>
      </c>
      <c r="C171" s="34" t="s">
        <v>145</v>
      </c>
      <c r="D171" s="34"/>
      <c r="E171" s="34" t="s">
        <v>11</v>
      </c>
      <c r="F171" s="38" t="s">
        <v>13</v>
      </c>
      <c r="G171" s="35" t="s">
        <v>174</v>
      </c>
      <c r="H171" s="35" t="s">
        <v>149</v>
      </c>
      <c r="I171" s="37" t="str">
        <f t="shared" si="21"/>
        <v>Main reason trouble meeting shelter essential needs : Neither</v>
      </c>
      <c r="J171" s="37" t="str">
        <f t="shared" si="22"/>
        <v>Main reason trouble meeting shelter essential needs : NeitherPRL</v>
      </c>
      <c r="K171" s="36">
        <f t="shared" si="23"/>
        <v>50.159191377913601</v>
      </c>
      <c r="L171" s="88">
        <v>0.50159191377913603</v>
      </c>
    </row>
    <row r="172" spans="1:12" ht="14.5" hidden="1" customHeight="1" x14ac:dyDescent="0.35">
      <c r="A172" s="34" t="s">
        <v>3</v>
      </c>
      <c r="B172" s="34" t="s">
        <v>84</v>
      </c>
      <c r="C172" s="34" t="s">
        <v>145</v>
      </c>
      <c r="D172" s="34"/>
      <c r="E172" s="34" t="s">
        <v>11</v>
      </c>
      <c r="F172" s="38" t="s">
        <v>12</v>
      </c>
      <c r="G172" s="35" t="s">
        <v>183</v>
      </c>
      <c r="H172" s="35" t="s">
        <v>146</v>
      </c>
      <c r="I172" s="37" t="str">
        <f t="shared" si="21"/>
        <v>Main reason trouble meeting transport services essential needs : Access/availability issues</v>
      </c>
      <c r="J172" s="37" t="str">
        <f t="shared" si="22"/>
        <v>Main reason trouble meeting transport services essential needs : Access/availability issuesLebanese</v>
      </c>
      <c r="K172" s="36">
        <f t="shared" si="23"/>
        <v>5.3908989495660897</v>
      </c>
      <c r="L172" s="88">
        <v>5.3908989495660899E-2</v>
      </c>
    </row>
    <row r="173" spans="1:12" ht="14.5" hidden="1" customHeight="1" x14ac:dyDescent="0.35">
      <c r="A173" s="34" t="s">
        <v>3</v>
      </c>
      <c r="B173" s="34" t="s">
        <v>84</v>
      </c>
      <c r="C173" s="34" t="s">
        <v>145</v>
      </c>
      <c r="D173" s="34"/>
      <c r="E173" s="34" t="s">
        <v>11</v>
      </c>
      <c r="F173" s="38" t="s">
        <v>12</v>
      </c>
      <c r="G173" s="35" t="s">
        <v>183</v>
      </c>
      <c r="H173" s="35" t="s">
        <v>147</v>
      </c>
      <c r="I173" s="37" t="str">
        <f t="shared" si="21"/>
        <v>Main reason trouble meeting transport services essential needs : Both</v>
      </c>
      <c r="J173" s="37" t="str">
        <f t="shared" si="22"/>
        <v>Main reason trouble meeting transport services essential needs : BothLebanese</v>
      </c>
      <c r="K173" s="36">
        <f t="shared" si="23"/>
        <v>19.990031902019499</v>
      </c>
      <c r="L173" s="88">
        <v>0.19990031902019501</v>
      </c>
    </row>
    <row r="174" spans="1:12" ht="14.5" hidden="1" customHeight="1" x14ac:dyDescent="0.35">
      <c r="A174" s="34" t="s">
        <v>3</v>
      </c>
      <c r="B174" s="34" t="s">
        <v>84</v>
      </c>
      <c r="C174" s="34" t="s">
        <v>145</v>
      </c>
      <c r="D174" s="34"/>
      <c r="E174" s="34" t="s">
        <v>11</v>
      </c>
      <c r="F174" s="38" t="s">
        <v>12</v>
      </c>
      <c r="G174" s="35" t="s">
        <v>183</v>
      </c>
      <c r="H174" s="35" t="s">
        <v>7</v>
      </c>
      <c r="I174" s="37" t="str">
        <f t="shared" si="21"/>
        <v>Main reason trouble meeting transport services essential needs : Decline to answer</v>
      </c>
      <c r="J174" s="37" t="str">
        <f t="shared" si="22"/>
        <v>Main reason trouble meeting transport services essential needs : Decline to answerLebanese</v>
      </c>
      <c r="K174" s="36">
        <f t="shared" si="23"/>
        <v>6.1203034606263702E-2</v>
      </c>
      <c r="L174" s="88">
        <v>6.1203034606263705E-4</v>
      </c>
    </row>
    <row r="175" spans="1:12" ht="14.5" hidden="1" customHeight="1" x14ac:dyDescent="0.35">
      <c r="A175" s="34" t="s">
        <v>3</v>
      </c>
      <c r="B175" s="34" t="s">
        <v>84</v>
      </c>
      <c r="C175" s="34" t="s">
        <v>145</v>
      </c>
      <c r="D175" s="34"/>
      <c r="E175" s="34" t="s">
        <v>11</v>
      </c>
      <c r="F175" s="38" t="s">
        <v>12</v>
      </c>
      <c r="G175" s="35" t="s">
        <v>183</v>
      </c>
      <c r="H175" s="35" t="s">
        <v>8</v>
      </c>
      <c r="I175" s="37" t="str">
        <f t="shared" si="21"/>
        <v>Main reason trouble meeting transport services essential needs : Don't know</v>
      </c>
      <c r="J175" s="37" t="str">
        <f t="shared" si="22"/>
        <v>Main reason trouble meeting transport services essential needs : Don't knowLebanese</v>
      </c>
      <c r="K175" s="36">
        <f t="shared" si="23"/>
        <v>0.30081464793439</v>
      </c>
      <c r="L175" s="88">
        <v>3.0081464793438998E-3</v>
      </c>
    </row>
    <row r="176" spans="1:12" ht="14.5" hidden="1" customHeight="1" x14ac:dyDescent="0.35">
      <c r="A176" s="34" t="s">
        <v>3</v>
      </c>
      <c r="B176" s="34" t="s">
        <v>84</v>
      </c>
      <c r="C176" s="34" t="s">
        <v>145</v>
      </c>
      <c r="D176" s="34"/>
      <c r="E176" s="34" t="s">
        <v>11</v>
      </c>
      <c r="F176" s="38" t="s">
        <v>12</v>
      </c>
      <c r="G176" s="35" t="s">
        <v>183</v>
      </c>
      <c r="H176" s="35" t="s">
        <v>148</v>
      </c>
      <c r="I176" s="37" t="str">
        <f t="shared" si="21"/>
        <v>Main reason trouble meeting transport services essential needs : Financial issues</v>
      </c>
      <c r="J176" s="37" t="str">
        <f t="shared" si="22"/>
        <v>Main reason trouble meeting transport services essential needs : Financial issuesLebanese</v>
      </c>
      <c r="K176" s="36">
        <f t="shared" si="23"/>
        <v>56.443854580816598</v>
      </c>
      <c r="L176" s="88">
        <v>0.56443854580816599</v>
      </c>
    </row>
    <row r="177" spans="1:12" ht="14.5" hidden="1" customHeight="1" x14ac:dyDescent="0.35">
      <c r="A177" s="34" t="s">
        <v>3</v>
      </c>
      <c r="B177" s="34" t="s">
        <v>84</v>
      </c>
      <c r="C177" s="34" t="s">
        <v>145</v>
      </c>
      <c r="D177" s="34"/>
      <c r="E177" s="34" t="s">
        <v>11</v>
      </c>
      <c r="F177" s="38" t="s">
        <v>12</v>
      </c>
      <c r="G177" s="35" t="s">
        <v>183</v>
      </c>
      <c r="H177" s="35" t="s">
        <v>149</v>
      </c>
      <c r="I177" s="37" t="str">
        <f t="shared" si="21"/>
        <v>Main reason trouble meeting transport services essential needs : Neither</v>
      </c>
      <c r="J177" s="37" t="str">
        <f t="shared" si="22"/>
        <v>Main reason trouble meeting transport services essential needs : NeitherLebanese</v>
      </c>
      <c r="K177" s="36">
        <f t="shared" ref="K177:K209" si="30">L177*100</f>
        <v>17.813196885057099</v>
      </c>
      <c r="L177" s="88">
        <v>0.178131968850571</v>
      </c>
    </row>
    <row r="178" spans="1:12" ht="14.5" hidden="1" customHeight="1" x14ac:dyDescent="0.35">
      <c r="A178" s="34" t="s">
        <v>3</v>
      </c>
      <c r="B178" s="34" t="s">
        <v>84</v>
      </c>
      <c r="C178" s="34" t="s">
        <v>145</v>
      </c>
      <c r="D178" s="34"/>
      <c r="E178" s="34" t="s">
        <v>11</v>
      </c>
      <c r="F178" s="38" t="s">
        <v>49</v>
      </c>
      <c r="G178" s="35" t="s">
        <v>183</v>
      </c>
      <c r="H178" s="35" t="s">
        <v>146</v>
      </c>
      <c r="I178" s="37" t="str">
        <f t="shared" si="21"/>
        <v>Main reason trouble meeting transport services essential needs : Access/availability issues</v>
      </c>
      <c r="J178" s="37" t="str">
        <f t="shared" si="22"/>
        <v>Main reason trouble meeting transport services essential needs : Access/availability issuesMigrants</v>
      </c>
      <c r="K178" s="36">
        <f t="shared" si="30"/>
        <v>4.5534789960970494</v>
      </c>
      <c r="L178" s="88">
        <v>4.5534789960970497E-2</v>
      </c>
    </row>
    <row r="179" spans="1:12" ht="14.5" hidden="1" customHeight="1" x14ac:dyDescent="0.35">
      <c r="A179" s="34" t="s">
        <v>3</v>
      </c>
      <c r="B179" s="34" t="s">
        <v>84</v>
      </c>
      <c r="C179" s="34" t="s">
        <v>145</v>
      </c>
      <c r="D179" s="34"/>
      <c r="E179" s="34" t="s">
        <v>11</v>
      </c>
      <c r="F179" s="38" t="s">
        <v>49</v>
      </c>
      <c r="G179" s="35" t="s">
        <v>183</v>
      </c>
      <c r="H179" s="35" t="s">
        <v>147</v>
      </c>
      <c r="I179" s="37" t="str">
        <f t="shared" si="21"/>
        <v>Main reason trouble meeting transport services essential needs : Both</v>
      </c>
      <c r="J179" s="37" t="str">
        <f t="shared" si="22"/>
        <v>Main reason trouble meeting transport services essential needs : BothMigrants</v>
      </c>
      <c r="K179" s="36">
        <f t="shared" si="30"/>
        <v>6.5794021274959897</v>
      </c>
      <c r="L179" s="88">
        <v>6.5794021274959896E-2</v>
      </c>
    </row>
    <row r="180" spans="1:12" ht="14.5" hidden="1" customHeight="1" x14ac:dyDescent="0.35">
      <c r="A180" s="34" t="s">
        <v>3</v>
      </c>
      <c r="B180" s="34" t="s">
        <v>84</v>
      </c>
      <c r="C180" s="34" t="s">
        <v>145</v>
      </c>
      <c r="D180" s="34"/>
      <c r="E180" s="34" t="s">
        <v>11</v>
      </c>
      <c r="F180" s="38" t="s">
        <v>49</v>
      </c>
      <c r="G180" s="35" t="s">
        <v>183</v>
      </c>
      <c r="H180" s="35" t="s">
        <v>8</v>
      </c>
      <c r="I180" s="37" t="str">
        <f t="shared" si="21"/>
        <v>Main reason trouble meeting transport services essential needs : Don't know</v>
      </c>
      <c r="J180" s="37" t="str">
        <f t="shared" si="22"/>
        <v>Main reason trouble meeting transport services essential needs : Don't knowMigrants</v>
      </c>
      <c r="K180" s="36">
        <f t="shared" si="30"/>
        <v>0.68315530494932297</v>
      </c>
      <c r="L180" s="88">
        <v>6.8315530494932296E-3</v>
      </c>
    </row>
    <row r="181" spans="1:12" ht="14.5" hidden="1" customHeight="1" x14ac:dyDescent="0.35">
      <c r="A181" s="34" t="s">
        <v>3</v>
      </c>
      <c r="B181" s="34" t="s">
        <v>84</v>
      </c>
      <c r="C181" s="34" t="s">
        <v>145</v>
      </c>
      <c r="D181" s="34"/>
      <c r="E181" s="34" t="s">
        <v>11</v>
      </c>
      <c r="F181" s="38" t="s">
        <v>49</v>
      </c>
      <c r="G181" s="35" t="s">
        <v>183</v>
      </c>
      <c r="H181" s="35" t="s">
        <v>148</v>
      </c>
      <c r="I181" s="37" t="str">
        <f t="shared" si="21"/>
        <v>Main reason trouble meeting transport services essential needs : Financial issues</v>
      </c>
      <c r="J181" s="37" t="str">
        <f t="shared" si="22"/>
        <v>Main reason trouble meeting transport services essential needs : Financial issuesMigrants</v>
      </c>
      <c r="K181" s="36">
        <f t="shared" si="30"/>
        <v>40.047918841010897</v>
      </c>
      <c r="L181" s="88">
        <v>0.40047918841010899</v>
      </c>
    </row>
    <row r="182" spans="1:12" ht="14.5" hidden="1" customHeight="1" x14ac:dyDescent="0.35">
      <c r="A182" s="34" t="s">
        <v>3</v>
      </c>
      <c r="B182" s="34" t="s">
        <v>84</v>
      </c>
      <c r="C182" s="34" t="s">
        <v>145</v>
      </c>
      <c r="D182" s="34"/>
      <c r="E182" s="34" t="s">
        <v>11</v>
      </c>
      <c r="F182" s="38" t="s">
        <v>49</v>
      </c>
      <c r="G182" s="35" t="s">
        <v>183</v>
      </c>
      <c r="H182" s="35" t="s">
        <v>149</v>
      </c>
      <c r="I182" s="37" t="str">
        <f t="shared" si="21"/>
        <v>Main reason trouble meeting transport services essential needs : Neither</v>
      </c>
      <c r="J182" s="37" t="str">
        <f t="shared" si="22"/>
        <v>Main reason trouble meeting transport services essential needs : NeitherMigrants</v>
      </c>
      <c r="K182" s="36">
        <f t="shared" si="30"/>
        <v>48.136044730446699</v>
      </c>
      <c r="L182" s="88">
        <v>0.48136044730446698</v>
      </c>
    </row>
    <row r="183" spans="1:12" ht="14.5" hidden="1" customHeight="1" x14ac:dyDescent="0.35">
      <c r="A183" s="34" t="s">
        <v>3</v>
      </c>
      <c r="B183" s="34" t="s">
        <v>84</v>
      </c>
      <c r="C183" s="34" t="s">
        <v>145</v>
      </c>
      <c r="D183" s="34"/>
      <c r="E183" s="34" t="s">
        <v>11</v>
      </c>
      <c r="F183" s="38" t="s">
        <v>13</v>
      </c>
      <c r="G183" s="35" t="s">
        <v>183</v>
      </c>
      <c r="H183" s="35" t="s">
        <v>146</v>
      </c>
      <c r="I183" s="37" t="str">
        <f t="shared" si="21"/>
        <v>Main reason trouble meeting transport services essential needs : Access/availability issues</v>
      </c>
      <c r="J183" s="37" t="str">
        <f t="shared" si="22"/>
        <v>Main reason trouble meeting transport services essential needs : Access/availability issuesPRL</v>
      </c>
      <c r="K183" s="36">
        <f t="shared" si="30"/>
        <v>3.8549902271186003</v>
      </c>
      <c r="L183" s="88">
        <v>3.8549902271186001E-2</v>
      </c>
    </row>
    <row r="184" spans="1:12" ht="14.5" hidden="1" customHeight="1" x14ac:dyDescent="0.35">
      <c r="A184" s="34" t="s">
        <v>3</v>
      </c>
      <c r="B184" s="34" t="s">
        <v>84</v>
      </c>
      <c r="C184" s="34" t="s">
        <v>145</v>
      </c>
      <c r="D184" s="34"/>
      <c r="E184" s="34" t="s">
        <v>11</v>
      </c>
      <c r="F184" s="38" t="s">
        <v>13</v>
      </c>
      <c r="G184" s="35" t="s">
        <v>183</v>
      </c>
      <c r="H184" s="35" t="s">
        <v>147</v>
      </c>
      <c r="I184" s="37" t="str">
        <f t="shared" si="21"/>
        <v>Main reason trouble meeting transport services essential needs : Both</v>
      </c>
      <c r="J184" s="37" t="str">
        <f t="shared" si="22"/>
        <v>Main reason trouble meeting transport services essential needs : BothPRL</v>
      </c>
      <c r="K184" s="36">
        <f t="shared" si="30"/>
        <v>16.8628290984174</v>
      </c>
      <c r="L184" s="88">
        <v>0.16862829098417401</v>
      </c>
    </row>
    <row r="185" spans="1:12" ht="14.5" hidden="1" customHeight="1" x14ac:dyDescent="0.35">
      <c r="A185" s="34" t="s">
        <v>3</v>
      </c>
      <c r="B185" s="34" t="s">
        <v>84</v>
      </c>
      <c r="C185" s="34" t="s">
        <v>145</v>
      </c>
      <c r="D185" s="34"/>
      <c r="E185" s="34" t="s">
        <v>11</v>
      </c>
      <c r="F185" s="38" t="s">
        <v>13</v>
      </c>
      <c r="G185" s="35" t="s">
        <v>183</v>
      </c>
      <c r="H185" s="35" t="s">
        <v>8</v>
      </c>
      <c r="I185" s="37" t="str">
        <f t="shared" si="21"/>
        <v>Main reason trouble meeting transport services essential needs : Don't know</v>
      </c>
      <c r="J185" s="37" t="str">
        <f t="shared" si="22"/>
        <v>Main reason trouble meeting transport services essential needs : Don't knowPRL</v>
      </c>
      <c r="K185" s="36">
        <f t="shared" si="30"/>
        <v>0.12347427119446901</v>
      </c>
      <c r="L185" s="88">
        <v>1.2347427119446901E-3</v>
      </c>
    </row>
    <row r="186" spans="1:12" ht="14.5" hidden="1" customHeight="1" x14ac:dyDescent="0.35">
      <c r="A186" s="34" t="s">
        <v>3</v>
      </c>
      <c r="B186" s="34" t="s">
        <v>84</v>
      </c>
      <c r="C186" s="34" t="s">
        <v>145</v>
      </c>
      <c r="D186" s="34"/>
      <c r="E186" s="34" t="s">
        <v>11</v>
      </c>
      <c r="F186" s="38" t="s">
        <v>13</v>
      </c>
      <c r="G186" s="35" t="s">
        <v>183</v>
      </c>
      <c r="H186" s="35" t="s">
        <v>7</v>
      </c>
      <c r="I186" s="37" t="str">
        <f t="shared" ref="I186:I187" si="31">CONCATENATE(G186,H186)</f>
        <v>Main reason trouble meeting transport services essential needs : Decline to answer</v>
      </c>
      <c r="J186" s="37" t="str">
        <f t="shared" ref="J186:J187" si="32">CONCATENATE(G186,H186,F186)</f>
        <v>Main reason trouble meeting transport services essential needs : Decline to answerPRL</v>
      </c>
      <c r="K186" s="36">
        <f t="shared" ref="K186" si="33">L186*100</f>
        <v>0</v>
      </c>
      <c r="L186" s="88">
        <v>0</v>
      </c>
    </row>
    <row r="187" spans="1:12" ht="14.5" hidden="1" customHeight="1" x14ac:dyDescent="0.35">
      <c r="A187" s="34" t="s">
        <v>3</v>
      </c>
      <c r="B187" s="34" t="s">
        <v>84</v>
      </c>
      <c r="C187" s="34" t="s">
        <v>145</v>
      </c>
      <c r="D187" s="34"/>
      <c r="E187" s="34" t="s">
        <v>11</v>
      </c>
      <c r="F187" s="38" t="s">
        <v>49</v>
      </c>
      <c r="G187" s="35" t="s">
        <v>183</v>
      </c>
      <c r="H187" s="35" t="s">
        <v>7</v>
      </c>
      <c r="I187" s="37" t="str">
        <f t="shared" si="31"/>
        <v>Main reason trouble meeting transport services essential needs : Decline to answer</v>
      </c>
      <c r="J187" s="37" t="str">
        <f t="shared" si="32"/>
        <v>Main reason trouble meeting transport services essential needs : Decline to answerMigrants</v>
      </c>
      <c r="K187" s="36">
        <f t="shared" ref="K187" si="34">L187*100</f>
        <v>0</v>
      </c>
      <c r="L187" s="88">
        <v>0</v>
      </c>
    </row>
    <row r="188" spans="1:12" ht="14.5" hidden="1" customHeight="1" x14ac:dyDescent="0.35">
      <c r="A188" s="34" t="s">
        <v>3</v>
      </c>
      <c r="B188" s="34" t="s">
        <v>84</v>
      </c>
      <c r="C188" s="34" t="s">
        <v>145</v>
      </c>
      <c r="D188" s="34"/>
      <c r="E188" s="34" t="s">
        <v>11</v>
      </c>
      <c r="F188" s="38" t="s">
        <v>13</v>
      </c>
      <c r="G188" s="35" t="s">
        <v>183</v>
      </c>
      <c r="H188" s="35" t="s">
        <v>148</v>
      </c>
      <c r="I188" s="37" t="str">
        <f t="shared" si="21"/>
        <v>Main reason trouble meeting transport services essential needs : Financial issues</v>
      </c>
      <c r="J188" s="37" t="str">
        <f t="shared" si="22"/>
        <v>Main reason trouble meeting transport services essential needs : Financial issuesPRL</v>
      </c>
      <c r="K188" s="36">
        <f t="shared" si="30"/>
        <v>61.968807191016296</v>
      </c>
      <c r="L188" s="88">
        <v>0.61968807191016295</v>
      </c>
    </row>
    <row r="189" spans="1:12" ht="14.5" hidden="1" customHeight="1" x14ac:dyDescent="0.35">
      <c r="A189" s="34" t="s">
        <v>3</v>
      </c>
      <c r="B189" s="34" t="s">
        <v>84</v>
      </c>
      <c r="C189" s="34" t="s">
        <v>145</v>
      </c>
      <c r="D189" s="34"/>
      <c r="E189" s="34" t="s">
        <v>11</v>
      </c>
      <c r="F189" s="38" t="s">
        <v>13</v>
      </c>
      <c r="G189" s="35" t="s">
        <v>183</v>
      </c>
      <c r="H189" s="35" t="s">
        <v>149</v>
      </c>
      <c r="I189" s="37" t="str">
        <f t="shared" si="21"/>
        <v>Main reason trouble meeting transport services essential needs : Neither</v>
      </c>
      <c r="J189" s="37" t="str">
        <f t="shared" si="22"/>
        <v>Main reason trouble meeting transport services essential needs : NeitherPRL</v>
      </c>
      <c r="K189" s="36">
        <f t="shared" si="30"/>
        <v>17.189899212253202</v>
      </c>
      <c r="L189" s="88">
        <v>0.17189899212253201</v>
      </c>
    </row>
    <row r="190" spans="1:12" ht="14.5" hidden="1" customHeight="1" x14ac:dyDescent="0.35">
      <c r="A190" s="34" t="s">
        <v>3</v>
      </c>
      <c r="B190" s="34" t="s">
        <v>84</v>
      </c>
      <c r="C190" s="34" t="s">
        <v>145</v>
      </c>
      <c r="D190" s="34"/>
      <c r="E190" s="34" t="s">
        <v>11</v>
      </c>
      <c r="F190" s="38" t="s">
        <v>12</v>
      </c>
      <c r="G190" s="35" t="s">
        <v>190</v>
      </c>
      <c r="H190" s="35" t="s">
        <v>146</v>
      </c>
      <c r="I190" s="37" t="str">
        <f t="shared" si="21"/>
        <v>Main reason trouble meeting water essential needs : Access/availability issues</v>
      </c>
      <c r="J190" s="37" t="str">
        <f t="shared" si="22"/>
        <v>Main reason trouble meeting water essential needs : Access/availability issuesLebanese</v>
      </c>
      <c r="K190" s="36">
        <f t="shared" si="30"/>
        <v>8.4637471635664401</v>
      </c>
      <c r="L190" s="88">
        <v>8.4637471635664402E-2</v>
      </c>
    </row>
    <row r="191" spans="1:12" ht="14.5" hidden="1" customHeight="1" x14ac:dyDescent="0.35">
      <c r="A191" s="34" t="s">
        <v>3</v>
      </c>
      <c r="B191" s="34" t="s">
        <v>84</v>
      </c>
      <c r="C191" s="34" t="s">
        <v>145</v>
      </c>
      <c r="D191" s="34"/>
      <c r="E191" s="34" t="s">
        <v>11</v>
      </c>
      <c r="F191" s="38" t="s">
        <v>12</v>
      </c>
      <c r="G191" s="35" t="s">
        <v>190</v>
      </c>
      <c r="H191" s="35" t="s">
        <v>147</v>
      </c>
      <c r="I191" s="37" t="str">
        <f t="shared" si="21"/>
        <v>Main reason trouble meeting water essential needs : Both</v>
      </c>
      <c r="J191" s="37" t="str">
        <f t="shared" si="22"/>
        <v>Main reason trouble meeting water essential needs : BothLebanese</v>
      </c>
      <c r="K191" s="36">
        <f t="shared" si="30"/>
        <v>15.449918653285399</v>
      </c>
      <c r="L191" s="88">
        <v>0.15449918653285399</v>
      </c>
    </row>
    <row r="192" spans="1:12" ht="14.5" hidden="1" customHeight="1" x14ac:dyDescent="0.35">
      <c r="A192" s="34" t="s">
        <v>3</v>
      </c>
      <c r="B192" s="34" t="s">
        <v>84</v>
      </c>
      <c r="C192" s="34" t="s">
        <v>145</v>
      </c>
      <c r="D192" s="34"/>
      <c r="E192" s="34" t="s">
        <v>11</v>
      </c>
      <c r="F192" s="38" t="s">
        <v>12</v>
      </c>
      <c r="G192" s="35" t="s">
        <v>190</v>
      </c>
      <c r="H192" s="35" t="s">
        <v>7</v>
      </c>
      <c r="I192" s="37" t="str">
        <f t="shared" si="21"/>
        <v>Main reason trouble meeting water essential needs : Decline to answer</v>
      </c>
      <c r="J192" s="37" t="str">
        <f t="shared" si="22"/>
        <v>Main reason trouble meeting water essential needs : Decline to answerLebanese</v>
      </c>
      <c r="K192" s="36">
        <f t="shared" si="30"/>
        <v>0.23861257159425298</v>
      </c>
      <c r="L192" s="88">
        <v>2.3861257159425299E-3</v>
      </c>
    </row>
    <row r="193" spans="1:12" ht="14.5" hidden="1" customHeight="1" x14ac:dyDescent="0.35">
      <c r="A193" s="34" t="s">
        <v>3</v>
      </c>
      <c r="B193" s="34" t="s">
        <v>84</v>
      </c>
      <c r="C193" s="34" t="s">
        <v>145</v>
      </c>
      <c r="D193" s="34"/>
      <c r="E193" s="34" t="s">
        <v>11</v>
      </c>
      <c r="F193" s="38" t="s">
        <v>12</v>
      </c>
      <c r="G193" s="35" t="s">
        <v>190</v>
      </c>
      <c r="H193" s="35" t="s">
        <v>8</v>
      </c>
      <c r="I193" s="37" t="str">
        <f t="shared" si="21"/>
        <v>Main reason trouble meeting water essential needs : Don't know</v>
      </c>
      <c r="J193" s="37" t="str">
        <f t="shared" si="22"/>
        <v>Main reason trouble meeting water essential needs : Don't knowLebanese</v>
      </c>
      <c r="K193" s="36">
        <f t="shared" si="30"/>
        <v>0.445724057710286</v>
      </c>
      <c r="L193" s="88">
        <v>4.4572405771028598E-3</v>
      </c>
    </row>
    <row r="194" spans="1:12" ht="14.5" hidden="1" customHeight="1" x14ac:dyDescent="0.35">
      <c r="A194" s="34" t="s">
        <v>3</v>
      </c>
      <c r="B194" s="34" t="s">
        <v>84</v>
      </c>
      <c r="C194" s="34" t="s">
        <v>145</v>
      </c>
      <c r="D194" s="34"/>
      <c r="E194" s="34" t="s">
        <v>11</v>
      </c>
      <c r="F194" s="38" t="s">
        <v>12</v>
      </c>
      <c r="G194" s="35" t="s">
        <v>190</v>
      </c>
      <c r="H194" s="35" t="s">
        <v>148</v>
      </c>
      <c r="I194" s="37" t="str">
        <f t="shared" si="21"/>
        <v>Main reason trouble meeting water essential needs : Financial issues</v>
      </c>
      <c r="J194" s="37" t="str">
        <f t="shared" si="22"/>
        <v>Main reason trouble meeting water essential needs : Financial issuesLebanese</v>
      </c>
      <c r="K194" s="36">
        <f t="shared" si="30"/>
        <v>36.885313476715901</v>
      </c>
      <c r="L194" s="88">
        <v>0.36885313476715897</v>
      </c>
    </row>
    <row r="195" spans="1:12" ht="14.5" hidden="1" customHeight="1" x14ac:dyDescent="0.35">
      <c r="A195" s="34" t="s">
        <v>3</v>
      </c>
      <c r="B195" s="34" t="s">
        <v>84</v>
      </c>
      <c r="C195" s="34" t="s">
        <v>145</v>
      </c>
      <c r="D195" s="34"/>
      <c r="E195" s="34" t="s">
        <v>11</v>
      </c>
      <c r="F195" s="38" t="s">
        <v>12</v>
      </c>
      <c r="G195" s="35" t="s">
        <v>190</v>
      </c>
      <c r="H195" s="35" t="s">
        <v>149</v>
      </c>
      <c r="I195" s="37" t="str">
        <f t="shared" si="21"/>
        <v>Main reason trouble meeting water essential needs : Neither</v>
      </c>
      <c r="J195" s="37" t="str">
        <f t="shared" si="22"/>
        <v>Main reason trouble meeting water essential needs : NeitherLebanese</v>
      </c>
      <c r="K195" s="36">
        <f t="shared" si="30"/>
        <v>38.516684077127699</v>
      </c>
      <c r="L195" s="88">
        <v>0.385166840771277</v>
      </c>
    </row>
    <row r="196" spans="1:12" ht="14.5" hidden="1" customHeight="1" x14ac:dyDescent="0.35">
      <c r="A196" s="34" t="s">
        <v>3</v>
      </c>
      <c r="B196" s="34" t="s">
        <v>84</v>
      </c>
      <c r="C196" s="34" t="s">
        <v>145</v>
      </c>
      <c r="D196" s="34"/>
      <c r="E196" s="34" t="s">
        <v>11</v>
      </c>
      <c r="F196" s="38" t="s">
        <v>49</v>
      </c>
      <c r="G196" s="35" t="s">
        <v>190</v>
      </c>
      <c r="H196" s="35" t="s">
        <v>146</v>
      </c>
      <c r="I196" s="37" t="str">
        <f t="shared" si="21"/>
        <v>Main reason trouble meeting water essential needs : Access/availability issues</v>
      </c>
      <c r="J196" s="37" t="str">
        <f t="shared" si="22"/>
        <v>Main reason trouble meeting water essential needs : Access/availability issuesMigrants</v>
      </c>
      <c r="K196" s="36">
        <f t="shared" si="30"/>
        <v>4.37486421761563</v>
      </c>
      <c r="L196" s="88">
        <v>4.3748642176156302E-2</v>
      </c>
    </row>
    <row r="197" spans="1:12" ht="14.5" hidden="1" customHeight="1" x14ac:dyDescent="0.35">
      <c r="A197" s="34" t="s">
        <v>3</v>
      </c>
      <c r="B197" s="34" t="s">
        <v>84</v>
      </c>
      <c r="C197" s="34" t="s">
        <v>145</v>
      </c>
      <c r="D197" s="34"/>
      <c r="E197" s="34" t="s">
        <v>11</v>
      </c>
      <c r="F197" s="38" t="s">
        <v>49</v>
      </c>
      <c r="G197" s="35" t="s">
        <v>190</v>
      </c>
      <c r="H197" s="35" t="s">
        <v>147</v>
      </c>
      <c r="I197" s="37" t="str">
        <f t="shared" si="21"/>
        <v>Main reason trouble meeting water essential needs : Both</v>
      </c>
      <c r="J197" s="37" t="str">
        <f t="shared" si="22"/>
        <v>Main reason trouble meeting water essential needs : BothMigrants</v>
      </c>
      <c r="K197" s="36">
        <f t="shared" si="30"/>
        <v>6.4059398290797596</v>
      </c>
      <c r="L197" s="88">
        <v>6.4059398290797598E-2</v>
      </c>
    </row>
    <row r="198" spans="1:12" ht="14.5" hidden="1" customHeight="1" x14ac:dyDescent="0.35">
      <c r="A198" s="34" t="s">
        <v>3</v>
      </c>
      <c r="B198" s="34" t="s">
        <v>84</v>
      </c>
      <c r="C198" s="34" t="s">
        <v>145</v>
      </c>
      <c r="D198" s="34"/>
      <c r="E198" s="34" t="s">
        <v>11</v>
      </c>
      <c r="F198" s="38" t="s">
        <v>49</v>
      </c>
      <c r="G198" s="35" t="s">
        <v>190</v>
      </c>
      <c r="H198" s="35" t="s">
        <v>8</v>
      </c>
      <c r="I198" s="37" t="str">
        <f t="shared" si="21"/>
        <v>Main reason trouble meeting water essential needs : Don't know</v>
      </c>
      <c r="J198" s="37" t="str">
        <f t="shared" si="22"/>
        <v>Main reason trouble meeting water essential needs : Don't knowMigrants</v>
      </c>
      <c r="K198" s="36">
        <f t="shared" si="30"/>
        <v>0.56028061590258205</v>
      </c>
      <c r="L198" s="88">
        <v>5.6028061590258204E-3</v>
      </c>
    </row>
    <row r="199" spans="1:12" ht="14.5" hidden="1" customHeight="1" x14ac:dyDescent="0.35">
      <c r="A199" s="34" t="s">
        <v>3</v>
      </c>
      <c r="B199" s="34" t="s">
        <v>84</v>
      </c>
      <c r="C199" s="34" t="s">
        <v>145</v>
      </c>
      <c r="D199" s="34"/>
      <c r="E199" s="34" t="s">
        <v>11</v>
      </c>
      <c r="F199" s="38" t="s">
        <v>49</v>
      </c>
      <c r="G199" s="35" t="s">
        <v>190</v>
      </c>
      <c r="H199" s="35" t="s">
        <v>7</v>
      </c>
      <c r="I199" s="37" t="str">
        <f t="shared" ref="I199" si="35">CONCATENATE(G199,H199)</f>
        <v>Main reason trouble meeting water essential needs : Decline to answer</v>
      </c>
      <c r="J199" s="37" t="str">
        <f t="shared" ref="J199" si="36">CONCATENATE(G199,H199,F199)</f>
        <v>Main reason trouble meeting water essential needs : Decline to answerMigrants</v>
      </c>
      <c r="K199" s="36">
        <v>0</v>
      </c>
      <c r="L199" s="36">
        <v>0</v>
      </c>
    </row>
    <row r="200" spans="1:12" ht="14.5" hidden="1" customHeight="1" x14ac:dyDescent="0.35">
      <c r="A200" s="34" t="s">
        <v>3</v>
      </c>
      <c r="B200" s="34" t="s">
        <v>84</v>
      </c>
      <c r="C200" s="34" t="s">
        <v>145</v>
      </c>
      <c r="D200" s="34"/>
      <c r="E200" s="34" t="s">
        <v>11</v>
      </c>
      <c r="F200" s="38" t="s">
        <v>49</v>
      </c>
      <c r="G200" s="35" t="s">
        <v>190</v>
      </c>
      <c r="H200" s="35" t="s">
        <v>148</v>
      </c>
      <c r="I200" s="37" t="str">
        <f t="shared" si="21"/>
        <v>Main reason trouble meeting water essential needs : Financial issues</v>
      </c>
      <c r="J200" s="37" t="str">
        <f t="shared" si="22"/>
        <v>Main reason trouble meeting water essential needs : Financial issuesMigrants</v>
      </c>
      <c r="K200" s="36">
        <f t="shared" si="30"/>
        <v>32.2213820975918</v>
      </c>
      <c r="L200" s="88">
        <v>0.322213820975918</v>
      </c>
    </row>
    <row r="201" spans="1:12" ht="14.5" hidden="1" customHeight="1" x14ac:dyDescent="0.35">
      <c r="A201" s="34" t="s">
        <v>3</v>
      </c>
      <c r="B201" s="34" t="s">
        <v>84</v>
      </c>
      <c r="C201" s="34" t="s">
        <v>145</v>
      </c>
      <c r="D201" s="34"/>
      <c r="E201" s="34" t="s">
        <v>11</v>
      </c>
      <c r="F201" s="38" t="s">
        <v>49</v>
      </c>
      <c r="G201" s="35" t="s">
        <v>190</v>
      </c>
      <c r="H201" s="35" t="s">
        <v>149</v>
      </c>
      <c r="I201" s="37" t="str">
        <f t="shared" si="21"/>
        <v>Main reason trouble meeting water essential needs : Neither</v>
      </c>
      <c r="J201" s="37" t="str">
        <f t="shared" si="22"/>
        <v>Main reason trouble meeting water essential needs : NeitherMigrants</v>
      </c>
      <c r="K201" s="36">
        <f t="shared" si="30"/>
        <v>56.4375332398103</v>
      </c>
      <c r="L201" s="88">
        <v>0.564375332398103</v>
      </c>
    </row>
    <row r="202" spans="1:12" ht="14.5" hidden="1" customHeight="1" x14ac:dyDescent="0.35">
      <c r="A202" s="34" t="s">
        <v>3</v>
      </c>
      <c r="B202" s="34" t="s">
        <v>84</v>
      </c>
      <c r="C202" s="34" t="s">
        <v>145</v>
      </c>
      <c r="D202" s="34"/>
      <c r="E202" s="34" t="s">
        <v>11</v>
      </c>
      <c r="F202" s="38" t="s">
        <v>13</v>
      </c>
      <c r="G202" s="35" t="s">
        <v>190</v>
      </c>
      <c r="H202" s="35" t="s">
        <v>146</v>
      </c>
      <c r="I202" s="37" t="str">
        <f t="shared" si="21"/>
        <v>Main reason trouble meeting water essential needs : Access/availability issues</v>
      </c>
      <c r="J202" s="37" t="str">
        <f t="shared" si="22"/>
        <v>Main reason trouble meeting water essential needs : Access/availability issuesPRL</v>
      </c>
      <c r="K202" s="36">
        <f t="shared" si="30"/>
        <v>5.7525765149948995</v>
      </c>
      <c r="L202" s="88">
        <v>5.7525765149948997E-2</v>
      </c>
    </row>
    <row r="203" spans="1:12" ht="14.5" hidden="1" customHeight="1" x14ac:dyDescent="0.35">
      <c r="A203" s="38" t="s">
        <v>3</v>
      </c>
      <c r="B203" s="34" t="s">
        <v>84</v>
      </c>
      <c r="C203" s="34" t="s">
        <v>145</v>
      </c>
      <c r="D203" s="34"/>
      <c r="E203" s="38" t="s">
        <v>11</v>
      </c>
      <c r="F203" s="38" t="s">
        <v>13</v>
      </c>
      <c r="G203" s="35" t="s">
        <v>190</v>
      </c>
      <c r="H203" s="35" t="s">
        <v>147</v>
      </c>
      <c r="I203" s="37" t="str">
        <f t="shared" si="21"/>
        <v>Main reason trouble meeting water essential needs : Both</v>
      </c>
      <c r="J203" s="37" t="str">
        <f t="shared" si="22"/>
        <v>Main reason trouble meeting water essential needs : BothPRL</v>
      </c>
      <c r="K203" s="36">
        <f t="shared" si="30"/>
        <v>13.237795723462501</v>
      </c>
      <c r="L203" s="88">
        <v>0.132377957234625</v>
      </c>
    </row>
    <row r="204" spans="1:12" ht="14.5" hidden="1" customHeight="1" x14ac:dyDescent="0.35">
      <c r="A204" s="38" t="s">
        <v>3</v>
      </c>
      <c r="B204" s="34" t="s">
        <v>84</v>
      </c>
      <c r="C204" s="34" t="s">
        <v>145</v>
      </c>
      <c r="D204" s="34"/>
      <c r="E204" s="38" t="s">
        <v>11</v>
      </c>
      <c r="F204" s="38" t="s">
        <v>13</v>
      </c>
      <c r="G204" s="35" t="s">
        <v>190</v>
      </c>
      <c r="H204" s="35" t="s">
        <v>7</v>
      </c>
      <c r="I204" s="37" t="str">
        <f t="shared" si="21"/>
        <v>Main reason trouble meeting water essential needs : Decline to answer</v>
      </c>
      <c r="J204" s="37" t="str">
        <f t="shared" si="22"/>
        <v>Main reason trouble meeting water essential needs : Decline to answerPRL</v>
      </c>
      <c r="K204" s="36">
        <f t="shared" si="30"/>
        <v>3.6253419814193701E-2</v>
      </c>
      <c r="L204" s="88">
        <v>3.6253419814193702E-4</v>
      </c>
    </row>
    <row r="205" spans="1:12" ht="14.5" hidden="1" customHeight="1" x14ac:dyDescent="0.35">
      <c r="A205" s="38" t="s">
        <v>3</v>
      </c>
      <c r="B205" s="34" t="s">
        <v>84</v>
      </c>
      <c r="C205" s="34" t="s">
        <v>145</v>
      </c>
      <c r="D205" s="34"/>
      <c r="E205" s="38" t="s">
        <v>11</v>
      </c>
      <c r="F205" s="38" t="s">
        <v>13</v>
      </c>
      <c r="G205" s="35" t="s">
        <v>190</v>
      </c>
      <c r="H205" s="35" t="s">
        <v>8</v>
      </c>
      <c r="I205" s="37" t="str">
        <f t="shared" si="21"/>
        <v>Main reason trouble meeting water essential needs : Don't know</v>
      </c>
      <c r="J205" s="37" t="str">
        <f t="shared" si="22"/>
        <v>Main reason trouble meeting water essential needs : Don't knowPRL</v>
      </c>
      <c r="K205" s="36">
        <f t="shared" si="30"/>
        <v>0.15972769100866199</v>
      </c>
      <c r="L205" s="88">
        <v>1.5972769100866199E-3</v>
      </c>
    </row>
    <row r="206" spans="1:12" ht="14.5" hidden="1" customHeight="1" x14ac:dyDescent="0.35">
      <c r="A206" s="38" t="s">
        <v>3</v>
      </c>
      <c r="B206" s="34" t="s">
        <v>84</v>
      </c>
      <c r="C206" s="34" t="s">
        <v>145</v>
      </c>
      <c r="D206" s="34"/>
      <c r="E206" s="38" t="s">
        <v>11</v>
      </c>
      <c r="F206" s="38" t="s">
        <v>13</v>
      </c>
      <c r="G206" s="35" t="s">
        <v>190</v>
      </c>
      <c r="H206" s="35" t="s">
        <v>148</v>
      </c>
      <c r="I206" s="37" t="str">
        <f t="shared" si="21"/>
        <v>Main reason trouble meeting water essential needs : Financial issues</v>
      </c>
      <c r="J206" s="37" t="str">
        <f t="shared" si="22"/>
        <v>Main reason trouble meeting water essential needs : Financial issuesPRL</v>
      </c>
      <c r="K206" s="36">
        <f t="shared" si="30"/>
        <v>42.874621081559702</v>
      </c>
      <c r="L206" s="88">
        <v>0.428746210815597</v>
      </c>
    </row>
    <row r="207" spans="1:12" ht="14.5" hidden="1" customHeight="1" x14ac:dyDescent="0.35">
      <c r="A207" s="38" t="s">
        <v>3</v>
      </c>
      <c r="B207" s="34" t="s">
        <v>84</v>
      </c>
      <c r="C207" s="34" t="s">
        <v>145</v>
      </c>
      <c r="D207" s="34"/>
      <c r="E207" s="38" t="s">
        <v>11</v>
      </c>
      <c r="F207" s="38" t="s">
        <v>13</v>
      </c>
      <c r="G207" s="35" t="s">
        <v>190</v>
      </c>
      <c r="H207" s="35" t="s">
        <v>149</v>
      </c>
      <c r="I207" s="37" t="str">
        <f t="shared" si="21"/>
        <v>Main reason trouble meeting water essential needs : Neither</v>
      </c>
      <c r="J207" s="37" t="str">
        <f t="shared" si="22"/>
        <v>Main reason trouble meeting water essential needs : NeitherPRL</v>
      </c>
      <c r="K207" s="36">
        <f t="shared" si="30"/>
        <v>37.939025569160101</v>
      </c>
      <c r="L207" s="88">
        <v>0.37939025569160101</v>
      </c>
    </row>
    <row r="208" spans="1:12" hidden="1" x14ac:dyDescent="0.35">
      <c r="A208" s="38" t="s">
        <v>3</v>
      </c>
      <c r="B208" s="34" t="s">
        <v>84</v>
      </c>
      <c r="C208" s="34" t="s">
        <v>145</v>
      </c>
      <c r="D208" s="34"/>
      <c r="E208" s="38" t="s">
        <v>11</v>
      </c>
      <c r="F208" s="38" t="s">
        <v>12</v>
      </c>
      <c r="G208" s="35" t="s">
        <v>199</v>
      </c>
      <c r="H208" s="35" t="s">
        <v>146</v>
      </c>
      <c r="I208" s="37" t="str">
        <f t="shared" si="21"/>
        <v>Main reason trouble meeting electricity essential needs : Access/availability issues</v>
      </c>
      <c r="J208" s="37" t="str">
        <f t="shared" si="22"/>
        <v>Main reason trouble meeting electricity essential needs : Access/availability issuesLebanese</v>
      </c>
      <c r="K208" s="36">
        <f t="shared" si="30"/>
        <v>9.6415646928161909</v>
      </c>
      <c r="L208" s="88">
        <v>9.6415646928161902E-2</v>
      </c>
    </row>
    <row r="209" spans="1:12" hidden="1" x14ac:dyDescent="0.35">
      <c r="A209" s="38" t="s">
        <v>3</v>
      </c>
      <c r="B209" s="34" t="s">
        <v>84</v>
      </c>
      <c r="C209" s="34" t="s">
        <v>145</v>
      </c>
      <c r="D209" s="34"/>
      <c r="E209" s="38" t="s">
        <v>11</v>
      </c>
      <c r="F209" s="38" t="s">
        <v>12</v>
      </c>
      <c r="G209" s="35" t="s">
        <v>199</v>
      </c>
      <c r="H209" s="35" t="s">
        <v>147</v>
      </c>
      <c r="I209" s="37" t="str">
        <f t="shared" ref="I209:I274" si="37">CONCATENATE(G209,H209)</f>
        <v>Main reason trouble meeting electricity essential needs : Both</v>
      </c>
      <c r="J209" s="37" t="str">
        <f t="shared" ref="J209:J274" si="38">CONCATENATE(G209,H209,F209)</f>
        <v>Main reason trouble meeting electricity essential needs : BothLebanese</v>
      </c>
      <c r="K209" s="36">
        <f t="shared" si="30"/>
        <v>32.221474893241599</v>
      </c>
      <c r="L209" s="88">
        <v>0.32221474893241597</v>
      </c>
    </row>
    <row r="210" spans="1:12" hidden="1" x14ac:dyDescent="0.35">
      <c r="A210" s="38" t="s">
        <v>3</v>
      </c>
      <c r="B210" s="34" t="s">
        <v>84</v>
      </c>
      <c r="C210" s="34" t="s">
        <v>145</v>
      </c>
      <c r="D210" s="34"/>
      <c r="E210" s="38" t="s">
        <v>11</v>
      </c>
      <c r="F210" s="38" t="s">
        <v>12</v>
      </c>
      <c r="G210" s="35" t="s">
        <v>199</v>
      </c>
      <c r="H210" s="35" t="s">
        <v>7</v>
      </c>
      <c r="I210" s="37" t="str">
        <f t="shared" si="37"/>
        <v>Main reason trouble meeting electricity essential needs : Decline to answer</v>
      </c>
      <c r="J210" s="37" t="str">
        <f t="shared" si="38"/>
        <v>Main reason trouble meeting electricity essential needs : Decline to answerLebanese</v>
      </c>
      <c r="K210" s="36">
        <f t="shared" ref="K210:K280" si="39">L210*100</f>
        <v>3.6349266076380699E-2</v>
      </c>
      <c r="L210" s="88">
        <v>3.6349266076380699E-4</v>
      </c>
    </row>
    <row r="211" spans="1:12" hidden="1" x14ac:dyDescent="0.35">
      <c r="A211" s="38" t="s">
        <v>3</v>
      </c>
      <c r="B211" s="34" t="s">
        <v>84</v>
      </c>
      <c r="C211" s="34" t="s">
        <v>145</v>
      </c>
      <c r="D211" s="34"/>
      <c r="E211" s="38" t="s">
        <v>11</v>
      </c>
      <c r="F211" s="38" t="s">
        <v>12</v>
      </c>
      <c r="G211" s="35" t="s">
        <v>199</v>
      </c>
      <c r="H211" s="35" t="s">
        <v>8</v>
      </c>
      <c r="I211" s="37" t="str">
        <f t="shared" si="37"/>
        <v>Main reason trouble meeting electricity essential needs : Don't know</v>
      </c>
      <c r="J211" s="37" t="str">
        <f t="shared" si="38"/>
        <v>Main reason trouble meeting electricity essential needs : Don't knowLebanese</v>
      </c>
      <c r="K211" s="36">
        <f t="shared" si="39"/>
        <v>0.274895399512259</v>
      </c>
      <c r="L211" s="88">
        <v>2.74895399512259E-3</v>
      </c>
    </row>
    <row r="212" spans="1:12" hidden="1" x14ac:dyDescent="0.35">
      <c r="A212" s="38" t="s">
        <v>3</v>
      </c>
      <c r="B212" s="34" t="s">
        <v>84</v>
      </c>
      <c r="C212" s="34" t="s">
        <v>145</v>
      </c>
      <c r="D212" s="34"/>
      <c r="E212" s="38" t="s">
        <v>11</v>
      </c>
      <c r="F212" s="38" t="s">
        <v>12</v>
      </c>
      <c r="G212" s="35" t="s">
        <v>199</v>
      </c>
      <c r="H212" s="35" t="s">
        <v>148</v>
      </c>
      <c r="I212" s="37" t="str">
        <f t="shared" si="37"/>
        <v>Main reason trouble meeting electricity essential needs : Financial issues</v>
      </c>
      <c r="J212" s="37" t="str">
        <f t="shared" si="38"/>
        <v>Main reason trouble meeting electricity essential needs : Financial issuesLebanese</v>
      </c>
      <c r="K212" s="36">
        <f t="shared" si="39"/>
        <v>46.337837756220601</v>
      </c>
      <c r="L212" s="88">
        <v>0.46337837756220601</v>
      </c>
    </row>
    <row r="213" spans="1:12" hidden="1" x14ac:dyDescent="0.35">
      <c r="A213" s="38" t="s">
        <v>3</v>
      </c>
      <c r="B213" s="34" t="s">
        <v>84</v>
      </c>
      <c r="C213" s="34" t="s">
        <v>145</v>
      </c>
      <c r="D213" s="34"/>
      <c r="E213" s="38" t="s">
        <v>11</v>
      </c>
      <c r="F213" s="38" t="s">
        <v>12</v>
      </c>
      <c r="G213" s="35" t="s">
        <v>199</v>
      </c>
      <c r="H213" s="35" t="s">
        <v>149</v>
      </c>
      <c r="I213" s="37" t="str">
        <f t="shared" si="37"/>
        <v>Main reason trouble meeting electricity essential needs : Neither</v>
      </c>
      <c r="J213" s="37" t="str">
        <f t="shared" si="38"/>
        <v>Main reason trouble meeting electricity essential needs : NeitherLebanese</v>
      </c>
      <c r="K213" s="36">
        <f t="shared" si="39"/>
        <v>11.487877992133001</v>
      </c>
      <c r="L213" s="88">
        <v>0.11487877992133</v>
      </c>
    </row>
    <row r="214" spans="1:12" hidden="1" x14ac:dyDescent="0.35">
      <c r="A214" s="38" t="s">
        <v>3</v>
      </c>
      <c r="B214" s="34" t="s">
        <v>84</v>
      </c>
      <c r="C214" s="34" t="s">
        <v>145</v>
      </c>
      <c r="D214" s="34"/>
      <c r="E214" s="38" t="s">
        <v>11</v>
      </c>
      <c r="F214" s="38" t="s">
        <v>49</v>
      </c>
      <c r="G214" s="35" t="s">
        <v>199</v>
      </c>
      <c r="H214" s="35" t="s">
        <v>146</v>
      </c>
      <c r="I214" s="37" t="str">
        <f t="shared" si="37"/>
        <v>Main reason trouble meeting electricity essential needs : Access/availability issues</v>
      </c>
      <c r="J214" s="37" t="str">
        <f t="shared" si="38"/>
        <v>Main reason trouble meeting electricity essential needs : Access/availability issuesMigrants</v>
      </c>
      <c r="K214" s="36">
        <f t="shared" si="39"/>
        <v>4.4958430741471007</v>
      </c>
      <c r="L214" s="88">
        <v>4.4958430741471003E-2</v>
      </c>
    </row>
    <row r="215" spans="1:12" hidden="1" x14ac:dyDescent="0.35">
      <c r="A215" s="38" t="s">
        <v>3</v>
      </c>
      <c r="B215" s="34" t="s">
        <v>84</v>
      </c>
      <c r="C215" s="34" t="s">
        <v>145</v>
      </c>
      <c r="D215" s="34"/>
      <c r="E215" s="38" t="s">
        <v>11</v>
      </c>
      <c r="F215" s="38" t="s">
        <v>49</v>
      </c>
      <c r="G215" s="35" t="s">
        <v>199</v>
      </c>
      <c r="H215" s="35" t="s">
        <v>147</v>
      </c>
      <c r="I215" s="37" t="str">
        <f t="shared" si="37"/>
        <v>Main reason trouble meeting electricity essential needs : Both</v>
      </c>
      <c r="J215" s="37" t="str">
        <f t="shared" si="38"/>
        <v>Main reason trouble meeting electricity essential needs : BothMigrants</v>
      </c>
      <c r="K215" s="36">
        <f t="shared" si="39"/>
        <v>13.2565871151956</v>
      </c>
      <c r="L215" s="88">
        <v>0.13256587115195601</v>
      </c>
    </row>
    <row r="216" spans="1:12" hidden="1" x14ac:dyDescent="0.35">
      <c r="A216" s="38" t="s">
        <v>3</v>
      </c>
      <c r="B216" s="34" t="s">
        <v>84</v>
      </c>
      <c r="C216" s="34" t="s">
        <v>145</v>
      </c>
      <c r="D216" s="34"/>
      <c r="E216" s="38" t="s">
        <v>11</v>
      </c>
      <c r="F216" s="38" t="s">
        <v>49</v>
      </c>
      <c r="G216" s="35" t="s">
        <v>199</v>
      </c>
      <c r="H216" s="35" t="s">
        <v>8</v>
      </c>
      <c r="I216" s="37" t="str">
        <f t="shared" si="37"/>
        <v>Main reason trouble meeting electricity essential needs : Don't know</v>
      </c>
      <c r="J216" s="37" t="str">
        <f t="shared" si="38"/>
        <v>Main reason trouble meeting electricity essential needs : Don't knowMigrants</v>
      </c>
      <c r="K216" s="36">
        <f t="shared" si="39"/>
        <v>0.51637243897853802</v>
      </c>
      <c r="L216" s="88">
        <v>5.1637243897853799E-3</v>
      </c>
    </row>
    <row r="217" spans="1:12" hidden="1" x14ac:dyDescent="0.35">
      <c r="A217" s="38" t="s">
        <v>3</v>
      </c>
      <c r="B217" s="34" t="s">
        <v>84</v>
      </c>
      <c r="C217" s="34" t="s">
        <v>145</v>
      </c>
      <c r="D217" s="34"/>
      <c r="E217" s="38" t="s">
        <v>11</v>
      </c>
      <c r="F217" s="38" t="s">
        <v>49</v>
      </c>
      <c r="G217" s="35" t="s">
        <v>199</v>
      </c>
      <c r="H217" s="35" t="s">
        <v>148</v>
      </c>
      <c r="I217" s="37" t="str">
        <f t="shared" si="37"/>
        <v>Main reason trouble meeting electricity essential needs : Financial issues</v>
      </c>
      <c r="J217" s="37" t="str">
        <f t="shared" si="38"/>
        <v>Main reason trouble meeting electricity essential needs : Financial issuesMigrants</v>
      </c>
      <c r="K217" s="36">
        <f t="shared" si="39"/>
        <v>30.520331192710398</v>
      </c>
      <c r="L217" s="88">
        <v>0.30520331192710398</v>
      </c>
    </row>
    <row r="218" spans="1:12" hidden="1" x14ac:dyDescent="0.35">
      <c r="A218" s="38" t="s">
        <v>3</v>
      </c>
      <c r="B218" s="34" t="s">
        <v>84</v>
      </c>
      <c r="C218" s="34" t="s">
        <v>145</v>
      </c>
      <c r="D218" s="34"/>
      <c r="E218" s="38" t="s">
        <v>11</v>
      </c>
      <c r="F218" s="38" t="s">
        <v>49</v>
      </c>
      <c r="G218" s="35" t="s">
        <v>199</v>
      </c>
      <c r="H218" s="35" t="s">
        <v>149</v>
      </c>
      <c r="I218" s="37" t="str">
        <f t="shared" si="37"/>
        <v>Main reason trouble meeting electricity essential needs : Neither</v>
      </c>
      <c r="J218" s="37" t="str">
        <f t="shared" si="38"/>
        <v>Main reason trouble meeting electricity essential needs : NeitherMigrants</v>
      </c>
      <c r="K218" s="36">
        <f t="shared" si="39"/>
        <v>51.210866178968395</v>
      </c>
      <c r="L218" s="88">
        <v>0.51210866178968395</v>
      </c>
    </row>
    <row r="219" spans="1:12" hidden="1" x14ac:dyDescent="0.35">
      <c r="A219" s="38" t="s">
        <v>3</v>
      </c>
      <c r="B219" s="34" t="s">
        <v>84</v>
      </c>
      <c r="C219" s="34" t="s">
        <v>145</v>
      </c>
      <c r="D219" s="34"/>
      <c r="E219" s="38" t="s">
        <v>11</v>
      </c>
      <c r="F219" s="38" t="s">
        <v>13</v>
      </c>
      <c r="G219" s="35" t="s">
        <v>199</v>
      </c>
      <c r="H219" s="35" t="s">
        <v>146</v>
      </c>
      <c r="I219" s="37" t="str">
        <f t="shared" si="37"/>
        <v>Main reason trouble meeting electricity essential needs : Access/availability issues</v>
      </c>
      <c r="J219" s="37" t="str">
        <f t="shared" si="38"/>
        <v>Main reason trouble meeting electricity essential needs : Access/availability issuesPRL</v>
      </c>
      <c r="K219" s="36">
        <f t="shared" si="39"/>
        <v>10.7756852506852</v>
      </c>
      <c r="L219" s="88">
        <v>0.10775685250685201</v>
      </c>
    </row>
    <row r="220" spans="1:12" hidden="1" x14ac:dyDescent="0.35">
      <c r="A220" s="38" t="s">
        <v>3</v>
      </c>
      <c r="B220" s="34" t="s">
        <v>84</v>
      </c>
      <c r="C220" s="34" t="s">
        <v>145</v>
      </c>
      <c r="D220" s="34"/>
      <c r="E220" s="38" t="s">
        <v>11</v>
      </c>
      <c r="F220" s="38" t="s">
        <v>13</v>
      </c>
      <c r="G220" s="35" t="s">
        <v>199</v>
      </c>
      <c r="H220" s="35" t="s">
        <v>7</v>
      </c>
      <c r="I220" s="37" t="str">
        <f t="shared" ref="I220:I221" si="40">CONCATENATE(G220,H220)</f>
        <v>Main reason trouble meeting electricity essential needs : Decline to answer</v>
      </c>
      <c r="J220" s="37" t="str">
        <f t="shared" ref="J220:J221" si="41">CONCATENATE(G220,H220,F220)</f>
        <v>Main reason trouble meeting electricity essential needs : Decline to answerPRL</v>
      </c>
      <c r="K220" s="36">
        <v>0</v>
      </c>
      <c r="L220" s="36">
        <v>0</v>
      </c>
    </row>
    <row r="221" spans="1:12" hidden="1" x14ac:dyDescent="0.35">
      <c r="A221" s="38" t="s">
        <v>3</v>
      </c>
      <c r="B221" s="34" t="s">
        <v>84</v>
      </c>
      <c r="C221" s="34" t="s">
        <v>145</v>
      </c>
      <c r="D221" s="34"/>
      <c r="E221" s="38" t="s">
        <v>11</v>
      </c>
      <c r="F221" s="38" t="s">
        <v>49</v>
      </c>
      <c r="G221" s="35" t="s">
        <v>199</v>
      </c>
      <c r="H221" s="35" t="s">
        <v>7</v>
      </c>
      <c r="I221" s="37" t="str">
        <f t="shared" si="40"/>
        <v>Main reason trouble meeting electricity essential needs : Decline to answer</v>
      </c>
      <c r="J221" s="37" t="str">
        <f t="shared" si="41"/>
        <v>Main reason trouble meeting electricity essential needs : Decline to answerMigrants</v>
      </c>
      <c r="K221" s="36">
        <v>0</v>
      </c>
      <c r="L221" s="36">
        <v>0</v>
      </c>
    </row>
    <row r="222" spans="1:12" hidden="1" x14ac:dyDescent="0.35">
      <c r="A222" s="38" t="s">
        <v>3</v>
      </c>
      <c r="B222" s="34" t="s">
        <v>84</v>
      </c>
      <c r="C222" s="34" t="s">
        <v>145</v>
      </c>
      <c r="D222" s="34"/>
      <c r="E222" s="38" t="s">
        <v>11</v>
      </c>
      <c r="F222" s="38" t="s">
        <v>13</v>
      </c>
      <c r="G222" s="35" t="s">
        <v>199</v>
      </c>
      <c r="H222" s="35" t="s">
        <v>147</v>
      </c>
      <c r="I222" s="37" t="str">
        <f t="shared" si="37"/>
        <v>Main reason trouble meeting electricity essential needs : Both</v>
      </c>
      <c r="J222" s="37" t="str">
        <f t="shared" si="38"/>
        <v>Main reason trouble meeting electricity essential needs : BothPRL</v>
      </c>
      <c r="K222" s="36">
        <f t="shared" si="39"/>
        <v>24.2178998795914</v>
      </c>
      <c r="L222" s="88">
        <v>0.24217899879591401</v>
      </c>
    </row>
    <row r="223" spans="1:12" hidden="1" x14ac:dyDescent="0.35">
      <c r="A223" s="38" t="s">
        <v>3</v>
      </c>
      <c r="B223" s="34" t="s">
        <v>84</v>
      </c>
      <c r="C223" s="34" t="s">
        <v>145</v>
      </c>
      <c r="D223" s="34"/>
      <c r="E223" s="38" t="s">
        <v>11</v>
      </c>
      <c r="F223" s="38" t="s">
        <v>13</v>
      </c>
      <c r="G223" s="35" t="s">
        <v>199</v>
      </c>
      <c r="H223" s="35" t="s">
        <v>8</v>
      </c>
      <c r="I223" s="37" t="str">
        <f t="shared" si="37"/>
        <v>Main reason trouble meeting electricity essential needs : Don't know</v>
      </c>
      <c r="J223" s="37" t="str">
        <f t="shared" si="38"/>
        <v>Main reason trouble meeting electricity essential needs : Don't knowPRL</v>
      </c>
      <c r="K223" s="36">
        <f t="shared" si="39"/>
        <v>0.11504553819564299</v>
      </c>
      <c r="L223" s="88">
        <v>1.1504553819564299E-3</v>
      </c>
    </row>
    <row r="224" spans="1:12" ht="22" hidden="1" customHeight="1" x14ac:dyDescent="0.35">
      <c r="A224" s="38" t="s">
        <v>3</v>
      </c>
      <c r="B224" s="34" t="s">
        <v>84</v>
      </c>
      <c r="C224" s="34" t="s">
        <v>145</v>
      </c>
      <c r="D224" s="34"/>
      <c r="E224" s="38" t="s">
        <v>11</v>
      </c>
      <c r="F224" s="38" t="s">
        <v>13</v>
      </c>
      <c r="G224" s="35" t="s">
        <v>199</v>
      </c>
      <c r="H224" s="35" t="s">
        <v>148</v>
      </c>
      <c r="I224" s="37" t="str">
        <f t="shared" si="37"/>
        <v>Main reason trouble meeting electricity essential needs : Financial issues</v>
      </c>
      <c r="J224" s="37" t="str">
        <f t="shared" si="38"/>
        <v>Main reason trouble meeting electricity essential needs : Financial issuesPRL</v>
      </c>
      <c r="K224" s="36">
        <f t="shared" si="39"/>
        <v>53.520260586220203</v>
      </c>
      <c r="L224" s="88">
        <v>0.53520260586220203</v>
      </c>
    </row>
    <row r="225" spans="1:12" hidden="1" x14ac:dyDescent="0.35">
      <c r="A225" s="38" t="s">
        <v>3</v>
      </c>
      <c r="B225" s="34" t="s">
        <v>84</v>
      </c>
      <c r="C225" s="34" t="s">
        <v>145</v>
      </c>
      <c r="D225" s="34"/>
      <c r="E225" s="38" t="s">
        <v>11</v>
      </c>
      <c r="F225" s="38" t="s">
        <v>13</v>
      </c>
      <c r="G225" s="35" t="s">
        <v>199</v>
      </c>
      <c r="H225" s="35" t="s">
        <v>149</v>
      </c>
      <c r="I225" s="37" t="str">
        <f t="shared" si="37"/>
        <v>Main reason trouble meeting electricity essential needs : Neither</v>
      </c>
      <c r="J225" s="37" t="str">
        <f t="shared" si="38"/>
        <v>Main reason trouble meeting electricity essential needs : NeitherPRL</v>
      </c>
      <c r="K225" s="36">
        <f t="shared" si="39"/>
        <v>11.3711087453076</v>
      </c>
      <c r="L225" s="88">
        <v>0.113711087453076</v>
      </c>
    </row>
    <row r="226" spans="1:12" ht="14.5" hidden="1" customHeight="1" x14ac:dyDescent="0.35">
      <c r="A226" s="38" t="s">
        <v>3</v>
      </c>
      <c r="B226" s="34" t="s">
        <v>84</v>
      </c>
      <c r="C226" s="34" t="s">
        <v>225</v>
      </c>
      <c r="D226" s="34"/>
      <c r="E226" s="38" t="s">
        <v>11</v>
      </c>
      <c r="F226" s="38" t="s">
        <v>12</v>
      </c>
      <c r="G226" s="35" t="s">
        <v>207</v>
      </c>
      <c r="H226" s="35" t="s">
        <v>7</v>
      </c>
      <c r="I226" s="37" t="str">
        <f t="shared" si="37"/>
        <v>Consent expenditures : Decline to answer</v>
      </c>
      <c r="J226" s="37" t="str">
        <f t="shared" si="38"/>
        <v>Consent expenditures : Decline to answerLebanese</v>
      </c>
      <c r="K226" s="36">
        <f t="shared" si="39"/>
        <v>0.50899881892842802</v>
      </c>
      <c r="L226" s="88">
        <v>5.0899881892842802E-3</v>
      </c>
    </row>
    <row r="227" spans="1:12" ht="14.5" hidden="1" customHeight="1" x14ac:dyDescent="0.35">
      <c r="A227" s="38" t="s">
        <v>3</v>
      </c>
      <c r="B227" s="34" t="s">
        <v>84</v>
      </c>
      <c r="C227" s="34" t="s">
        <v>225</v>
      </c>
      <c r="D227" s="34"/>
      <c r="E227" s="38" t="s">
        <v>11</v>
      </c>
      <c r="F227" s="38" t="s">
        <v>12</v>
      </c>
      <c r="G227" s="35" t="s">
        <v>207</v>
      </c>
      <c r="H227" s="35" t="s">
        <v>8</v>
      </c>
      <c r="I227" s="37" t="str">
        <f t="shared" si="37"/>
        <v>Consent expenditures : Don't know</v>
      </c>
      <c r="J227" s="37" t="str">
        <f t="shared" si="38"/>
        <v>Consent expenditures : Don't knowLebanese</v>
      </c>
      <c r="K227" s="36">
        <f t="shared" si="39"/>
        <v>1.5125464030690901</v>
      </c>
      <c r="L227" s="88">
        <v>1.5125464030690899E-2</v>
      </c>
    </row>
    <row r="228" spans="1:12" ht="14.5" hidden="1" customHeight="1" x14ac:dyDescent="0.35">
      <c r="A228" s="38" t="s">
        <v>3</v>
      </c>
      <c r="B228" s="34" t="s">
        <v>84</v>
      </c>
      <c r="C228" s="34" t="s">
        <v>225</v>
      </c>
      <c r="D228" s="34"/>
      <c r="E228" s="38" t="s">
        <v>11</v>
      </c>
      <c r="F228" s="38" t="s">
        <v>12</v>
      </c>
      <c r="G228" s="35" t="s">
        <v>207</v>
      </c>
      <c r="H228" s="35" t="s">
        <v>67</v>
      </c>
      <c r="I228" s="37" t="str">
        <f t="shared" si="37"/>
        <v>Consent expenditures : No</v>
      </c>
      <c r="J228" s="37" t="str">
        <f t="shared" si="38"/>
        <v>Consent expenditures : NoLebanese</v>
      </c>
      <c r="K228" s="36">
        <f t="shared" si="39"/>
        <v>21.9036806392985</v>
      </c>
      <c r="L228" s="88">
        <v>0.21903680639298501</v>
      </c>
    </row>
    <row r="229" spans="1:12" ht="14.5" hidden="1" customHeight="1" x14ac:dyDescent="0.35">
      <c r="A229" s="38" t="s">
        <v>3</v>
      </c>
      <c r="B229" s="34" t="s">
        <v>84</v>
      </c>
      <c r="C229" s="34" t="s">
        <v>225</v>
      </c>
      <c r="D229" s="34"/>
      <c r="E229" s="38" t="s">
        <v>11</v>
      </c>
      <c r="F229" s="38" t="s">
        <v>12</v>
      </c>
      <c r="G229" s="35" t="s">
        <v>207</v>
      </c>
      <c r="H229" s="35" t="s">
        <v>68</v>
      </c>
      <c r="I229" s="37" t="str">
        <f t="shared" si="37"/>
        <v>Consent expenditures : Yes</v>
      </c>
      <c r="J229" s="37" t="str">
        <f t="shared" si="38"/>
        <v>Consent expenditures : YesLebanese</v>
      </c>
      <c r="K229" s="36">
        <f t="shared" si="39"/>
        <v>76.074774138704001</v>
      </c>
      <c r="L229" s="88">
        <v>0.76074774138704004</v>
      </c>
    </row>
    <row r="230" spans="1:12" ht="14.5" hidden="1" customHeight="1" x14ac:dyDescent="0.35">
      <c r="A230" s="38" t="s">
        <v>3</v>
      </c>
      <c r="B230" s="34" t="s">
        <v>84</v>
      </c>
      <c r="C230" s="34" t="s">
        <v>225</v>
      </c>
      <c r="D230" s="34"/>
      <c r="E230" s="38" t="s">
        <v>11</v>
      </c>
      <c r="F230" s="38" t="s">
        <v>49</v>
      </c>
      <c r="G230" s="35" t="s">
        <v>207</v>
      </c>
      <c r="H230" s="35" t="s">
        <v>7</v>
      </c>
      <c r="I230" s="37" t="str">
        <f t="shared" si="37"/>
        <v>Consent expenditures : Decline to answer</v>
      </c>
      <c r="J230" s="37" t="str">
        <f t="shared" si="38"/>
        <v>Consent expenditures : Decline to answerMigrants</v>
      </c>
      <c r="K230" s="36">
        <f t="shared" si="39"/>
        <v>0.12287468904674101</v>
      </c>
      <c r="L230" s="88">
        <v>1.2287468904674101E-3</v>
      </c>
    </row>
    <row r="231" spans="1:12" ht="14.5" hidden="1" customHeight="1" x14ac:dyDescent="0.35">
      <c r="A231" s="38" t="s">
        <v>3</v>
      </c>
      <c r="B231" s="34" t="s">
        <v>84</v>
      </c>
      <c r="C231" s="34" t="s">
        <v>225</v>
      </c>
      <c r="D231" s="34"/>
      <c r="E231" s="38" t="s">
        <v>11</v>
      </c>
      <c r="F231" s="38" t="s">
        <v>49</v>
      </c>
      <c r="G231" s="35" t="s">
        <v>207</v>
      </c>
      <c r="H231" s="35" t="s">
        <v>8</v>
      </c>
      <c r="I231" s="37" t="str">
        <f t="shared" si="37"/>
        <v>Consent expenditures : Don't know</v>
      </c>
      <c r="J231" s="37" t="str">
        <f t="shared" si="38"/>
        <v>Consent expenditures : Don't knowMigrants</v>
      </c>
      <c r="K231" s="36">
        <f t="shared" si="39"/>
        <v>2.4299837042489902</v>
      </c>
      <c r="L231" s="88">
        <v>2.4299837042489902E-2</v>
      </c>
    </row>
    <row r="232" spans="1:12" ht="14.5" hidden="1" customHeight="1" x14ac:dyDescent="0.35">
      <c r="A232" s="38" t="s">
        <v>3</v>
      </c>
      <c r="B232" s="34" t="s">
        <v>84</v>
      </c>
      <c r="C232" s="34" t="s">
        <v>225</v>
      </c>
      <c r="D232" s="34"/>
      <c r="E232" s="38" t="s">
        <v>11</v>
      </c>
      <c r="F232" s="38" t="s">
        <v>49</v>
      </c>
      <c r="G232" s="35" t="s">
        <v>207</v>
      </c>
      <c r="H232" s="35" t="s">
        <v>67</v>
      </c>
      <c r="I232" s="37" t="str">
        <f t="shared" si="37"/>
        <v>Consent expenditures : No</v>
      </c>
      <c r="J232" s="37" t="str">
        <f t="shared" si="38"/>
        <v>Consent expenditures : NoMigrants</v>
      </c>
      <c r="K232" s="36">
        <f t="shared" si="39"/>
        <v>35.933697130770099</v>
      </c>
      <c r="L232" s="88">
        <v>0.35933697130770098</v>
      </c>
    </row>
    <row r="233" spans="1:12" ht="14.5" hidden="1" customHeight="1" x14ac:dyDescent="0.35">
      <c r="A233" s="38" t="s">
        <v>3</v>
      </c>
      <c r="B233" s="34" t="s">
        <v>84</v>
      </c>
      <c r="C233" s="34" t="s">
        <v>225</v>
      </c>
      <c r="D233" s="34"/>
      <c r="E233" s="38" t="s">
        <v>11</v>
      </c>
      <c r="F233" s="38" t="s">
        <v>49</v>
      </c>
      <c r="G233" s="35" t="s">
        <v>207</v>
      </c>
      <c r="H233" s="35" t="s">
        <v>68</v>
      </c>
      <c r="I233" s="37" t="str">
        <f t="shared" si="37"/>
        <v>Consent expenditures : Yes</v>
      </c>
      <c r="J233" s="37" t="str">
        <f t="shared" si="38"/>
        <v>Consent expenditures : YesMigrants</v>
      </c>
      <c r="K233" s="36">
        <f t="shared" si="39"/>
        <v>61.513444475934101</v>
      </c>
      <c r="L233" s="88">
        <v>0.61513444475934098</v>
      </c>
    </row>
    <row r="234" spans="1:12" ht="14.5" hidden="1" customHeight="1" x14ac:dyDescent="0.35">
      <c r="A234" s="38" t="s">
        <v>3</v>
      </c>
      <c r="B234" s="34" t="s">
        <v>84</v>
      </c>
      <c r="C234" s="34" t="s">
        <v>225</v>
      </c>
      <c r="D234" s="34"/>
      <c r="E234" s="38" t="s">
        <v>11</v>
      </c>
      <c r="F234" s="38" t="s">
        <v>13</v>
      </c>
      <c r="G234" s="35" t="s">
        <v>207</v>
      </c>
      <c r="H234" s="35" t="s">
        <v>7</v>
      </c>
      <c r="I234" s="37" t="str">
        <f t="shared" si="37"/>
        <v>Consent expenditures : Decline to answer</v>
      </c>
      <c r="J234" s="37" t="str">
        <f t="shared" si="38"/>
        <v>Consent expenditures : Decline to answerPRL</v>
      </c>
      <c r="K234" s="36">
        <f t="shared" si="39"/>
        <v>0.30259791601967401</v>
      </c>
      <c r="L234" s="88">
        <v>3.0259791601967398E-3</v>
      </c>
    </row>
    <row r="235" spans="1:12" ht="14.5" hidden="1" customHeight="1" x14ac:dyDescent="0.35">
      <c r="A235" s="38" t="s">
        <v>3</v>
      </c>
      <c r="B235" s="34" t="s">
        <v>84</v>
      </c>
      <c r="C235" s="34" t="s">
        <v>225</v>
      </c>
      <c r="D235" s="34"/>
      <c r="E235" s="38" t="s">
        <v>11</v>
      </c>
      <c r="F235" s="38" t="s">
        <v>13</v>
      </c>
      <c r="G235" s="35" t="s">
        <v>207</v>
      </c>
      <c r="H235" s="35" t="s">
        <v>8</v>
      </c>
      <c r="I235" s="37" t="str">
        <f t="shared" si="37"/>
        <v>Consent expenditures : Don't know</v>
      </c>
      <c r="J235" s="37" t="str">
        <f t="shared" si="38"/>
        <v>Consent expenditures : Don't knowPRL</v>
      </c>
      <c r="K235" s="36">
        <f t="shared" si="39"/>
        <v>2.1268858444238403</v>
      </c>
      <c r="L235" s="88">
        <v>2.1268858444238401E-2</v>
      </c>
    </row>
    <row r="236" spans="1:12" ht="14.5" hidden="1" customHeight="1" x14ac:dyDescent="0.35">
      <c r="A236" s="38" t="s">
        <v>3</v>
      </c>
      <c r="B236" s="34" t="s">
        <v>84</v>
      </c>
      <c r="C236" s="34" t="s">
        <v>225</v>
      </c>
      <c r="D236" s="34"/>
      <c r="E236" s="38" t="s">
        <v>11</v>
      </c>
      <c r="F236" s="38" t="s">
        <v>13</v>
      </c>
      <c r="G236" s="35" t="s">
        <v>207</v>
      </c>
      <c r="H236" s="35" t="s">
        <v>67</v>
      </c>
      <c r="I236" s="37" t="str">
        <f t="shared" si="37"/>
        <v>Consent expenditures : No</v>
      </c>
      <c r="J236" s="37" t="str">
        <f t="shared" si="38"/>
        <v>Consent expenditures : NoPRL</v>
      </c>
      <c r="K236" s="36">
        <f t="shared" si="39"/>
        <v>12.698159422967601</v>
      </c>
      <c r="L236" s="88">
        <v>0.126981594229676</v>
      </c>
    </row>
    <row r="237" spans="1:12" ht="14.5" hidden="1" customHeight="1" x14ac:dyDescent="0.35">
      <c r="A237" s="38" t="s">
        <v>3</v>
      </c>
      <c r="B237" s="34" t="s">
        <v>84</v>
      </c>
      <c r="C237" s="34" t="s">
        <v>225</v>
      </c>
      <c r="D237" s="34"/>
      <c r="E237" s="38" t="s">
        <v>11</v>
      </c>
      <c r="F237" s="38" t="s">
        <v>13</v>
      </c>
      <c r="G237" s="35" t="s">
        <v>207</v>
      </c>
      <c r="H237" s="35" t="s">
        <v>68</v>
      </c>
      <c r="I237" s="37" t="str">
        <f t="shared" si="37"/>
        <v>Consent expenditures : Yes</v>
      </c>
      <c r="J237" s="37" t="str">
        <f t="shared" si="38"/>
        <v>Consent expenditures : YesPRL</v>
      </c>
      <c r="K237" s="36">
        <f>L237</f>
        <v>0.84872356816588901</v>
      </c>
      <c r="L237" s="88">
        <v>0.84872356816588901</v>
      </c>
    </row>
    <row r="238" spans="1:12" ht="14.5" hidden="1" customHeight="1" x14ac:dyDescent="0.35">
      <c r="A238" s="38" t="s">
        <v>3</v>
      </c>
      <c r="B238" s="34" t="s">
        <v>84</v>
      </c>
      <c r="C238" s="34" t="s">
        <v>225</v>
      </c>
      <c r="D238" s="34" t="s">
        <v>224</v>
      </c>
      <c r="E238" s="38" t="s">
        <v>82</v>
      </c>
      <c r="F238" s="38" t="s">
        <v>12</v>
      </c>
      <c r="G238" s="35" t="s">
        <v>213</v>
      </c>
      <c r="H238" s="37" t="s">
        <v>217</v>
      </c>
      <c r="I238" s="37" t="str">
        <f t="shared" si="37"/>
        <v>Food items : Proportion of total expenditures (30 days)</v>
      </c>
      <c r="J238" s="37" t="str">
        <f t="shared" si="38"/>
        <v>Food items : Proportion of total expenditures (30 days)Lebanese</v>
      </c>
      <c r="K238" s="88">
        <v>50.017674910599801</v>
      </c>
      <c r="L238" s="88">
        <v>50.017674910599801</v>
      </c>
    </row>
    <row r="239" spans="1:12" ht="14.5" hidden="1" customHeight="1" x14ac:dyDescent="0.35">
      <c r="A239" s="38" t="s">
        <v>3</v>
      </c>
      <c r="B239" s="34" t="s">
        <v>84</v>
      </c>
      <c r="C239" s="34" t="s">
        <v>225</v>
      </c>
      <c r="D239" s="34" t="s">
        <v>224</v>
      </c>
      <c r="E239" s="38" t="s">
        <v>82</v>
      </c>
      <c r="F239" s="38" t="s">
        <v>49</v>
      </c>
      <c r="G239" s="35" t="s">
        <v>213</v>
      </c>
      <c r="H239" s="37" t="s">
        <v>217</v>
      </c>
      <c r="I239" s="37" t="str">
        <f t="shared" si="37"/>
        <v>Food items : Proportion of total expenditures (30 days)</v>
      </c>
      <c r="J239" s="37" t="str">
        <f t="shared" si="38"/>
        <v>Food items : Proportion of total expenditures (30 days)Migrants</v>
      </c>
      <c r="K239" s="88">
        <v>56.569438341090397</v>
      </c>
      <c r="L239" s="88">
        <v>56.569438341090397</v>
      </c>
    </row>
    <row r="240" spans="1:12" ht="14.5" hidden="1" customHeight="1" x14ac:dyDescent="0.35">
      <c r="A240" s="38" t="s">
        <v>3</v>
      </c>
      <c r="B240" s="34" t="s">
        <v>84</v>
      </c>
      <c r="C240" s="34" t="s">
        <v>225</v>
      </c>
      <c r="D240" s="34" t="s">
        <v>224</v>
      </c>
      <c r="E240" s="38" t="s">
        <v>82</v>
      </c>
      <c r="F240" s="38" t="s">
        <v>13</v>
      </c>
      <c r="G240" s="35" t="s">
        <v>213</v>
      </c>
      <c r="H240" s="37" t="s">
        <v>217</v>
      </c>
      <c r="I240" s="37" t="str">
        <f t="shared" si="37"/>
        <v>Food items : Proportion of total expenditures (30 days)</v>
      </c>
      <c r="J240" s="37" t="str">
        <f t="shared" si="38"/>
        <v>Food items : Proportion of total expenditures (30 days)PRL</v>
      </c>
      <c r="K240" s="88">
        <v>52.238808151717997</v>
      </c>
      <c r="L240" s="35">
        <v>52.146373420608498</v>
      </c>
    </row>
    <row r="241" spans="1:12" ht="14.5" hidden="1" customHeight="1" x14ac:dyDescent="0.35">
      <c r="A241" s="38" t="s">
        <v>3</v>
      </c>
      <c r="B241" s="34" t="s">
        <v>84</v>
      </c>
      <c r="C241" s="34" t="s">
        <v>225</v>
      </c>
      <c r="D241" s="34" t="s">
        <v>224</v>
      </c>
      <c r="E241" s="38" t="s">
        <v>82</v>
      </c>
      <c r="F241" s="38" t="s">
        <v>12</v>
      </c>
      <c r="G241" s="35" t="s">
        <v>214</v>
      </c>
      <c r="H241" s="37" t="s">
        <v>217</v>
      </c>
      <c r="I241" s="37" t="str">
        <f t="shared" si="37"/>
        <v>Rent : Proportion of total expenditures (30 days)</v>
      </c>
      <c r="J241" s="37" t="str">
        <f t="shared" si="38"/>
        <v>Rent : Proportion of total expenditures (30 days)Lebanese</v>
      </c>
      <c r="K241" s="88">
        <v>4.5870263559686899</v>
      </c>
      <c r="L241" s="35">
        <v>4.5888477487044099</v>
      </c>
    </row>
    <row r="242" spans="1:12" ht="14.5" hidden="1" customHeight="1" x14ac:dyDescent="0.35">
      <c r="A242" s="38" t="s">
        <v>3</v>
      </c>
      <c r="B242" s="34" t="s">
        <v>84</v>
      </c>
      <c r="C242" s="34" t="s">
        <v>225</v>
      </c>
      <c r="D242" s="34" t="s">
        <v>224</v>
      </c>
      <c r="E242" s="38" t="s">
        <v>82</v>
      </c>
      <c r="F242" s="38" t="s">
        <v>49</v>
      </c>
      <c r="G242" s="35" t="s">
        <v>214</v>
      </c>
      <c r="H242" s="37" t="s">
        <v>217</v>
      </c>
      <c r="I242" s="37" t="str">
        <f t="shared" si="37"/>
        <v>Rent : Proportion of total expenditures (30 days)</v>
      </c>
      <c r="J242" s="37" t="str">
        <f t="shared" si="38"/>
        <v>Rent : Proportion of total expenditures (30 days)Migrants</v>
      </c>
      <c r="K242" s="88">
        <v>9.2378074879371201</v>
      </c>
      <c r="L242" s="88">
        <v>9.2378074879371201</v>
      </c>
    </row>
    <row r="243" spans="1:12" ht="14.5" hidden="1" customHeight="1" x14ac:dyDescent="0.35">
      <c r="A243" s="38" t="s">
        <v>3</v>
      </c>
      <c r="B243" s="34" t="s">
        <v>84</v>
      </c>
      <c r="C243" s="34" t="s">
        <v>225</v>
      </c>
      <c r="D243" s="34" t="s">
        <v>224</v>
      </c>
      <c r="E243" s="38" t="s">
        <v>82</v>
      </c>
      <c r="F243" s="38" t="s">
        <v>13</v>
      </c>
      <c r="G243" s="35" t="s">
        <v>214</v>
      </c>
      <c r="H243" s="37" t="s">
        <v>217</v>
      </c>
      <c r="I243" s="37" t="str">
        <f t="shared" si="37"/>
        <v>Rent : Proportion of total expenditures (30 days)</v>
      </c>
      <c r="J243" s="37" t="str">
        <f t="shared" si="38"/>
        <v>Rent : Proportion of total expenditures (30 days)PRL</v>
      </c>
      <c r="K243" s="88">
        <v>6.6148729822400796</v>
      </c>
      <c r="L243" s="35">
        <v>6.7962006054961703</v>
      </c>
    </row>
    <row r="244" spans="1:12" ht="14.5" hidden="1" customHeight="1" x14ac:dyDescent="0.35">
      <c r="A244" s="38" t="s">
        <v>3</v>
      </c>
      <c r="B244" s="34" t="s">
        <v>84</v>
      </c>
      <c r="C244" s="34" t="s">
        <v>225</v>
      </c>
      <c r="D244" s="34" t="s">
        <v>224</v>
      </c>
      <c r="E244" s="38" t="s">
        <v>82</v>
      </c>
      <c r="F244" s="38" t="s">
        <v>12</v>
      </c>
      <c r="G244" s="35" t="s">
        <v>215</v>
      </c>
      <c r="H244" s="37" t="s">
        <v>217</v>
      </c>
      <c r="I244" s="37" t="str">
        <f t="shared" si="37"/>
        <v>Medical care (including medicine) : Proportion of total expenditures (30 days)</v>
      </c>
      <c r="J244" s="37" t="str">
        <f t="shared" si="38"/>
        <v>Medical care (including medicine) : Proportion of total expenditures (30 days)Lebanese</v>
      </c>
      <c r="K244" s="88">
        <v>17.693808644663498</v>
      </c>
      <c r="L244" s="35">
        <v>17.694031083284401</v>
      </c>
    </row>
    <row r="245" spans="1:12" ht="14.5" hidden="1" customHeight="1" x14ac:dyDescent="0.35">
      <c r="A245" s="38" t="s">
        <v>3</v>
      </c>
      <c r="B245" s="34" t="s">
        <v>84</v>
      </c>
      <c r="C245" s="34" t="s">
        <v>225</v>
      </c>
      <c r="D245" s="34" t="s">
        <v>224</v>
      </c>
      <c r="E245" s="38" t="s">
        <v>82</v>
      </c>
      <c r="F245" s="38" t="s">
        <v>49</v>
      </c>
      <c r="G245" s="35" t="s">
        <v>215</v>
      </c>
      <c r="H245" s="37" t="s">
        <v>217</v>
      </c>
      <c r="I245" s="37" t="str">
        <f t="shared" si="37"/>
        <v>Medical care (including medicine) : Proportion of total expenditures (30 days)</v>
      </c>
      <c r="J245" s="37" t="str">
        <f t="shared" si="38"/>
        <v>Medical care (including medicine) : Proportion of total expenditures (30 days)Migrants</v>
      </c>
      <c r="K245" s="88">
        <v>11.126304985442999</v>
      </c>
      <c r="L245" s="88">
        <v>11.126304985442999</v>
      </c>
    </row>
    <row r="246" spans="1:12" ht="14.5" hidden="1" customHeight="1" x14ac:dyDescent="0.35">
      <c r="A246" s="38" t="s">
        <v>3</v>
      </c>
      <c r="B246" s="34" t="s">
        <v>84</v>
      </c>
      <c r="C246" s="34" t="s">
        <v>225</v>
      </c>
      <c r="D246" s="34" t="s">
        <v>224</v>
      </c>
      <c r="E246" s="38" t="s">
        <v>82</v>
      </c>
      <c r="F246" s="38" t="s">
        <v>13</v>
      </c>
      <c r="G246" s="35" t="s">
        <v>215</v>
      </c>
      <c r="H246" s="37" t="s">
        <v>217</v>
      </c>
      <c r="I246" s="37" t="str">
        <f t="shared" si="37"/>
        <v>Medical care (including medicine) : Proportion of total expenditures (30 days)</v>
      </c>
      <c r="J246" s="37" t="str">
        <f t="shared" si="38"/>
        <v>Medical care (including medicine) : Proportion of total expenditures (30 days)PRL</v>
      </c>
      <c r="K246" s="88">
        <v>16.334860183806001</v>
      </c>
      <c r="L246" s="35">
        <v>16.286795187906499</v>
      </c>
    </row>
    <row r="247" spans="1:12" ht="14.5" hidden="1" customHeight="1" x14ac:dyDescent="0.35">
      <c r="A247" s="38" t="s">
        <v>3</v>
      </c>
      <c r="B247" s="34" t="s">
        <v>84</v>
      </c>
      <c r="C247" s="34" t="s">
        <v>225</v>
      </c>
      <c r="D247" s="34" t="s">
        <v>224</v>
      </c>
      <c r="E247" s="38" t="s">
        <v>82</v>
      </c>
      <c r="F247" s="38" t="s">
        <v>12</v>
      </c>
      <c r="G247" s="35" t="s">
        <v>216</v>
      </c>
      <c r="H247" s="37" t="s">
        <v>217</v>
      </c>
      <c r="I247" s="37" t="str">
        <f t="shared" si="37"/>
        <v>Water (from all sources combined, including utilties) : Proportion of total expenditures (30 days)</v>
      </c>
      <c r="J247" s="37" t="str">
        <f t="shared" si="38"/>
        <v>Water (from all sources combined, including utilties) : Proportion of total expenditures (30 days)Lebanese</v>
      </c>
      <c r="K247" s="88">
        <v>7.1775231825885299</v>
      </c>
      <c r="L247" s="35">
        <v>7.1275153624391798</v>
      </c>
    </row>
    <row r="248" spans="1:12" ht="14.5" hidden="1" customHeight="1" x14ac:dyDescent="0.35">
      <c r="A248" s="38" t="s">
        <v>3</v>
      </c>
      <c r="B248" s="34" t="s">
        <v>84</v>
      </c>
      <c r="C248" s="34" t="s">
        <v>225</v>
      </c>
      <c r="D248" s="34" t="s">
        <v>224</v>
      </c>
      <c r="E248" s="38" t="s">
        <v>82</v>
      </c>
      <c r="F248" s="38" t="s">
        <v>49</v>
      </c>
      <c r="G248" s="35" t="s">
        <v>216</v>
      </c>
      <c r="H248" s="37" t="s">
        <v>217</v>
      </c>
      <c r="I248" s="37" t="str">
        <f t="shared" si="37"/>
        <v>Water (from all sources combined, including utilties) : Proportion of total expenditures (30 days)</v>
      </c>
      <c r="J248" s="37" t="str">
        <f t="shared" si="38"/>
        <v>Water (from all sources combined, including utilties) : Proportion of total expenditures (30 days)Migrants</v>
      </c>
      <c r="K248" s="88">
        <v>7.9020670683133796</v>
      </c>
      <c r="L248" s="88">
        <v>7.9020670683133796</v>
      </c>
    </row>
    <row r="249" spans="1:12" ht="14.5" hidden="1" customHeight="1" x14ac:dyDescent="0.35">
      <c r="A249" s="38" t="s">
        <v>3</v>
      </c>
      <c r="B249" s="34" t="s">
        <v>84</v>
      </c>
      <c r="C249" s="34" t="s">
        <v>225</v>
      </c>
      <c r="D249" s="34" t="s">
        <v>224</v>
      </c>
      <c r="E249" s="38" t="s">
        <v>82</v>
      </c>
      <c r="F249" s="38" t="s">
        <v>13</v>
      </c>
      <c r="G249" s="35" t="s">
        <v>216</v>
      </c>
      <c r="H249" s="37" t="s">
        <v>217</v>
      </c>
      <c r="I249" s="37" t="str">
        <f t="shared" si="37"/>
        <v>Water (from all sources combined, including utilties) : Proportion of total expenditures (30 days)</v>
      </c>
      <c r="J249" s="37" t="str">
        <f t="shared" si="38"/>
        <v>Water (from all sources combined, including utilties) : Proportion of total expenditures (30 days)PRL</v>
      </c>
      <c r="K249" s="88">
        <v>8.2330236527921397</v>
      </c>
      <c r="L249" s="35">
        <v>8.2206126787399505</v>
      </c>
    </row>
    <row r="250" spans="1:12" ht="14.5" hidden="1" customHeight="1" x14ac:dyDescent="0.35">
      <c r="A250" s="38" t="s">
        <v>3</v>
      </c>
      <c r="B250" s="34" t="s">
        <v>84</v>
      </c>
      <c r="C250" s="34" t="s">
        <v>225</v>
      </c>
      <c r="D250" s="34"/>
      <c r="E250" s="38" t="s">
        <v>11</v>
      </c>
      <c r="F250" s="38" t="s">
        <v>12</v>
      </c>
      <c r="G250" s="35" t="s">
        <v>239</v>
      </c>
      <c r="H250" s="35" t="s">
        <v>226</v>
      </c>
      <c r="I250" s="37" t="str">
        <f t="shared" si="37"/>
        <v>Average monthly expenditures (30 days) : From 12 million LBP to less than 15 million LBP</v>
      </c>
      <c r="J250" s="37" t="str">
        <f t="shared" si="38"/>
        <v>Average monthly expenditures (30 days) : From 12 million LBP to less than 15 million LBPLebanese</v>
      </c>
      <c r="K250" s="36">
        <f t="shared" si="39"/>
        <v>1.2266265917796801</v>
      </c>
      <c r="L250" s="88">
        <v>1.2266265917796801E-2</v>
      </c>
    </row>
    <row r="251" spans="1:12" ht="14.5" hidden="1" customHeight="1" x14ac:dyDescent="0.35">
      <c r="A251" s="38" t="s">
        <v>3</v>
      </c>
      <c r="B251" s="34" t="s">
        <v>84</v>
      </c>
      <c r="C251" s="34" t="s">
        <v>225</v>
      </c>
      <c r="D251" s="34"/>
      <c r="E251" s="38" t="s">
        <v>11</v>
      </c>
      <c r="F251" s="38" t="s">
        <v>12</v>
      </c>
      <c r="G251" s="35" t="s">
        <v>239</v>
      </c>
      <c r="H251" s="35" t="s">
        <v>227</v>
      </c>
      <c r="I251" s="37" t="str">
        <f t="shared" si="37"/>
        <v>Average monthly expenditures (30 days) : From 15 million LBP to less than 20 million LBP</v>
      </c>
      <c r="J251" s="37" t="str">
        <f t="shared" si="38"/>
        <v>Average monthly expenditures (30 days) : From 15 million LBP to less than 20 million LBPLebanese</v>
      </c>
      <c r="K251" s="36">
        <f t="shared" si="39"/>
        <v>0.47460073783701501</v>
      </c>
      <c r="L251" s="88">
        <v>4.7460073783701503E-3</v>
      </c>
    </row>
    <row r="252" spans="1:12" ht="14.5" hidden="1" customHeight="1" x14ac:dyDescent="0.35">
      <c r="A252" s="38" t="s">
        <v>3</v>
      </c>
      <c r="B252" s="34" t="s">
        <v>84</v>
      </c>
      <c r="C252" s="34" t="s">
        <v>225</v>
      </c>
      <c r="D252" s="34"/>
      <c r="E252" s="38" t="s">
        <v>11</v>
      </c>
      <c r="F252" s="38" t="s">
        <v>12</v>
      </c>
      <c r="G252" s="35" t="s">
        <v>239</v>
      </c>
      <c r="H252" s="35" t="s">
        <v>228</v>
      </c>
      <c r="I252" s="37" t="str">
        <f t="shared" si="37"/>
        <v>Average monthly expenditures (30 days) : From 1 million LBP to less than 2,400,000 LBP</v>
      </c>
      <c r="J252" s="37" t="str">
        <f t="shared" si="38"/>
        <v>Average monthly expenditures (30 days) : From 1 million LBP to less than 2,400,000 LBPLebanese</v>
      </c>
      <c r="K252" s="36">
        <f t="shared" si="39"/>
        <v>27.5838779552791</v>
      </c>
      <c r="L252" s="88">
        <v>0.27583877955279101</v>
      </c>
    </row>
    <row r="253" spans="1:12" ht="14.5" hidden="1" customHeight="1" x14ac:dyDescent="0.35">
      <c r="A253" s="38" t="s">
        <v>3</v>
      </c>
      <c r="B253" s="34" t="s">
        <v>84</v>
      </c>
      <c r="C253" s="34" t="s">
        <v>225</v>
      </c>
      <c r="D253" s="34"/>
      <c r="E253" s="38" t="s">
        <v>11</v>
      </c>
      <c r="F253" s="38" t="s">
        <v>12</v>
      </c>
      <c r="G253" s="35" t="s">
        <v>239</v>
      </c>
      <c r="H253" s="35" t="s">
        <v>229</v>
      </c>
      <c r="I253" s="37" t="str">
        <f t="shared" si="37"/>
        <v>Average monthly expenditures (30 days) : From 20 million LBP to less than 25 million LBP</v>
      </c>
      <c r="J253" s="37" t="str">
        <f t="shared" si="38"/>
        <v>Average monthly expenditures (30 days) : From 20 million LBP to less than 25 million LBPLebanese</v>
      </c>
      <c r="K253" s="36">
        <f t="shared" si="39"/>
        <v>0.21786226913424098</v>
      </c>
      <c r="L253" s="88">
        <v>2.1786226913424098E-3</v>
      </c>
    </row>
    <row r="254" spans="1:12" ht="14.5" hidden="1" customHeight="1" x14ac:dyDescent="0.35">
      <c r="A254" s="38" t="s">
        <v>3</v>
      </c>
      <c r="B254" s="34" t="s">
        <v>84</v>
      </c>
      <c r="C254" s="34" t="s">
        <v>225</v>
      </c>
      <c r="D254" s="34"/>
      <c r="E254" s="38" t="s">
        <v>11</v>
      </c>
      <c r="F254" s="38" t="s">
        <v>12</v>
      </c>
      <c r="G254" s="35" t="s">
        <v>239</v>
      </c>
      <c r="H254" s="35" t="s">
        <v>230</v>
      </c>
      <c r="I254" s="37" t="str">
        <f t="shared" si="37"/>
        <v>Average monthly expenditures (30 days) : From 25 million LBP to less than 35 million LBP</v>
      </c>
      <c r="J254" s="37" t="str">
        <f t="shared" si="38"/>
        <v>Average monthly expenditures (30 days) : From 25 million LBP to less than 35 million LBPLebanese</v>
      </c>
      <c r="K254" s="36">
        <f t="shared" si="39"/>
        <v>0.182944923512602</v>
      </c>
      <c r="L254" s="88">
        <v>1.8294492351260199E-3</v>
      </c>
    </row>
    <row r="255" spans="1:12" ht="14.5" hidden="1" customHeight="1" x14ac:dyDescent="0.35">
      <c r="A255" s="38" t="s">
        <v>3</v>
      </c>
      <c r="B255" s="34" t="s">
        <v>84</v>
      </c>
      <c r="C255" s="34" t="s">
        <v>225</v>
      </c>
      <c r="D255" s="34"/>
      <c r="E255" s="38" t="s">
        <v>11</v>
      </c>
      <c r="F255" s="38" t="s">
        <v>12</v>
      </c>
      <c r="G255" s="35" t="s">
        <v>239</v>
      </c>
      <c r="H255" s="35" t="s">
        <v>231</v>
      </c>
      <c r="I255" s="37" t="str">
        <f t="shared" si="37"/>
        <v>Average monthly expenditures (30 days) : From 2,400,000 LBP to less than 5 million LBP</v>
      </c>
      <c r="J255" s="37" t="str">
        <f t="shared" si="38"/>
        <v>Average monthly expenditures (30 days) : From 2,400,000 LBP to less than 5 million LBPLebanese</v>
      </c>
      <c r="K255" s="36">
        <f t="shared" si="39"/>
        <v>35.077976224020205</v>
      </c>
      <c r="L255" s="88">
        <v>0.35077976224020202</v>
      </c>
    </row>
    <row r="256" spans="1:12" ht="14.5" hidden="1" customHeight="1" x14ac:dyDescent="0.35">
      <c r="A256" s="38" t="s">
        <v>3</v>
      </c>
      <c r="B256" s="34" t="s">
        <v>84</v>
      </c>
      <c r="C256" s="34" t="s">
        <v>225</v>
      </c>
      <c r="D256" s="34"/>
      <c r="E256" s="38" t="s">
        <v>11</v>
      </c>
      <c r="F256" s="38" t="s">
        <v>12</v>
      </c>
      <c r="G256" s="35" t="s">
        <v>239</v>
      </c>
      <c r="H256" s="35" t="s">
        <v>232</v>
      </c>
      <c r="I256" s="37" t="str">
        <f t="shared" si="37"/>
        <v>Average monthly expenditures (30 days) : From 300,000 LBP to less than 650,000 LBP</v>
      </c>
      <c r="J256" s="37" t="str">
        <f t="shared" si="38"/>
        <v>Average monthly expenditures (30 days) : From 300,000 LBP to less than 650,000 LBPLebanese</v>
      </c>
      <c r="K256" s="36">
        <f t="shared" si="39"/>
        <v>2.0785327345274998</v>
      </c>
      <c r="L256" s="88">
        <v>2.0785327345274999E-2</v>
      </c>
    </row>
    <row r="257" spans="1:12" ht="14.5" hidden="1" customHeight="1" x14ac:dyDescent="0.35">
      <c r="A257" s="38" t="s">
        <v>3</v>
      </c>
      <c r="B257" s="34" t="s">
        <v>84</v>
      </c>
      <c r="C257" s="34" t="s">
        <v>225</v>
      </c>
      <c r="D257" s="34"/>
      <c r="E257" s="38" t="s">
        <v>11</v>
      </c>
      <c r="F257" s="38" t="s">
        <v>12</v>
      </c>
      <c r="G257" s="35" t="s">
        <v>239</v>
      </c>
      <c r="H257" s="35" t="s">
        <v>233</v>
      </c>
      <c r="I257" s="37" t="str">
        <f t="shared" si="37"/>
        <v>Average monthly expenditures (30 days) : From 35 million LBP to less than 50 million LBP</v>
      </c>
      <c r="J257" s="37" t="str">
        <f t="shared" si="38"/>
        <v>Average monthly expenditures (30 days) : From 35 million LBP to less than 50 million LBPLebanese</v>
      </c>
      <c r="K257" s="36">
        <f t="shared" si="39"/>
        <v>0.20544036932578802</v>
      </c>
      <c r="L257" s="88">
        <v>2.0544036932578801E-3</v>
      </c>
    </row>
    <row r="258" spans="1:12" ht="14.5" hidden="1" customHeight="1" x14ac:dyDescent="0.35">
      <c r="A258" s="38" t="s">
        <v>3</v>
      </c>
      <c r="B258" s="34" t="s">
        <v>84</v>
      </c>
      <c r="C258" s="34" t="s">
        <v>225</v>
      </c>
      <c r="D258" s="34"/>
      <c r="E258" s="38" t="s">
        <v>11</v>
      </c>
      <c r="F258" s="38" t="s">
        <v>12</v>
      </c>
      <c r="G258" s="35" t="s">
        <v>239</v>
      </c>
      <c r="H258" s="35" t="s">
        <v>234</v>
      </c>
      <c r="I258" s="37" t="str">
        <f t="shared" si="37"/>
        <v>Average monthly expenditures (30 days) : 50 million LBP or more</v>
      </c>
      <c r="J258" s="37" t="str">
        <f t="shared" si="38"/>
        <v>Average monthly expenditures (30 days) : 50 million LBP or moreLebanese</v>
      </c>
      <c r="K258" s="36">
        <f t="shared" si="39"/>
        <v>3.1652394971103698E-2</v>
      </c>
      <c r="L258" s="88">
        <v>3.16523949711037E-4</v>
      </c>
    </row>
    <row r="259" spans="1:12" ht="14.5" hidden="1" customHeight="1" x14ac:dyDescent="0.35">
      <c r="A259" s="38" t="s">
        <v>3</v>
      </c>
      <c r="B259" s="34" t="s">
        <v>84</v>
      </c>
      <c r="C259" s="34" t="s">
        <v>225</v>
      </c>
      <c r="D259" s="34"/>
      <c r="E259" s="38" t="s">
        <v>11</v>
      </c>
      <c r="F259" s="38" t="s">
        <v>12</v>
      </c>
      <c r="G259" s="35" t="s">
        <v>239</v>
      </c>
      <c r="H259" s="35" t="s">
        <v>235</v>
      </c>
      <c r="I259" s="37" t="str">
        <f t="shared" si="37"/>
        <v>Average monthly expenditures (30 days) : From 5 million LBP to less than 8 million LBP</v>
      </c>
      <c r="J259" s="37" t="str">
        <f t="shared" si="38"/>
        <v>Average monthly expenditures (30 days) : From 5 million LBP to less than 8 million LBPLebanese</v>
      </c>
      <c r="K259" s="36">
        <f t="shared" si="39"/>
        <v>16.126104483864502</v>
      </c>
      <c r="L259" s="88">
        <v>0.16126104483864501</v>
      </c>
    </row>
    <row r="260" spans="1:12" ht="14.5" hidden="1" customHeight="1" x14ac:dyDescent="0.35">
      <c r="A260" s="38" t="s">
        <v>3</v>
      </c>
      <c r="B260" s="34" t="s">
        <v>84</v>
      </c>
      <c r="C260" s="34" t="s">
        <v>225</v>
      </c>
      <c r="D260" s="34"/>
      <c r="E260" s="38" t="s">
        <v>11</v>
      </c>
      <c r="F260" s="38" t="s">
        <v>12</v>
      </c>
      <c r="G260" s="35" t="s">
        <v>239</v>
      </c>
      <c r="H260" s="35" t="s">
        <v>236</v>
      </c>
      <c r="I260" s="37" t="str">
        <f t="shared" si="37"/>
        <v>Average monthly expenditures (30 days) : From 650,000 LBP to less than 1 million LBP</v>
      </c>
      <c r="J260" s="37" t="str">
        <f t="shared" si="38"/>
        <v>Average monthly expenditures (30 days) : From 650,000 LBP to less than 1 million LBPLebanese</v>
      </c>
      <c r="K260" s="36">
        <f t="shared" si="39"/>
        <v>7.28334410834265</v>
      </c>
      <c r="L260" s="88">
        <v>7.2833441083426501E-2</v>
      </c>
    </row>
    <row r="261" spans="1:12" ht="14.5" hidden="1" customHeight="1" x14ac:dyDescent="0.35">
      <c r="A261" s="38" t="s">
        <v>3</v>
      </c>
      <c r="B261" s="34" t="s">
        <v>84</v>
      </c>
      <c r="C261" s="34" t="s">
        <v>225</v>
      </c>
      <c r="D261" s="34"/>
      <c r="E261" s="38" t="s">
        <v>11</v>
      </c>
      <c r="F261" s="38" t="s">
        <v>12</v>
      </c>
      <c r="G261" s="35" t="s">
        <v>239</v>
      </c>
      <c r="H261" s="35" t="s">
        <v>237</v>
      </c>
      <c r="I261" s="37" t="str">
        <f t="shared" si="37"/>
        <v>Average monthly expenditures (30 days) : From 8 million LBP to less than 12 million LBP</v>
      </c>
      <c r="J261" s="37" t="str">
        <f t="shared" si="38"/>
        <v>Average monthly expenditures (30 days) : From 8 million LBP to less than 12 million LBPLebanese</v>
      </c>
      <c r="K261" s="36">
        <f t="shared" si="39"/>
        <v>4.9936278426373404</v>
      </c>
      <c r="L261" s="88">
        <v>4.9936278426373402E-2</v>
      </c>
    </row>
    <row r="262" spans="1:12" ht="14.5" hidden="1" customHeight="1" x14ac:dyDescent="0.35">
      <c r="A262" s="38" t="s">
        <v>3</v>
      </c>
      <c r="B262" s="34" t="s">
        <v>84</v>
      </c>
      <c r="C262" s="34" t="s">
        <v>225</v>
      </c>
      <c r="D262" s="34"/>
      <c r="E262" s="38" t="s">
        <v>11</v>
      </c>
      <c r="F262" s="38" t="s">
        <v>12</v>
      </c>
      <c r="G262" s="35" t="s">
        <v>239</v>
      </c>
      <c r="H262" s="35" t="s">
        <v>7</v>
      </c>
      <c r="I262" s="37" t="str">
        <f t="shared" si="37"/>
        <v>Average monthly expenditures (30 days) : Decline to answer</v>
      </c>
      <c r="J262" s="37" t="str">
        <f t="shared" si="38"/>
        <v>Average monthly expenditures (30 days) : Decline to answerLebanese</v>
      </c>
      <c r="K262" s="36">
        <f t="shared" si="39"/>
        <v>0.63800915997188001</v>
      </c>
      <c r="L262" s="88">
        <v>6.3800915997187999E-3</v>
      </c>
    </row>
    <row r="263" spans="1:12" ht="14.5" hidden="1" customHeight="1" x14ac:dyDescent="0.35">
      <c r="A263" s="38" t="s">
        <v>3</v>
      </c>
      <c r="B263" s="34" t="s">
        <v>84</v>
      </c>
      <c r="C263" s="34" t="s">
        <v>225</v>
      </c>
      <c r="D263" s="34"/>
      <c r="E263" s="38" t="s">
        <v>11</v>
      </c>
      <c r="F263" s="38" t="s">
        <v>12</v>
      </c>
      <c r="G263" s="35" t="s">
        <v>239</v>
      </c>
      <c r="H263" s="35" t="s">
        <v>8</v>
      </c>
      <c r="I263" s="37" t="str">
        <f t="shared" si="37"/>
        <v>Average monthly expenditures (30 days) : Don't know</v>
      </c>
      <c r="J263" s="37" t="str">
        <f t="shared" si="38"/>
        <v>Average monthly expenditures (30 days) : Don't knowLebanese</v>
      </c>
      <c r="K263" s="36">
        <f t="shared" si="39"/>
        <v>3.4750981900955296</v>
      </c>
      <c r="L263" s="88">
        <v>3.4750981900955297E-2</v>
      </c>
    </row>
    <row r="264" spans="1:12" ht="14.5" hidden="1" customHeight="1" x14ac:dyDescent="0.35">
      <c r="A264" s="38" t="s">
        <v>3</v>
      </c>
      <c r="B264" s="34" t="s">
        <v>84</v>
      </c>
      <c r="C264" s="34" t="s">
        <v>225</v>
      </c>
      <c r="D264" s="34"/>
      <c r="E264" s="38" t="s">
        <v>11</v>
      </c>
      <c r="F264" s="38" t="s">
        <v>12</v>
      </c>
      <c r="G264" s="35" t="s">
        <v>239</v>
      </c>
      <c r="H264" s="35" t="s">
        <v>238</v>
      </c>
      <c r="I264" s="37" t="str">
        <f t="shared" si="37"/>
        <v>Average monthly expenditures (30 days) : Less than 300,000 LBP</v>
      </c>
      <c r="J264" s="37" t="str">
        <f t="shared" si="38"/>
        <v>Average monthly expenditures (30 days) : Less than 300,000 LBPLebanese</v>
      </c>
      <c r="K264" s="36">
        <f t="shared" si="39"/>
        <v>0.40430201470085098</v>
      </c>
      <c r="L264" s="88">
        <v>4.04302014700851E-3</v>
      </c>
    </row>
    <row r="265" spans="1:12" ht="14.5" hidden="1" customHeight="1" x14ac:dyDescent="0.35">
      <c r="A265" s="38" t="s">
        <v>3</v>
      </c>
      <c r="B265" s="34" t="s">
        <v>84</v>
      </c>
      <c r="C265" s="34" t="s">
        <v>225</v>
      </c>
      <c r="D265" s="34"/>
      <c r="E265" s="38" t="s">
        <v>11</v>
      </c>
      <c r="F265" s="38" t="s">
        <v>49</v>
      </c>
      <c r="G265" s="35" t="s">
        <v>239</v>
      </c>
      <c r="H265" s="35" t="s">
        <v>226</v>
      </c>
      <c r="I265" s="37" t="str">
        <f t="shared" si="37"/>
        <v>Average monthly expenditures (30 days) : From 12 million LBP to less than 15 million LBP</v>
      </c>
      <c r="J265" s="37" t="str">
        <f t="shared" si="38"/>
        <v>Average monthly expenditures (30 days) : From 12 million LBP to less than 15 million LBPMigrants</v>
      </c>
      <c r="K265" s="36">
        <f t="shared" si="39"/>
        <v>0.27113237990767303</v>
      </c>
      <c r="L265" s="88">
        <v>2.71132379907673E-3</v>
      </c>
    </row>
    <row r="266" spans="1:12" ht="14.5" hidden="1" customHeight="1" x14ac:dyDescent="0.35">
      <c r="A266" s="38" t="s">
        <v>3</v>
      </c>
      <c r="B266" s="34" t="s">
        <v>84</v>
      </c>
      <c r="C266" s="34" t="s">
        <v>225</v>
      </c>
      <c r="D266" s="34"/>
      <c r="E266" s="38" t="s">
        <v>11</v>
      </c>
      <c r="F266" s="38" t="s">
        <v>49</v>
      </c>
      <c r="G266" s="35" t="s">
        <v>239</v>
      </c>
      <c r="H266" s="35" t="s">
        <v>228</v>
      </c>
      <c r="I266" s="37" t="str">
        <f t="shared" si="37"/>
        <v>Average monthly expenditures (30 days) : From 1 million LBP to less than 2,400,000 LBP</v>
      </c>
      <c r="J266" s="37" t="str">
        <f t="shared" si="38"/>
        <v>Average monthly expenditures (30 days) : From 1 million LBP to less than 2,400,000 LBPMigrants</v>
      </c>
      <c r="K266" s="36">
        <f t="shared" si="39"/>
        <v>51.071782054831004</v>
      </c>
      <c r="L266" s="88">
        <v>0.51071782054831005</v>
      </c>
    </row>
    <row r="267" spans="1:12" ht="14.5" hidden="1" customHeight="1" x14ac:dyDescent="0.35">
      <c r="A267" s="38" t="s">
        <v>3</v>
      </c>
      <c r="B267" s="34" t="s">
        <v>84</v>
      </c>
      <c r="C267" s="34" t="s">
        <v>225</v>
      </c>
      <c r="D267" s="34"/>
      <c r="E267" s="38" t="s">
        <v>11</v>
      </c>
      <c r="F267" s="38" t="s">
        <v>49</v>
      </c>
      <c r="G267" s="35" t="s">
        <v>239</v>
      </c>
      <c r="H267" s="35" t="s">
        <v>227</v>
      </c>
      <c r="I267" s="37" t="str">
        <f t="shared" si="37"/>
        <v>Average monthly expenditures (30 days) : From 15 million LBP to less than 20 million LBP</v>
      </c>
      <c r="J267" s="37" t="str">
        <f t="shared" si="38"/>
        <v>Average monthly expenditures (30 days) : From 15 million LBP to less than 20 million LBPMigrants</v>
      </c>
      <c r="K267" s="36">
        <f t="shared" si="39"/>
        <v>0</v>
      </c>
      <c r="L267" s="35">
        <v>0</v>
      </c>
    </row>
    <row r="268" spans="1:12" ht="14.5" hidden="1" customHeight="1" x14ac:dyDescent="0.35">
      <c r="A268" s="38" t="s">
        <v>3</v>
      </c>
      <c r="B268" s="34" t="s">
        <v>84</v>
      </c>
      <c r="C268" s="34" t="s">
        <v>225</v>
      </c>
      <c r="D268" s="34"/>
      <c r="E268" s="38" t="s">
        <v>11</v>
      </c>
      <c r="F268" s="38" t="s">
        <v>49</v>
      </c>
      <c r="G268" s="35" t="s">
        <v>239</v>
      </c>
      <c r="H268" s="35" t="s">
        <v>231</v>
      </c>
      <c r="I268" s="37" t="str">
        <f t="shared" si="37"/>
        <v>Average monthly expenditures (30 days) : From 2,400,000 LBP to less than 5 million LBP</v>
      </c>
      <c r="J268" s="37" t="str">
        <f t="shared" si="38"/>
        <v>Average monthly expenditures (30 days) : From 2,400,000 LBP to less than 5 million LBPMigrants</v>
      </c>
      <c r="K268" s="36">
        <f t="shared" si="39"/>
        <v>19.7563881757515</v>
      </c>
      <c r="L268" s="88">
        <v>0.19756388175751499</v>
      </c>
    </row>
    <row r="269" spans="1:12" ht="14.5" hidden="1" customHeight="1" x14ac:dyDescent="0.35">
      <c r="A269" s="38" t="s">
        <v>3</v>
      </c>
      <c r="B269" s="34" t="s">
        <v>84</v>
      </c>
      <c r="C269" s="34" t="s">
        <v>225</v>
      </c>
      <c r="D269" s="34"/>
      <c r="E269" s="38" t="s">
        <v>11</v>
      </c>
      <c r="F269" s="38" t="s">
        <v>49</v>
      </c>
      <c r="G269" s="35" t="s">
        <v>239</v>
      </c>
      <c r="H269" s="35" t="s">
        <v>229</v>
      </c>
      <c r="I269" s="37" t="str">
        <f t="shared" si="37"/>
        <v>Average monthly expenditures (30 days) : From 20 million LBP to less than 25 million LBP</v>
      </c>
      <c r="J269" s="37" t="str">
        <f t="shared" si="38"/>
        <v>Average monthly expenditures (30 days) : From 20 million LBP to less than 25 million LBPMigrants</v>
      </c>
      <c r="K269" s="36">
        <f t="shared" si="39"/>
        <v>0</v>
      </c>
      <c r="L269" s="35">
        <v>0</v>
      </c>
    </row>
    <row r="270" spans="1:12" ht="14.5" hidden="1" customHeight="1" x14ac:dyDescent="0.35">
      <c r="A270" s="38" t="s">
        <v>3</v>
      </c>
      <c r="B270" s="34" t="s">
        <v>84</v>
      </c>
      <c r="C270" s="34" t="s">
        <v>225</v>
      </c>
      <c r="D270" s="34"/>
      <c r="E270" s="38" t="s">
        <v>11</v>
      </c>
      <c r="F270" s="38" t="s">
        <v>49</v>
      </c>
      <c r="G270" s="35" t="s">
        <v>239</v>
      </c>
      <c r="H270" s="35" t="s">
        <v>232</v>
      </c>
      <c r="I270" s="37" t="str">
        <f t="shared" si="37"/>
        <v>Average monthly expenditures (30 days) : From 300,000 LBP to less than 650,000 LBP</v>
      </c>
      <c r="J270" s="37" t="str">
        <f t="shared" si="38"/>
        <v>Average monthly expenditures (30 days) : From 300,000 LBP to less than 650,000 LBPMigrants</v>
      </c>
      <c r="K270" s="36">
        <f t="shared" si="39"/>
        <v>6.6662514747551693</v>
      </c>
      <c r="L270" s="88">
        <v>6.6662514747551693E-2</v>
      </c>
    </row>
    <row r="271" spans="1:12" ht="14.5" hidden="1" customHeight="1" x14ac:dyDescent="0.35">
      <c r="A271" s="38" t="s">
        <v>3</v>
      </c>
      <c r="B271" s="34" t="s">
        <v>84</v>
      </c>
      <c r="C271" s="34" t="s">
        <v>225</v>
      </c>
      <c r="D271" s="34"/>
      <c r="E271" s="38" t="s">
        <v>11</v>
      </c>
      <c r="F271" s="38" t="s">
        <v>49</v>
      </c>
      <c r="G271" s="35" t="s">
        <v>239</v>
      </c>
      <c r="H271" s="35" t="s">
        <v>235</v>
      </c>
      <c r="I271" s="37" t="str">
        <f t="shared" si="37"/>
        <v>Average monthly expenditures (30 days) : From 5 million LBP to less than 8 million LBP</v>
      </c>
      <c r="J271" s="37" t="str">
        <f t="shared" si="38"/>
        <v>Average monthly expenditures (30 days) : From 5 million LBP to less than 8 million LBPMigrants</v>
      </c>
      <c r="K271" s="36">
        <f t="shared" si="39"/>
        <v>2.9906367846792299</v>
      </c>
      <c r="L271" s="88">
        <v>2.9906367846792299E-2</v>
      </c>
    </row>
    <row r="272" spans="1:12" ht="14.5" hidden="1" customHeight="1" x14ac:dyDescent="0.35">
      <c r="A272" s="38" t="s">
        <v>3</v>
      </c>
      <c r="B272" s="34" t="s">
        <v>84</v>
      </c>
      <c r="C272" s="34" t="s">
        <v>225</v>
      </c>
      <c r="D272" s="34"/>
      <c r="E272" s="38" t="s">
        <v>11</v>
      </c>
      <c r="F272" s="38" t="s">
        <v>49</v>
      </c>
      <c r="G272" s="35" t="s">
        <v>239</v>
      </c>
      <c r="H272" s="35" t="s">
        <v>236</v>
      </c>
      <c r="I272" s="37" t="str">
        <f t="shared" si="37"/>
        <v>Average monthly expenditures (30 days) : From 650,000 LBP to less than 1 million LBP</v>
      </c>
      <c r="J272" s="37" t="str">
        <f t="shared" si="38"/>
        <v>Average monthly expenditures (30 days) : From 650,000 LBP to less than 1 million LBPMigrants</v>
      </c>
      <c r="K272" s="36">
        <f t="shared" si="39"/>
        <v>12.257004498722599</v>
      </c>
      <c r="L272" s="88">
        <v>0.122570044987226</v>
      </c>
    </row>
    <row r="273" spans="1:12" ht="14.5" hidden="1" customHeight="1" x14ac:dyDescent="0.35">
      <c r="A273" s="38" t="s">
        <v>3</v>
      </c>
      <c r="B273" s="34" t="s">
        <v>84</v>
      </c>
      <c r="C273" s="34" t="s">
        <v>225</v>
      </c>
      <c r="D273" s="34"/>
      <c r="E273" s="38" t="s">
        <v>11</v>
      </c>
      <c r="F273" s="38" t="s">
        <v>49</v>
      </c>
      <c r="G273" s="35" t="s">
        <v>239</v>
      </c>
      <c r="H273" s="35" t="s">
        <v>237</v>
      </c>
      <c r="I273" s="37" t="str">
        <f t="shared" si="37"/>
        <v>Average monthly expenditures (30 days) : From 8 million LBP to less than 12 million LBP</v>
      </c>
      <c r="J273" s="37" t="str">
        <f t="shared" si="38"/>
        <v>Average monthly expenditures (30 days) : From 8 million LBP to less than 12 million LBPMigrants</v>
      </c>
      <c r="K273" s="36">
        <f t="shared" si="39"/>
        <v>0.142759610677378</v>
      </c>
      <c r="L273" s="88">
        <v>1.4275961067737801E-3</v>
      </c>
    </row>
    <row r="274" spans="1:12" ht="14.5" hidden="1" customHeight="1" x14ac:dyDescent="0.35">
      <c r="A274" s="38" t="s">
        <v>3</v>
      </c>
      <c r="B274" s="34" t="s">
        <v>84</v>
      </c>
      <c r="C274" s="34" t="s">
        <v>225</v>
      </c>
      <c r="D274" s="34"/>
      <c r="E274" s="38" t="s">
        <v>11</v>
      </c>
      <c r="F274" s="38" t="s">
        <v>49</v>
      </c>
      <c r="G274" s="35" t="s">
        <v>239</v>
      </c>
      <c r="H274" s="35" t="s">
        <v>230</v>
      </c>
      <c r="I274" s="37" t="str">
        <f t="shared" si="37"/>
        <v>Average monthly expenditures (30 days) : From 25 million LBP to less than 35 million LBP</v>
      </c>
      <c r="J274" s="37" t="str">
        <f t="shared" si="38"/>
        <v>Average monthly expenditures (30 days) : From 25 million LBP to less than 35 million LBPMigrants</v>
      </c>
      <c r="K274" s="36">
        <f t="shared" si="39"/>
        <v>0</v>
      </c>
      <c r="L274" s="35">
        <v>0</v>
      </c>
    </row>
    <row r="275" spans="1:12" ht="14.5" hidden="1" customHeight="1" x14ac:dyDescent="0.35">
      <c r="A275" s="38" t="s">
        <v>3</v>
      </c>
      <c r="B275" s="34" t="s">
        <v>84</v>
      </c>
      <c r="C275" s="34" t="s">
        <v>225</v>
      </c>
      <c r="D275" s="34"/>
      <c r="E275" s="38" t="s">
        <v>11</v>
      </c>
      <c r="F275" s="38" t="s">
        <v>49</v>
      </c>
      <c r="G275" s="35" t="s">
        <v>239</v>
      </c>
      <c r="H275" s="35" t="s">
        <v>233</v>
      </c>
      <c r="I275" s="37" t="str">
        <f t="shared" ref="I275:I338" si="42">CONCATENATE(G275,H275)</f>
        <v>Average monthly expenditures (30 days) : From 35 million LBP to less than 50 million LBP</v>
      </c>
      <c r="J275" s="37" t="str">
        <f t="shared" ref="J275:J338" si="43">CONCATENATE(G275,H275,F275)</f>
        <v>Average monthly expenditures (30 days) : From 35 million LBP to less than 50 million LBPMigrants</v>
      </c>
      <c r="K275" s="36">
        <f t="shared" si="39"/>
        <v>0</v>
      </c>
      <c r="L275" s="35">
        <v>0</v>
      </c>
    </row>
    <row r="276" spans="1:12" ht="14.5" hidden="1" customHeight="1" x14ac:dyDescent="0.35">
      <c r="A276" s="38" t="s">
        <v>3</v>
      </c>
      <c r="B276" s="34" t="s">
        <v>84</v>
      </c>
      <c r="C276" s="34" t="s">
        <v>225</v>
      </c>
      <c r="D276" s="34"/>
      <c r="E276" s="38" t="s">
        <v>11</v>
      </c>
      <c r="F276" s="38" t="s">
        <v>49</v>
      </c>
      <c r="G276" s="35" t="s">
        <v>239</v>
      </c>
      <c r="H276" s="35" t="s">
        <v>234</v>
      </c>
      <c r="I276" s="37" t="str">
        <f t="shared" si="42"/>
        <v>Average monthly expenditures (30 days) : 50 million LBP or more</v>
      </c>
      <c r="J276" s="37" t="str">
        <f t="shared" si="43"/>
        <v>Average monthly expenditures (30 days) : 50 million LBP or moreMigrants</v>
      </c>
      <c r="K276" s="36">
        <f t="shared" si="39"/>
        <v>0</v>
      </c>
      <c r="L276" s="35">
        <v>0</v>
      </c>
    </row>
    <row r="277" spans="1:12" ht="14.5" hidden="1" customHeight="1" x14ac:dyDescent="0.35">
      <c r="A277" s="38" t="s">
        <v>3</v>
      </c>
      <c r="B277" s="34" t="s">
        <v>84</v>
      </c>
      <c r="C277" s="34" t="s">
        <v>225</v>
      </c>
      <c r="D277" s="34"/>
      <c r="E277" s="38" t="s">
        <v>11</v>
      </c>
      <c r="F277" s="38" t="s">
        <v>49</v>
      </c>
      <c r="G277" s="35" t="s">
        <v>239</v>
      </c>
      <c r="H277" s="35" t="s">
        <v>7</v>
      </c>
      <c r="I277" s="37" t="str">
        <f t="shared" si="42"/>
        <v>Average monthly expenditures (30 days) : Decline to answer</v>
      </c>
      <c r="J277" s="37" t="str">
        <f t="shared" si="43"/>
        <v>Average monthly expenditures (30 days) : Decline to answerMigrants</v>
      </c>
      <c r="K277" s="36">
        <f t="shared" si="39"/>
        <v>2.85413742635065</v>
      </c>
      <c r="L277" s="88">
        <v>2.8541374263506499E-2</v>
      </c>
    </row>
    <row r="278" spans="1:12" ht="14.5" hidden="1" customHeight="1" x14ac:dyDescent="0.35">
      <c r="A278" s="38" t="s">
        <v>3</v>
      </c>
      <c r="B278" s="34" t="s">
        <v>84</v>
      </c>
      <c r="C278" s="34" t="s">
        <v>225</v>
      </c>
      <c r="D278" s="34"/>
      <c r="E278" s="38" t="s">
        <v>11</v>
      </c>
      <c r="F278" s="38" t="s">
        <v>49</v>
      </c>
      <c r="G278" s="35" t="s">
        <v>239</v>
      </c>
      <c r="H278" s="35" t="s">
        <v>8</v>
      </c>
      <c r="I278" s="37" t="str">
        <f t="shared" si="42"/>
        <v>Average monthly expenditures (30 days) : Don't know</v>
      </c>
      <c r="J278" s="37" t="str">
        <f t="shared" si="43"/>
        <v>Average monthly expenditures (30 days) : Don't knowMigrants</v>
      </c>
      <c r="K278" s="36">
        <f t="shared" si="39"/>
        <v>1.0769573324291299</v>
      </c>
      <c r="L278" s="88">
        <v>1.07695733242913E-2</v>
      </c>
    </row>
    <row r="279" spans="1:12" ht="14.5" hidden="1" customHeight="1" x14ac:dyDescent="0.35">
      <c r="A279" s="38" t="s">
        <v>3</v>
      </c>
      <c r="B279" s="34" t="s">
        <v>84</v>
      </c>
      <c r="C279" s="34" t="s">
        <v>225</v>
      </c>
      <c r="D279" s="34"/>
      <c r="E279" s="38" t="s">
        <v>11</v>
      </c>
      <c r="F279" s="38" t="s">
        <v>49</v>
      </c>
      <c r="G279" s="35" t="s">
        <v>239</v>
      </c>
      <c r="H279" s="35" t="s">
        <v>238</v>
      </c>
      <c r="I279" s="37" t="str">
        <f t="shared" si="42"/>
        <v>Average monthly expenditures (30 days) : Less than 300,000 LBP</v>
      </c>
      <c r="J279" s="37" t="str">
        <f t="shared" si="43"/>
        <v>Average monthly expenditures (30 days) : Less than 300,000 LBPMigrants</v>
      </c>
      <c r="K279" s="36">
        <f t="shared" si="39"/>
        <v>2.9129502618957299</v>
      </c>
      <c r="L279" s="88">
        <v>2.91295026189573E-2</v>
      </c>
    </row>
    <row r="280" spans="1:12" ht="14.5" hidden="1" customHeight="1" x14ac:dyDescent="0.35">
      <c r="A280" s="38" t="s">
        <v>3</v>
      </c>
      <c r="B280" s="34" t="s">
        <v>84</v>
      </c>
      <c r="C280" s="34" t="s">
        <v>225</v>
      </c>
      <c r="D280" s="34"/>
      <c r="E280" s="38" t="s">
        <v>11</v>
      </c>
      <c r="F280" s="38" t="s">
        <v>13</v>
      </c>
      <c r="G280" s="35" t="s">
        <v>239</v>
      </c>
      <c r="H280" s="35" t="s">
        <v>226</v>
      </c>
      <c r="I280" s="37" t="str">
        <f t="shared" si="42"/>
        <v>Average monthly expenditures (30 days) : From 12 million LBP to less than 15 million LBP</v>
      </c>
      <c r="J280" s="37" t="str">
        <f t="shared" si="43"/>
        <v>Average monthly expenditures (30 days) : From 12 million LBP to less than 15 million LBPPRL</v>
      </c>
      <c r="K280" s="36">
        <f t="shared" si="39"/>
        <v>1.27402948091603</v>
      </c>
      <c r="L280" s="88">
        <v>1.27402948091603E-2</v>
      </c>
    </row>
    <row r="281" spans="1:12" ht="14.5" hidden="1" customHeight="1" x14ac:dyDescent="0.35">
      <c r="A281" s="38" t="s">
        <v>3</v>
      </c>
      <c r="B281" s="34" t="s">
        <v>84</v>
      </c>
      <c r="C281" s="34" t="s">
        <v>225</v>
      </c>
      <c r="D281" s="34"/>
      <c r="E281" s="38" t="s">
        <v>11</v>
      </c>
      <c r="F281" s="38" t="s">
        <v>13</v>
      </c>
      <c r="G281" s="35" t="s">
        <v>239</v>
      </c>
      <c r="H281" s="35" t="s">
        <v>228</v>
      </c>
      <c r="I281" s="37" t="str">
        <f t="shared" si="42"/>
        <v>Average monthly expenditures (30 days) : From 1 million LBP to less than 2,400,000 LBP</v>
      </c>
      <c r="J281" s="37" t="str">
        <f t="shared" si="43"/>
        <v>Average monthly expenditures (30 days) : From 1 million LBP to less than 2,400,000 LBPPRL</v>
      </c>
      <c r="K281" s="36">
        <f t="shared" ref="K281:K321" si="44">L281*100</f>
        <v>29.387673389264702</v>
      </c>
      <c r="L281" s="88">
        <v>0.29387673389264701</v>
      </c>
    </row>
    <row r="282" spans="1:12" ht="14.5" hidden="1" customHeight="1" x14ac:dyDescent="0.35">
      <c r="A282" s="38" t="s">
        <v>3</v>
      </c>
      <c r="B282" s="34" t="s">
        <v>84</v>
      </c>
      <c r="C282" s="34" t="s">
        <v>225</v>
      </c>
      <c r="D282" s="34"/>
      <c r="E282" s="38" t="s">
        <v>11</v>
      </c>
      <c r="F282" s="38" t="s">
        <v>13</v>
      </c>
      <c r="G282" s="35" t="s">
        <v>239</v>
      </c>
      <c r="H282" s="35" t="s">
        <v>229</v>
      </c>
      <c r="I282" s="37" t="str">
        <f t="shared" si="42"/>
        <v>Average monthly expenditures (30 days) : From 20 million LBP to less than 25 million LBP</v>
      </c>
      <c r="J282" s="37" t="str">
        <f t="shared" si="43"/>
        <v>Average monthly expenditures (30 days) : From 20 million LBP to less than 25 million LBPPRL</v>
      </c>
      <c r="K282" s="36">
        <f t="shared" si="44"/>
        <v>0.145482317006112</v>
      </c>
      <c r="L282" s="88">
        <v>1.45482317006112E-3</v>
      </c>
    </row>
    <row r="283" spans="1:12" ht="14.5" hidden="1" customHeight="1" x14ac:dyDescent="0.35">
      <c r="A283" s="38" t="s">
        <v>3</v>
      </c>
      <c r="B283" s="34" t="s">
        <v>84</v>
      </c>
      <c r="C283" s="34" t="s">
        <v>225</v>
      </c>
      <c r="D283" s="34"/>
      <c r="E283" s="38" t="s">
        <v>11</v>
      </c>
      <c r="F283" s="38" t="s">
        <v>13</v>
      </c>
      <c r="G283" s="35" t="s">
        <v>239</v>
      </c>
      <c r="H283" s="35" t="s">
        <v>231</v>
      </c>
      <c r="I283" s="37" t="str">
        <f t="shared" si="42"/>
        <v>Average monthly expenditures (30 days) : From 2,400,000 LBP to less than 5 million LBP</v>
      </c>
      <c r="J283" s="37" t="str">
        <f t="shared" si="43"/>
        <v>Average monthly expenditures (30 days) : From 2,400,000 LBP to less than 5 million LBPPRL</v>
      </c>
      <c r="K283" s="36">
        <f t="shared" si="44"/>
        <v>34.9528749494932</v>
      </c>
      <c r="L283" s="88">
        <v>0.34952874949493201</v>
      </c>
    </row>
    <row r="284" spans="1:12" ht="14.5" hidden="1" customHeight="1" x14ac:dyDescent="0.35">
      <c r="A284" s="38" t="s">
        <v>3</v>
      </c>
      <c r="B284" s="34" t="s">
        <v>84</v>
      </c>
      <c r="C284" s="34" t="s">
        <v>225</v>
      </c>
      <c r="D284" s="34"/>
      <c r="E284" s="38" t="s">
        <v>11</v>
      </c>
      <c r="F284" s="38" t="s">
        <v>13</v>
      </c>
      <c r="G284" s="35" t="s">
        <v>239</v>
      </c>
      <c r="H284" s="35" t="s">
        <v>232</v>
      </c>
      <c r="I284" s="37" t="str">
        <f t="shared" si="42"/>
        <v>Average monthly expenditures (30 days) : From 300,000 LBP to less than 650,000 LBP</v>
      </c>
      <c r="J284" s="37" t="str">
        <f t="shared" si="43"/>
        <v>Average monthly expenditures (30 days) : From 300,000 LBP to less than 650,000 LBPPRL</v>
      </c>
      <c r="K284" s="36">
        <f t="shared" si="44"/>
        <v>2.7644640655893298</v>
      </c>
      <c r="L284" s="88">
        <v>2.76446406558933E-2</v>
      </c>
    </row>
    <row r="285" spans="1:12" ht="14.5" hidden="1" customHeight="1" x14ac:dyDescent="0.35">
      <c r="A285" s="38" t="s">
        <v>3</v>
      </c>
      <c r="B285" s="34" t="s">
        <v>84</v>
      </c>
      <c r="C285" s="34" t="s">
        <v>225</v>
      </c>
      <c r="D285" s="34"/>
      <c r="E285" s="38" t="s">
        <v>11</v>
      </c>
      <c r="F285" s="38" t="s">
        <v>13</v>
      </c>
      <c r="G285" s="35" t="s">
        <v>239</v>
      </c>
      <c r="H285" s="35" t="s">
        <v>235</v>
      </c>
      <c r="I285" s="37" t="str">
        <f t="shared" si="42"/>
        <v>Average monthly expenditures (30 days) : From 5 million LBP to less than 8 million LBP</v>
      </c>
      <c r="J285" s="37" t="str">
        <f t="shared" si="43"/>
        <v>Average monthly expenditures (30 days) : From 5 million LBP to less than 8 million LBPPRL</v>
      </c>
      <c r="K285" s="36">
        <f t="shared" si="44"/>
        <v>11.1425344673835</v>
      </c>
      <c r="L285" s="88">
        <v>0.111425344673835</v>
      </c>
    </row>
    <row r="286" spans="1:12" ht="14.5" hidden="1" customHeight="1" x14ac:dyDescent="0.35">
      <c r="A286" s="38" t="s">
        <v>3</v>
      </c>
      <c r="B286" s="34" t="s">
        <v>84</v>
      </c>
      <c r="C286" s="34" t="s">
        <v>225</v>
      </c>
      <c r="D286" s="38"/>
      <c r="E286" s="38" t="s">
        <v>11</v>
      </c>
      <c r="F286" s="38" t="s">
        <v>13</v>
      </c>
      <c r="G286" s="35" t="s">
        <v>239</v>
      </c>
      <c r="H286" s="35" t="s">
        <v>236</v>
      </c>
      <c r="I286" s="37" t="str">
        <f t="shared" si="42"/>
        <v>Average monthly expenditures (30 days) : From 650,000 LBP to less than 1 million LBP</v>
      </c>
      <c r="J286" s="37" t="str">
        <f t="shared" si="43"/>
        <v>Average monthly expenditures (30 days) : From 650,000 LBP to less than 1 million LBPPRL</v>
      </c>
      <c r="K286" s="36">
        <f t="shared" si="44"/>
        <v>13.200863793390798</v>
      </c>
      <c r="L286" s="88">
        <v>0.13200863793390799</v>
      </c>
    </row>
    <row r="287" spans="1:12" ht="14.5" hidden="1" customHeight="1" x14ac:dyDescent="0.35">
      <c r="A287" s="38" t="s">
        <v>3</v>
      </c>
      <c r="B287" s="34" t="s">
        <v>84</v>
      </c>
      <c r="C287" s="34" t="s">
        <v>225</v>
      </c>
      <c r="D287" s="38"/>
      <c r="E287" s="38" t="s">
        <v>11</v>
      </c>
      <c r="F287" s="38" t="s">
        <v>13</v>
      </c>
      <c r="G287" s="35" t="s">
        <v>239</v>
      </c>
      <c r="H287" s="35" t="s">
        <v>237</v>
      </c>
      <c r="I287" s="37" t="str">
        <f t="shared" si="42"/>
        <v>Average monthly expenditures (30 days) : From 8 million LBP to less than 12 million LBP</v>
      </c>
      <c r="J287" s="37" t="str">
        <f t="shared" si="43"/>
        <v>Average monthly expenditures (30 days) : From 8 million LBP to less than 12 million LBPPRL</v>
      </c>
      <c r="K287" s="36">
        <f t="shared" si="44"/>
        <v>1.2306851194250501</v>
      </c>
      <c r="L287" s="88">
        <v>1.23068511942505E-2</v>
      </c>
    </row>
    <row r="288" spans="1:12" ht="14.5" hidden="1" customHeight="1" x14ac:dyDescent="0.35">
      <c r="A288" s="38" t="s">
        <v>3</v>
      </c>
      <c r="B288" s="34" t="s">
        <v>84</v>
      </c>
      <c r="C288" s="34" t="s">
        <v>225</v>
      </c>
      <c r="D288" s="38"/>
      <c r="E288" s="38" t="s">
        <v>11</v>
      </c>
      <c r="F288" s="38" t="s">
        <v>13</v>
      </c>
      <c r="G288" s="35" t="s">
        <v>239</v>
      </c>
      <c r="H288" s="35" t="s">
        <v>7</v>
      </c>
      <c r="I288" s="37" t="str">
        <f t="shared" si="42"/>
        <v>Average monthly expenditures (30 days) : Decline to answer</v>
      </c>
      <c r="J288" s="37" t="str">
        <f t="shared" si="43"/>
        <v>Average monthly expenditures (30 days) : Decline to answerPRL</v>
      </c>
      <c r="K288" s="36">
        <f t="shared" si="44"/>
        <v>0.13555124720320799</v>
      </c>
      <c r="L288" s="88">
        <v>1.35551247203208E-3</v>
      </c>
    </row>
    <row r="289" spans="1:12" ht="14.5" hidden="1" customHeight="1" x14ac:dyDescent="0.35">
      <c r="A289" s="38" t="s">
        <v>3</v>
      </c>
      <c r="B289" s="34" t="s">
        <v>84</v>
      </c>
      <c r="C289" s="34" t="s">
        <v>225</v>
      </c>
      <c r="D289" s="38"/>
      <c r="E289" s="38" t="s">
        <v>11</v>
      </c>
      <c r="F289" s="38" t="s">
        <v>13</v>
      </c>
      <c r="G289" s="35" t="s">
        <v>239</v>
      </c>
      <c r="H289" s="35" t="s">
        <v>8</v>
      </c>
      <c r="I289" s="37" t="str">
        <f t="shared" si="42"/>
        <v>Average monthly expenditures (30 days) : Don't know</v>
      </c>
      <c r="J289" s="37" t="str">
        <f t="shared" si="43"/>
        <v>Average monthly expenditures (30 days) : Don't knowPRL</v>
      </c>
      <c r="K289" s="36">
        <f t="shared" si="44"/>
        <v>4.3471221971992904</v>
      </c>
      <c r="L289" s="88">
        <v>4.34712219719929E-2</v>
      </c>
    </row>
    <row r="290" spans="1:12" ht="14.5" hidden="1" customHeight="1" x14ac:dyDescent="0.35">
      <c r="A290" s="38" t="s">
        <v>3</v>
      </c>
      <c r="B290" s="34" t="s">
        <v>84</v>
      </c>
      <c r="C290" s="34" t="s">
        <v>225</v>
      </c>
      <c r="D290" s="38"/>
      <c r="E290" s="38" t="s">
        <v>11</v>
      </c>
      <c r="F290" s="38" t="s">
        <v>13</v>
      </c>
      <c r="G290" s="35" t="s">
        <v>239</v>
      </c>
      <c r="H290" s="35" t="s">
        <v>238</v>
      </c>
      <c r="I290" s="37" t="str">
        <f t="shared" si="42"/>
        <v>Average monthly expenditures (30 days) : Less than 300,000 LBP</v>
      </c>
      <c r="J290" s="37" t="str">
        <f t="shared" si="43"/>
        <v>Average monthly expenditures (30 days) : Less than 300,000 LBPPRL</v>
      </c>
      <c r="K290" s="36">
        <f t="shared" si="44"/>
        <v>1.4187189731288701</v>
      </c>
      <c r="L290" s="88">
        <v>1.4187189731288701E-2</v>
      </c>
    </row>
    <row r="291" spans="1:12" ht="14.5" hidden="1" customHeight="1" x14ac:dyDescent="0.35">
      <c r="A291" s="38" t="s">
        <v>3</v>
      </c>
      <c r="B291" s="34" t="s">
        <v>84</v>
      </c>
      <c r="C291" s="34" t="s">
        <v>225</v>
      </c>
      <c r="D291" s="38"/>
      <c r="E291" s="38" t="s">
        <v>11</v>
      </c>
      <c r="F291" s="38" t="s">
        <v>13</v>
      </c>
      <c r="G291" s="35" t="s">
        <v>239</v>
      </c>
      <c r="H291" s="35" t="s">
        <v>230</v>
      </c>
      <c r="I291" s="37" t="str">
        <f t="shared" si="42"/>
        <v>Average monthly expenditures (30 days) : From 25 million LBP to less than 35 million LBP</v>
      </c>
      <c r="J291" s="37" t="str">
        <f t="shared" si="43"/>
        <v>Average monthly expenditures (30 days) : From 25 million LBP to less than 35 million LBPPRL</v>
      </c>
      <c r="K291" s="36">
        <f t="shared" si="44"/>
        <v>0</v>
      </c>
      <c r="L291" s="35">
        <v>0</v>
      </c>
    </row>
    <row r="292" spans="1:12" ht="14.5" hidden="1" customHeight="1" x14ac:dyDescent="0.35">
      <c r="A292" s="38" t="s">
        <v>3</v>
      </c>
      <c r="B292" s="34" t="s">
        <v>84</v>
      </c>
      <c r="C292" s="34" t="s">
        <v>225</v>
      </c>
      <c r="D292" s="38"/>
      <c r="E292" s="38" t="s">
        <v>11</v>
      </c>
      <c r="F292" s="38" t="s">
        <v>13</v>
      </c>
      <c r="G292" s="35" t="s">
        <v>239</v>
      </c>
      <c r="H292" s="35" t="s">
        <v>233</v>
      </c>
      <c r="I292" s="37" t="str">
        <f t="shared" si="42"/>
        <v>Average monthly expenditures (30 days) : From 35 million LBP to less than 50 million LBP</v>
      </c>
      <c r="J292" s="37" t="str">
        <f t="shared" si="43"/>
        <v>Average monthly expenditures (30 days) : From 35 million LBP to less than 50 million LBPPRL</v>
      </c>
      <c r="K292" s="36">
        <f t="shared" si="44"/>
        <v>0</v>
      </c>
      <c r="L292" s="35">
        <v>0</v>
      </c>
    </row>
    <row r="293" spans="1:12" ht="14.5" hidden="1" customHeight="1" x14ac:dyDescent="0.35">
      <c r="A293" s="38" t="s">
        <v>3</v>
      </c>
      <c r="B293" s="34" t="s">
        <v>84</v>
      </c>
      <c r="C293" s="34" t="s">
        <v>225</v>
      </c>
      <c r="D293" s="38"/>
      <c r="E293" s="38" t="s">
        <v>11</v>
      </c>
      <c r="F293" s="38" t="s">
        <v>13</v>
      </c>
      <c r="G293" s="35" t="s">
        <v>239</v>
      </c>
      <c r="H293" s="35" t="s">
        <v>234</v>
      </c>
      <c r="I293" s="37" t="str">
        <f t="shared" si="42"/>
        <v>Average monthly expenditures (30 days) : 50 million LBP or more</v>
      </c>
      <c r="J293" s="37" t="str">
        <f t="shared" si="43"/>
        <v>Average monthly expenditures (30 days) : 50 million LBP or morePRL</v>
      </c>
      <c r="K293" s="36">
        <f t="shared" si="44"/>
        <v>0</v>
      </c>
      <c r="L293" s="35">
        <v>0</v>
      </c>
    </row>
    <row r="294" spans="1:12" ht="14.5" hidden="1" customHeight="1" x14ac:dyDescent="0.35">
      <c r="A294" s="38" t="s">
        <v>3</v>
      </c>
      <c r="B294" s="34" t="s">
        <v>84</v>
      </c>
      <c r="C294" s="34" t="s">
        <v>225</v>
      </c>
      <c r="D294" s="38"/>
      <c r="E294" s="38" t="s">
        <v>11</v>
      </c>
      <c r="F294" s="38" t="s">
        <v>13</v>
      </c>
      <c r="G294" s="35" t="s">
        <v>239</v>
      </c>
      <c r="H294" s="35" t="s">
        <v>227</v>
      </c>
      <c r="I294" s="37" t="str">
        <f t="shared" si="42"/>
        <v>Average monthly expenditures (30 days) : From 15 million LBP to less than 20 million LBP</v>
      </c>
      <c r="J294" s="37" t="str">
        <f t="shared" si="43"/>
        <v>Average monthly expenditures (30 days) : From 15 million LBP to less than 20 million LBPPRL</v>
      </c>
      <c r="K294" s="36">
        <f t="shared" si="44"/>
        <v>0</v>
      </c>
      <c r="L294" s="35">
        <v>0</v>
      </c>
    </row>
    <row r="295" spans="1:12" ht="14.5" hidden="1" customHeight="1" x14ac:dyDescent="0.35">
      <c r="A295" s="38" t="s">
        <v>3</v>
      </c>
      <c r="B295" s="34" t="s">
        <v>84</v>
      </c>
      <c r="C295" s="34" t="s">
        <v>225</v>
      </c>
      <c r="D295" s="38"/>
      <c r="E295" s="38" t="s">
        <v>11</v>
      </c>
      <c r="F295" s="38" t="s">
        <v>12</v>
      </c>
      <c r="G295" s="35" t="s">
        <v>252</v>
      </c>
      <c r="H295" s="35" t="s">
        <v>7</v>
      </c>
      <c r="I295" s="37" t="str">
        <f t="shared" si="42"/>
        <v>Consent education expenditures : Decline to answer</v>
      </c>
      <c r="J295" s="37" t="str">
        <f t="shared" si="43"/>
        <v>Consent education expenditures : Decline to answerLebanese</v>
      </c>
      <c r="K295" s="36">
        <f t="shared" si="44"/>
        <v>0.44099027085802106</v>
      </c>
      <c r="L295" s="88">
        <v>4.4099027085802104E-3</v>
      </c>
    </row>
    <row r="296" spans="1:12" ht="14.5" hidden="1" customHeight="1" x14ac:dyDescent="0.35">
      <c r="A296" s="38" t="s">
        <v>3</v>
      </c>
      <c r="B296" s="34" t="s">
        <v>84</v>
      </c>
      <c r="C296" s="34" t="s">
        <v>225</v>
      </c>
      <c r="D296" s="38"/>
      <c r="E296" s="38" t="s">
        <v>11</v>
      </c>
      <c r="F296" s="38" t="s">
        <v>12</v>
      </c>
      <c r="G296" s="35" t="s">
        <v>252</v>
      </c>
      <c r="H296" s="35" t="s">
        <v>8</v>
      </c>
      <c r="I296" s="37" t="str">
        <f t="shared" si="42"/>
        <v>Consent education expenditures : Don't know</v>
      </c>
      <c r="J296" s="37" t="str">
        <f t="shared" si="43"/>
        <v>Consent education expenditures : Don't knowLebanese</v>
      </c>
      <c r="K296" s="36">
        <f t="shared" si="44"/>
        <v>1.9617020563110501</v>
      </c>
      <c r="L296" s="88">
        <v>1.9617020563110502E-2</v>
      </c>
    </row>
    <row r="297" spans="1:12" ht="14.5" hidden="1" customHeight="1" x14ac:dyDescent="0.35">
      <c r="A297" s="38" t="s">
        <v>3</v>
      </c>
      <c r="B297" s="34" t="s">
        <v>84</v>
      </c>
      <c r="C297" s="34" t="s">
        <v>225</v>
      </c>
      <c r="D297" s="38"/>
      <c r="E297" s="38" t="s">
        <v>11</v>
      </c>
      <c r="F297" s="38" t="s">
        <v>12</v>
      </c>
      <c r="G297" s="35" t="s">
        <v>252</v>
      </c>
      <c r="H297" s="35" t="s">
        <v>67</v>
      </c>
      <c r="I297" s="37" t="str">
        <f t="shared" si="42"/>
        <v>Consent education expenditures : No</v>
      </c>
      <c r="J297" s="37" t="str">
        <f t="shared" si="43"/>
        <v>Consent education expenditures : NoLebanese</v>
      </c>
      <c r="K297" s="36">
        <f t="shared" si="44"/>
        <v>28.583105833781502</v>
      </c>
      <c r="L297" s="88">
        <v>0.28583105833781502</v>
      </c>
    </row>
    <row r="298" spans="1:12" ht="14.5" hidden="1" customHeight="1" x14ac:dyDescent="0.35">
      <c r="A298" s="38" t="s">
        <v>3</v>
      </c>
      <c r="B298" s="34" t="s">
        <v>84</v>
      </c>
      <c r="C298" s="34" t="s">
        <v>225</v>
      </c>
      <c r="D298" s="38"/>
      <c r="E298" s="38" t="s">
        <v>11</v>
      </c>
      <c r="F298" s="38" t="s">
        <v>12</v>
      </c>
      <c r="G298" s="35" t="s">
        <v>252</v>
      </c>
      <c r="H298" s="35" t="s">
        <v>68</v>
      </c>
      <c r="I298" s="37" t="str">
        <f t="shared" si="42"/>
        <v>Consent education expenditures : Yes</v>
      </c>
      <c r="J298" s="37" t="str">
        <f t="shared" si="43"/>
        <v>Consent education expenditures : YesLebanese</v>
      </c>
      <c r="K298" s="36">
        <f t="shared" si="44"/>
        <v>69.014201839049406</v>
      </c>
      <c r="L298" s="88">
        <v>0.69014201839049405</v>
      </c>
    </row>
    <row r="299" spans="1:12" ht="14.5" hidden="1" customHeight="1" x14ac:dyDescent="0.35">
      <c r="A299" s="38" t="s">
        <v>3</v>
      </c>
      <c r="B299" s="34" t="s">
        <v>84</v>
      </c>
      <c r="C299" s="34" t="s">
        <v>225</v>
      </c>
      <c r="D299" s="38"/>
      <c r="E299" s="38" t="s">
        <v>11</v>
      </c>
      <c r="F299" s="38" t="s">
        <v>49</v>
      </c>
      <c r="G299" s="35" t="s">
        <v>252</v>
      </c>
      <c r="H299" s="35" t="s">
        <v>8</v>
      </c>
      <c r="I299" s="37" t="str">
        <f t="shared" si="42"/>
        <v>Consent education expenditures : Don't know</v>
      </c>
      <c r="J299" s="37" t="str">
        <f t="shared" si="43"/>
        <v>Consent education expenditures : Don't knowMigrants</v>
      </c>
      <c r="K299" s="36">
        <f t="shared" si="44"/>
        <v>7.1636780750133706</v>
      </c>
      <c r="L299" s="88">
        <v>7.1636780750133702E-2</v>
      </c>
    </row>
    <row r="300" spans="1:12" ht="14.5" hidden="1" customHeight="1" x14ac:dyDescent="0.35">
      <c r="A300" s="38" t="s">
        <v>3</v>
      </c>
      <c r="B300" s="34" t="s">
        <v>84</v>
      </c>
      <c r="C300" s="34" t="s">
        <v>225</v>
      </c>
      <c r="D300" s="38"/>
      <c r="E300" s="38" t="s">
        <v>11</v>
      </c>
      <c r="F300" s="38" t="s">
        <v>49</v>
      </c>
      <c r="G300" s="35" t="s">
        <v>252</v>
      </c>
      <c r="H300" s="35" t="s">
        <v>67</v>
      </c>
      <c r="I300" s="37" t="str">
        <f t="shared" si="42"/>
        <v>Consent education expenditures : No</v>
      </c>
      <c r="J300" s="37" t="str">
        <f t="shared" si="43"/>
        <v>Consent education expenditures : NoMigrants</v>
      </c>
      <c r="K300" s="36">
        <f t="shared" si="44"/>
        <v>54.253104283415198</v>
      </c>
      <c r="L300" s="88">
        <v>0.54253104283415199</v>
      </c>
    </row>
    <row r="301" spans="1:12" ht="14.5" hidden="1" customHeight="1" x14ac:dyDescent="0.35">
      <c r="A301" s="38" t="s">
        <v>3</v>
      </c>
      <c r="B301" s="34" t="s">
        <v>84</v>
      </c>
      <c r="C301" s="34" t="s">
        <v>225</v>
      </c>
      <c r="D301" s="38"/>
      <c r="E301" s="38" t="s">
        <v>11</v>
      </c>
      <c r="F301" s="38" t="s">
        <v>49</v>
      </c>
      <c r="G301" s="35" t="s">
        <v>252</v>
      </c>
      <c r="H301" s="35" t="s">
        <v>68</v>
      </c>
      <c r="I301" s="37" t="str">
        <f t="shared" si="42"/>
        <v>Consent education expenditures : Yes</v>
      </c>
      <c r="J301" s="37" t="str">
        <f t="shared" si="43"/>
        <v>Consent education expenditures : YesMigrants</v>
      </c>
      <c r="K301" s="36">
        <f t="shared" si="44"/>
        <v>38.583217641571501</v>
      </c>
      <c r="L301" s="88">
        <v>0.38583217641571499</v>
      </c>
    </row>
    <row r="302" spans="1:12" ht="14.5" hidden="1" customHeight="1" x14ac:dyDescent="0.35">
      <c r="A302" s="38" t="s">
        <v>3</v>
      </c>
      <c r="B302" s="34" t="s">
        <v>84</v>
      </c>
      <c r="C302" s="34" t="s">
        <v>225</v>
      </c>
      <c r="D302" s="38"/>
      <c r="E302" s="38" t="s">
        <v>11</v>
      </c>
      <c r="F302" s="38" t="s">
        <v>49</v>
      </c>
      <c r="G302" s="35" t="s">
        <v>252</v>
      </c>
      <c r="H302" s="35" t="s">
        <v>7</v>
      </c>
      <c r="I302" s="37" t="str">
        <f t="shared" si="42"/>
        <v>Consent education expenditures : Decline to answer</v>
      </c>
      <c r="J302" s="37" t="str">
        <f t="shared" si="43"/>
        <v>Consent education expenditures : Decline to answerMigrants</v>
      </c>
      <c r="K302" s="36">
        <f t="shared" si="44"/>
        <v>0</v>
      </c>
      <c r="L302" s="35">
        <v>0</v>
      </c>
    </row>
    <row r="303" spans="1:12" ht="14.5" hidden="1" customHeight="1" x14ac:dyDescent="0.35">
      <c r="A303" s="38" t="s">
        <v>3</v>
      </c>
      <c r="B303" s="34" t="s">
        <v>84</v>
      </c>
      <c r="C303" s="34" t="s">
        <v>225</v>
      </c>
      <c r="D303" s="38"/>
      <c r="E303" s="38" t="s">
        <v>11</v>
      </c>
      <c r="F303" s="38" t="s">
        <v>13</v>
      </c>
      <c r="G303" s="35" t="s">
        <v>252</v>
      </c>
      <c r="H303" s="35" t="s">
        <v>7</v>
      </c>
      <c r="I303" s="37" t="str">
        <f t="shared" si="42"/>
        <v>Consent education expenditures : Decline to answer</v>
      </c>
      <c r="J303" s="37" t="str">
        <f t="shared" si="43"/>
        <v>Consent education expenditures : Decline to answerPRL</v>
      </c>
      <c r="K303" s="36">
        <f t="shared" si="44"/>
        <v>0.48336937856003198</v>
      </c>
      <c r="L303" s="88">
        <v>4.8336937856003201E-3</v>
      </c>
    </row>
    <row r="304" spans="1:12" ht="14.5" hidden="1" customHeight="1" x14ac:dyDescent="0.35">
      <c r="A304" s="38" t="s">
        <v>3</v>
      </c>
      <c r="B304" s="34" t="s">
        <v>84</v>
      </c>
      <c r="C304" s="34" t="s">
        <v>225</v>
      </c>
      <c r="D304" s="38"/>
      <c r="E304" s="38" t="s">
        <v>11</v>
      </c>
      <c r="F304" s="38" t="s">
        <v>13</v>
      </c>
      <c r="G304" s="35" t="s">
        <v>252</v>
      </c>
      <c r="H304" s="35" t="s">
        <v>8</v>
      </c>
      <c r="I304" s="37" t="str">
        <f t="shared" si="42"/>
        <v>Consent education expenditures : Don't know</v>
      </c>
      <c r="J304" s="37" t="str">
        <f t="shared" si="43"/>
        <v>Consent education expenditures : Don't knowPRL</v>
      </c>
      <c r="K304" s="36">
        <f t="shared" si="44"/>
        <v>4.6700630312740206</v>
      </c>
      <c r="L304" s="88">
        <v>4.6700630312740202E-2</v>
      </c>
    </row>
    <row r="305" spans="1:12" ht="14.5" hidden="1" customHeight="1" x14ac:dyDescent="0.35">
      <c r="A305" s="38" t="s">
        <v>3</v>
      </c>
      <c r="B305" s="34" t="s">
        <v>84</v>
      </c>
      <c r="C305" s="34" t="s">
        <v>225</v>
      </c>
      <c r="D305" s="38"/>
      <c r="E305" s="38" t="s">
        <v>11</v>
      </c>
      <c r="F305" s="38" t="s">
        <v>13</v>
      </c>
      <c r="G305" s="35" t="s">
        <v>252</v>
      </c>
      <c r="H305" s="35" t="s">
        <v>67</v>
      </c>
      <c r="I305" s="37" t="str">
        <f t="shared" si="42"/>
        <v>Consent education expenditures : No</v>
      </c>
      <c r="J305" s="37" t="str">
        <f t="shared" si="43"/>
        <v>Consent education expenditures : NoPRL</v>
      </c>
      <c r="K305" s="36">
        <f t="shared" si="44"/>
        <v>38.662647974315902</v>
      </c>
      <c r="L305" s="88">
        <v>0.386626479743159</v>
      </c>
    </row>
    <row r="306" spans="1:12" ht="14.5" hidden="1" customHeight="1" x14ac:dyDescent="0.35">
      <c r="A306" s="38" t="s">
        <v>3</v>
      </c>
      <c r="B306" s="34" t="s">
        <v>84</v>
      </c>
      <c r="C306" s="34" t="s">
        <v>225</v>
      </c>
      <c r="D306" s="38"/>
      <c r="E306" s="38" t="s">
        <v>11</v>
      </c>
      <c r="F306" s="38" t="s">
        <v>13</v>
      </c>
      <c r="G306" s="35" t="s">
        <v>252</v>
      </c>
      <c r="H306" s="35" t="s">
        <v>68</v>
      </c>
      <c r="I306" s="37" t="str">
        <f t="shared" si="42"/>
        <v>Consent education expenditures : Yes</v>
      </c>
      <c r="J306" s="37" t="str">
        <f t="shared" si="43"/>
        <v>Consent education expenditures : YesPRL</v>
      </c>
      <c r="K306" s="36">
        <f t="shared" si="44"/>
        <v>56.183919615850101</v>
      </c>
      <c r="L306" s="88">
        <v>0.56183919615850098</v>
      </c>
    </row>
    <row r="307" spans="1:12" ht="14.5" hidden="1" customHeight="1" x14ac:dyDescent="0.35">
      <c r="A307" s="38" t="s">
        <v>3</v>
      </c>
      <c r="B307" s="34" t="s">
        <v>84</v>
      </c>
      <c r="C307" s="34" t="s">
        <v>225</v>
      </c>
      <c r="D307" s="38" t="s">
        <v>224</v>
      </c>
      <c r="E307" s="38" t="s">
        <v>82</v>
      </c>
      <c r="F307" s="38" t="s">
        <v>12</v>
      </c>
      <c r="G307" s="35" t="s">
        <v>257</v>
      </c>
      <c r="H307" s="35" t="s">
        <v>258</v>
      </c>
      <c r="I307" s="37" t="str">
        <f t="shared" si="42"/>
        <v xml:space="preserve">Average monthly expenditures for education(school year 2020-2021)  : </v>
      </c>
      <c r="J307" s="37" t="str">
        <f t="shared" si="43"/>
        <v>Average monthly expenditures for education(school year 2020-2021)  : Lebanese</v>
      </c>
      <c r="K307" s="36">
        <f>L307</f>
        <v>25.228256210126101</v>
      </c>
      <c r="L307" s="88">
        <v>25.228256210126101</v>
      </c>
    </row>
    <row r="308" spans="1:12" ht="14.5" hidden="1" customHeight="1" x14ac:dyDescent="0.35">
      <c r="A308" s="38" t="s">
        <v>3</v>
      </c>
      <c r="B308" s="34" t="s">
        <v>84</v>
      </c>
      <c r="C308" s="34" t="s">
        <v>225</v>
      </c>
      <c r="D308" s="38" t="s">
        <v>224</v>
      </c>
      <c r="E308" s="38" t="s">
        <v>82</v>
      </c>
      <c r="F308" s="38" t="s">
        <v>49</v>
      </c>
      <c r="G308" s="35" t="s">
        <v>257</v>
      </c>
      <c r="H308" s="35" t="s">
        <v>258</v>
      </c>
      <c r="I308" s="37" t="str">
        <f t="shared" si="42"/>
        <v xml:space="preserve">Average monthly expenditures for education(school year 2020-2021)  : </v>
      </c>
      <c r="J308" s="37" t="str">
        <f t="shared" si="43"/>
        <v>Average monthly expenditures for education(school year 2020-2021)  : Migrants</v>
      </c>
      <c r="K308" s="36">
        <f>L308</f>
        <v>17.194687808902</v>
      </c>
      <c r="L308" s="88">
        <v>17.194687808902</v>
      </c>
    </row>
    <row r="309" spans="1:12" ht="14.5" hidden="1" customHeight="1" x14ac:dyDescent="0.35">
      <c r="A309" s="38" t="s">
        <v>3</v>
      </c>
      <c r="B309" s="34" t="s">
        <v>84</v>
      </c>
      <c r="C309" s="34" t="s">
        <v>225</v>
      </c>
      <c r="D309" s="38" t="s">
        <v>224</v>
      </c>
      <c r="E309" s="38" t="s">
        <v>82</v>
      </c>
      <c r="F309" s="38" t="s">
        <v>13</v>
      </c>
      <c r="G309" s="35" t="s">
        <v>257</v>
      </c>
      <c r="H309" s="35" t="s">
        <v>258</v>
      </c>
      <c r="I309" s="37" t="str">
        <f t="shared" si="42"/>
        <v xml:space="preserve">Average monthly expenditures for education(school year 2020-2021)  : </v>
      </c>
      <c r="J309" s="37" t="str">
        <f t="shared" si="43"/>
        <v>Average monthly expenditures for education(school year 2020-2021)  : PRL</v>
      </c>
      <c r="K309" s="88">
        <v>25.461556293608599</v>
      </c>
      <c r="L309" s="88">
        <v>25.461556293608599</v>
      </c>
    </row>
    <row r="310" spans="1:12" ht="14.5" hidden="1" customHeight="1" x14ac:dyDescent="0.35">
      <c r="A310" s="38" t="s">
        <v>3</v>
      </c>
      <c r="B310" s="34" t="s">
        <v>84</v>
      </c>
      <c r="C310" s="38" t="s">
        <v>260</v>
      </c>
      <c r="D310" s="38"/>
      <c r="E310" s="38" t="s">
        <v>11</v>
      </c>
      <c r="F310" s="38" t="s">
        <v>12</v>
      </c>
      <c r="G310" s="35" t="s">
        <v>278</v>
      </c>
      <c r="H310" s="35" t="s">
        <v>261</v>
      </c>
      <c r="I310" s="37" t="str">
        <f t="shared" si="42"/>
        <v>Main source of income (30 days) : Savings</v>
      </c>
      <c r="J310" s="37" t="str">
        <f t="shared" si="43"/>
        <v>Main source of income (30 days) : SavingsLebanese</v>
      </c>
      <c r="K310" s="36">
        <f t="shared" si="44"/>
        <v>23.135243528284299</v>
      </c>
      <c r="L310" s="88">
        <v>0.23135243528284299</v>
      </c>
    </row>
    <row r="311" spans="1:12" ht="14.5" hidden="1" customHeight="1" x14ac:dyDescent="0.35">
      <c r="A311" s="38" t="s">
        <v>3</v>
      </c>
      <c r="B311" s="34" t="s">
        <v>84</v>
      </c>
      <c r="C311" s="38" t="s">
        <v>260</v>
      </c>
      <c r="D311" s="38"/>
      <c r="E311" s="38" t="s">
        <v>11</v>
      </c>
      <c r="F311" s="38" t="s">
        <v>12</v>
      </c>
      <c r="G311" s="35" t="s">
        <v>278</v>
      </c>
      <c r="H311" s="35" t="s">
        <v>262</v>
      </c>
      <c r="I311" s="37" t="str">
        <f t="shared" si="42"/>
        <v>Main source of income (30 days) : Income from renting out house, land or property</v>
      </c>
      <c r="J311" s="37" t="str">
        <f t="shared" si="43"/>
        <v>Main source of income (30 days) : Income from renting out house, land or propertyLebanese</v>
      </c>
      <c r="K311" s="36">
        <f t="shared" si="44"/>
        <v>2.0637323458820598</v>
      </c>
      <c r="L311" s="88">
        <v>2.0637323458820599E-2</v>
      </c>
    </row>
    <row r="312" spans="1:12" ht="14.5" hidden="1" customHeight="1" x14ac:dyDescent="0.35">
      <c r="A312" s="38" t="s">
        <v>3</v>
      </c>
      <c r="B312" s="34" t="s">
        <v>84</v>
      </c>
      <c r="C312" s="38" t="s">
        <v>260</v>
      </c>
      <c r="D312" s="38"/>
      <c r="E312" s="38" t="s">
        <v>11</v>
      </c>
      <c r="F312" s="38" t="s">
        <v>12</v>
      </c>
      <c r="G312" s="35" t="s">
        <v>278</v>
      </c>
      <c r="H312" s="35" t="s">
        <v>263</v>
      </c>
      <c r="I312" s="37" t="str">
        <f t="shared" si="42"/>
        <v>Main source of income (30 days) : Employment (contracted)</v>
      </c>
      <c r="J312" s="37" t="str">
        <f t="shared" si="43"/>
        <v>Main source of income (30 days) : Employment (contracted)Lebanese</v>
      </c>
      <c r="K312" s="36">
        <f t="shared" si="44"/>
        <v>28.017346781709001</v>
      </c>
      <c r="L312" s="88">
        <v>0.28017346781709002</v>
      </c>
    </row>
    <row r="313" spans="1:12" ht="14.5" hidden="1" customHeight="1" x14ac:dyDescent="0.35">
      <c r="A313" s="38" t="s">
        <v>3</v>
      </c>
      <c r="B313" s="34" t="s">
        <v>84</v>
      </c>
      <c r="C313" s="38" t="s">
        <v>260</v>
      </c>
      <c r="D313" s="38"/>
      <c r="E313" s="38" t="s">
        <v>11</v>
      </c>
      <c r="F313" s="38" t="s">
        <v>12</v>
      </c>
      <c r="G313" s="35" t="s">
        <v>278</v>
      </c>
      <c r="H313" s="35" t="s">
        <v>264</v>
      </c>
      <c r="I313" s="37" t="str">
        <f t="shared" si="42"/>
        <v>Main source of income (30 days) : Daily/intermittent work</v>
      </c>
      <c r="J313" s="37" t="str">
        <f t="shared" si="43"/>
        <v>Main source of income (30 days) : Daily/intermittent workLebanese</v>
      </c>
      <c r="K313" s="36">
        <f t="shared" si="44"/>
        <v>41.485828432607505</v>
      </c>
      <c r="L313" s="88">
        <v>0.41485828432607502</v>
      </c>
    </row>
    <row r="314" spans="1:12" ht="14.5" hidden="1" customHeight="1" x14ac:dyDescent="0.35">
      <c r="A314" s="38" t="s">
        <v>3</v>
      </c>
      <c r="B314" s="34" t="s">
        <v>84</v>
      </c>
      <c r="C314" s="38" t="s">
        <v>260</v>
      </c>
      <c r="D314" s="38"/>
      <c r="E314" s="38" t="s">
        <v>11</v>
      </c>
      <c r="F314" s="38" t="s">
        <v>12</v>
      </c>
      <c r="G314" s="35" t="s">
        <v>278</v>
      </c>
      <c r="H314" s="35" t="s">
        <v>265</v>
      </c>
      <c r="I314" s="37" t="str">
        <f t="shared" si="42"/>
        <v>Main source of income (30 days) : Remittances</v>
      </c>
      <c r="J314" s="37" t="str">
        <f t="shared" si="43"/>
        <v>Main source of income (30 days) : RemittancesLebanese</v>
      </c>
      <c r="K314" s="36">
        <f t="shared" si="44"/>
        <v>4.7622937988706502</v>
      </c>
      <c r="L314" s="88">
        <v>4.7622937988706503E-2</v>
      </c>
    </row>
    <row r="315" spans="1:12" ht="14.5" hidden="1" customHeight="1" x14ac:dyDescent="0.35">
      <c r="A315" s="38" t="s">
        <v>3</v>
      </c>
      <c r="B315" s="34" t="s">
        <v>84</v>
      </c>
      <c r="C315" s="38" t="s">
        <v>260</v>
      </c>
      <c r="D315" s="38"/>
      <c r="E315" s="38" t="s">
        <v>11</v>
      </c>
      <c r="F315" s="38" t="s">
        <v>12</v>
      </c>
      <c r="G315" s="35" t="s">
        <v>278</v>
      </c>
      <c r="H315" s="35" t="s">
        <v>266</v>
      </c>
      <c r="I315" s="37" t="str">
        <f t="shared" si="42"/>
        <v>Main source of income (30 days) : Retirement fund or pension</v>
      </c>
      <c r="J315" s="37" t="str">
        <f t="shared" si="43"/>
        <v>Main source of income (30 days) : Retirement fund or pensionLebanese</v>
      </c>
      <c r="K315" s="36">
        <f t="shared" si="44"/>
        <v>7.6944599359289096</v>
      </c>
      <c r="L315" s="88">
        <v>7.6944599359289101E-2</v>
      </c>
    </row>
    <row r="316" spans="1:12" ht="14.5" hidden="1" customHeight="1" x14ac:dyDescent="0.35">
      <c r="A316" s="38" t="s">
        <v>3</v>
      </c>
      <c r="B316" s="34" t="s">
        <v>84</v>
      </c>
      <c r="C316" s="38" t="s">
        <v>260</v>
      </c>
      <c r="D316" s="38"/>
      <c r="E316" s="38" t="s">
        <v>11</v>
      </c>
      <c r="F316" s="38" t="s">
        <v>12</v>
      </c>
      <c r="G316" s="35" t="s">
        <v>278</v>
      </c>
      <c r="H316" s="35" t="s">
        <v>267</v>
      </c>
      <c r="I316" s="37" t="str">
        <f t="shared" si="42"/>
        <v>Main source of income (30 days) : Selling household assets</v>
      </c>
      <c r="J316" s="37" t="str">
        <f t="shared" si="43"/>
        <v>Main source of income (30 days) : Selling household assetsLebanese</v>
      </c>
      <c r="K316" s="36">
        <f t="shared" si="44"/>
        <v>2.9003031401053301</v>
      </c>
      <c r="L316" s="88">
        <v>2.90030314010533E-2</v>
      </c>
    </row>
    <row r="317" spans="1:12" ht="14.5" hidden="1" customHeight="1" x14ac:dyDescent="0.35">
      <c r="A317" s="38" t="s">
        <v>3</v>
      </c>
      <c r="B317" s="34" t="s">
        <v>84</v>
      </c>
      <c r="C317" s="38" t="s">
        <v>260</v>
      </c>
      <c r="D317" s="38"/>
      <c r="E317" s="38" t="s">
        <v>11</v>
      </c>
      <c r="F317" s="38" t="s">
        <v>12</v>
      </c>
      <c r="G317" s="35" t="s">
        <v>278</v>
      </c>
      <c r="H317" s="35" t="s">
        <v>268</v>
      </c>
      <c r="I317" s="37" t="str">
        <f t="shared" si="42"/>
        <v>Main source of income (30 days) : Selling assistance received</v>
      </c>
      <c r="J317" s="37" t="str">
        <f t="shared" si="43"/>
        <v>Main source of income (30 days) : Selling assistance receivedLebanese</v>
      </c>
      <c r="K317" s="36">
        <f t="shared" si="44"/>
        <v>0.248383984976707</v>
      </c>
      <c r="L317" s="88">
        <v>2.4838398497670699E-3</v>
      </c>
    </row>
    <row r="318" spans="1:12" ht="14.5" hidden="1" customHeight="1" x14ac:dyDescent="0.35">
      <c r="A318" s="38" t="s">
        <v>3</v>
      </c>
      <c r="B318" s="34" t="s">
        <v>84</v>
      </c>
      <c r="C318" s="38" t="s">
        <v>260</v>
      </c>
      <c r="D318" s="38"/>
      <c r="E318" s="38" t="s">
        <v>11</v>
      </c>
      <c r="F318" s="38" t="s">
        <v>12</v>
      </c>
      <c r="G318" s="35" t="s">
        <v>278</v>
      </c>
      <c r="H318" s="35" t="s">
        <v>269</v>
      </c>
      <c r="I318" s="37" t="str">
        <f t="shared" si="42"/>
        <v>Main source of income (30 days) : Loans, debt</v>
      </c>
      <c r="J318" s="37" t="str">
        <f t="shared" si="43"/>
        <v>Main source of income (30 days) : Loans, debtLebanese</v>
      </c>
      <c r="K318" s="36">
        <f t="shared" si="44"/>
        <v>5.4744689666299102</v>
      </c>
      <c r="L318" s="88">
        <v>5.4744689666299098E-2</v>
      </c>
    </row>
    <row r="319" spans="1:12" ht="14.5" hidden="1" customHeight="1" x14ac:dyDescent="0.35">
      <c r="A319" s="38" t="s">
        <v>3</v>
      </c>
      <c r="B319" s="34" t="s">
        <v>84</v>
      </c>
      <c r="C319" s="38" t="s">
        <v>260</v>
      </c>
      <c r="D319" s="38"/>
      <c r="E319" s="38" t="s">
        <v>11</v>
      </c>
      <c r="F319" s="38" t="s">
        <v>12</v>
      </c>
      <c r="G319" s="35" t="s">
        <v>278</v>
      </c>
      <c r="H319" s="35" t="s">
        <v>270</v>
      </c>
      <c r="I319" s="37" t="str">
        <f t="shared" si="42"/>
        <v>Main source of income (30 days) : Cash assistance</v>
      </c>
      <c r="J319" s="37" t="str">
        <f t="shared" si="43"/>
        <v>Main source of income (30 days) : Cash assistanceLebanese</v>
      </c>
      <c r="K319" s="36">
        <f t="shared" si="44"/>
        <v>5.0767658628043399</v>
      </c>
      <c r="L319" s="88">
        <v>5.0767658628043402E-2</v>
      </c>
    </row>
    <row r="320" spans="1:12" ht="14.5" hidden="1" customHeight="1" x14ac:dyDescent="0.35">
      <c r="A320" s="38" t="s">
        <v>3</v>
      </c>
      <c r="B320" s="34" t="s">
        <v>84</v>
      </c>
      <c r="C320" s="38" t="s">
        <v>260</v>
      </c>
      <c r="D320" s="38"/>
      <c r="E320" s="38" t="s">
        <v>11</v>
      </c>
      <c r="F320" s="38" t="s">
        <v>12</v>
      </c>
      <c r="G320" s="35" t="s">
        <v>278</v>
      </c>
      <c r="H320" s="35" t="s">
        <v>271</v>
      </c>
      <c r="I320" s="37" t="str">
        <f t="shared" si="42"/>
        <v>Main source of income (30 days) : Support from community, friends, family</v>
      </c>
      <c r="J320" s="37" t="str">
        <f t="shared" si="43"/>
        <v>Main source of income (30 days) : Support from community, friends, familyLebanese</v>
      </c>
      <c r="K320" s="36">
        <f t="shared" si="44"/>
        <v>17.240367799558101</v>
      </c>
      <c r="L320" s="88">
        <v>0.17240367799558101</v>
      </c>
    </row>
    <row r="321" spans="1:12" ht="14.5" hidden="1" customHeight="1" x14ac:dyDescent="0.35">
      <c r="A321" s="38" t="s">
        <v>3</v>
      </c>
      <c r="B321" s="34" t="s">
        <v>84</v>
      </c>
      <c r="C321" s="38" t="s">
        <v>260</v>
      </c>
      <c r="D321" s="38"/>
      <c r="E321" s="38" t="s">
        <v>11</v>
      </c>
      <c r="F321" s="38" t="s">
        <v>12</v>
      </c>
      <c r="G321" s="35" t="s">
        <v>278</v>
      </c>
      <c r="H321" s="35" t="s">
        <v>272</v>
      </c>
      <c r="I321" s="37" t="str">
        <f t="shared" si="42"/>
        <v>Main source of income (30 days) : NGO or charity assistance</v>
      </c>
      <c r="J321" s="37" t="str">
        <f t="shared" si="43"/>
        <v>Main source of income (30 days) : NGO or charity assistanceLebanese</v>
      </c>
      <c r="K321" s="36">
        <f t="shared" si="44"/>
        <v>0.84838872687682998</v>
      </c>
      <c r="L321" s="88">
        <v>8.4838872687683E-3</v>
      </c>
    </row>
    <row r="322" spans="1:12" ht="14.5" hidden="1" customHeight="1" x14ac:dyDescent="0.35">
      <c r="A322" s="38" t="s">
        <v>3</v>
      </c>
      <c r="B322" s="34" t="s">
        <v>84</v>
      </c>
      <c r="C322" s="38" t="s">
        <v>260</v>
      </c>
      <c r="D322" s="38"/>
      <c r="E322" s="38" t="s">
        <v>11</v>
      </c>
      <c r="F322" s="38" t="s">
        <v>12</v>
      </c>
      <c r="G322" s="35" t="s">
        <v>278</v>
      </c>
      <c r="H322" s="35" t="s">
        <v>273</v>
      </c>
      <c r="I322" s="37" t="str">
        <f t="shared" si="42"/>
        <v>Main source of income (30 days) : Social service (disability allowance)</v>
      </c>
      <c r="J322" s="37" t="str">
        <f t="shared" si="43"/>
        <v>Main source of income (30 days) : Social service (disability allowance)Lebanese</v>
      </c>
      <c r="K322" s="42">
        <f t="shared" ref="K322:K365" si="45">L322*100</f>
        <v>0.123918455709068</v>
      </c>
      <c r="L322" s="88">
        <v>1.23918455709068E-3</v>
      </c>
    </row>
    <row r="323" spans="1:12" ht="14.5" hidden="1" customHeight="1" x14ac:dyDescent="0.35">
      <c r="A323" s="38" t="s">
        <v>3</v>
      </c>
      <c r="B323" s="34" t="s">
        <v>84</v>
      </c>
      <c r="C323" s="38" t="s">
        <v>260</v>
      </c>
      <c r="D323" s="38"/>
      <c r="E323" s="38" t="s">
        <v>11</v>
      </c>
      <c r="F323" s="38" t="s">
        <v>12</v>
      </c>
      <c r="G323" s="35" t="s">
        <v>278</v>
      </c>
      <c r="H323" s="35" t="s">
        <v>274</v>
      </c>
      <c r="I323" s="37" t="str">
        <f t="shared" si="42"/>
        <v>Main source of income (30 days) : Illegal or socially degrading activities (e.g. unlawful sales, begging, etc.)</v>
      </c>
      <c r="J323" s="37" t="str">
        <f t="shared" si="43"/>
        <v>Main source of income (30 days) : Illegal or socially degrading activities (e.g. unlawful sales, begging, etc.)Lebanese</v>
      </c>
      <c r="K323" s="42">
        <f t="shared" si="45"/>
        <v>9.2051349467218505E-2</v>
      </c>
      <c r="L323" s="88">
        <v>9.2051349467218502E-4</v>
      </c>
    </row>
    <row r="324" spans="1:12" ht="14.5" hidden="1" customHeight="1" x14ac:dyDescent="0.35">
      <c r="A324" s="38" t="s">
        <v>3</v>
      </c>
      <c r="B324" s="34" t="s">
        <v>84</v>
      </c>
      <c r="C324" s="38" t="s">
        <v>260</v>
      </c>
      <c r="D324" s="38"/>
      <c r="E324" s="38" t="s">
        <v>11</v>
      </c>
      <c r="F324" s="38" t="s">
        <v>12</v>
      </c>
      <c r="G324" s="35" t="s">
        <v>278</v>
      </c>
      <c r="H324" s="35" t="s">
        <v>275</v>
      </c>
      <c r="I324" s="37" t="str">
        <f t="shared" si="42"/>
        <v>Main source of income (30 days) : Zakat</v>
      </c>
      <c r="J324" s="37" t="str">
        <f t="shared" si="43"/>
        <v>Main source of income (30 days) : ZakatLebanese</v>
      </c>
      <c r="K324" s="42">
        <f t="shared" si="45"/>
        <v>0.38088294928432903</v>
      </c>
      <c r="L324" s="88">
        <v>3.8088294928432902E-3</v>
      </c>
    </row>
    <row r="325" spans="1:12" ht="14.5" hidden="1" customHeight="1" x14ac:dyDescent="0.35">
      <c r="A325" s="38" t="s">
        <v>3</v>
      </c>
      <c r="B325" s="34" t="s">
        <v>84</v>
      </c>
      <c r="C325" s="38" t="s">
        <v>260</v>
      </c>
      <c r="D325" s="38"/>
      <c r="E325" s="38" t="s">
        <v>11</v>
      </c>
      <c r="F325" s="38" t="s">
        <v>12</v>
      </c>
      <c r="G325" s="35" t="s">
        <v>278</v>
      </c>
      <c r="H325" s="35" t="s">
        <v>276</v>
      </c>
      <c r="I325" s="37" t="str">
        <f t="shared" si="42"/>
        <v>Main source of income (30 days) : Agriculture, livestock or herding</v>
      </c>
      <c r="J325" s="37" t="str">
        <f t="shared" si="43"/>
        <v>Main source of income (30 days) : Agriculture, livestock or herdingLebanese</v>
      </c>
      <c r="K325" s="42">
        <f t="shared" si="45"/>
        <v>1.86065432908939</v>
      </c>
      <c r="L325" s="88">
        <v>1.8606543290893899E-2</v>
      </c>
    </row>
    <row r="326" spans="1:12" ht="14.5" hidden="1" customHeight="1" x14ac:dyDescent="0.35">
      <c r="A326" s="38" t="s">
        <v>3</v>
      </c>
      <c r="B326" s="34" t="s">
        <v>84</v>
      </c>
      <c r="C326" s="38" t="s">
        <v>260</v>
      </c>
      <c r="D326" s="38"/>
      <c r="E326" s="38" t="s">
        <v>11</v>
      </c>
      <c r="F326" s="38" t="s">
        <v>12</v>
      </c>
      <c r="G326" s="35" t="s">
        <v>278</v>
      </c>
      <c r="H326" s="35" t="s">
        <v>277</v>
      </c>
      <c r="I326" s="37" t="str">
        <f t="shared" si="42"/>
        <v>Main source of income (30 days) : Self-employment (own business)</v>
      </c>
      <c r="J326" s="37" t="str">
        <f t="shared" si="43"/>
        <v>Main source of income (30 days) : Self-employment (own business)Lebanese</v>
      </c>
      <c r="K326" s="42">
        <f t="shared" si="45"/>
        <v>6.2821032287093503</v>
      </c>
      <c r="L326" s="88">
        <v>6.2821032287093501E-2</v>
      </c>
    </row>
    <row r="327" spans="1:12" ht="14.5" hidden="1" customHeight="1" x14ac:dyDescent="0.35">
      <c r="A327" s="38" t="s">
        <v>3</v>
      </c>
      <c r="B327" s="34" t="s">
        <v>84</v>
      </c>
      <c r="C327" s="38" t="s">
        <v>260</v>
      </c>
      <c r="D327" s="38"/>
      <c r="E327" s="38" t="s">
        <v>11</v>
      </c>
      <c r="F327" s="38" t="s">
        <v>12</v>
      </c>
      <c r="G327" s="35" t="s">
        <v>278</v>
      </c>
      <c r="H327" s="35" t="s">
        <v>9</v>
      </c>
      <c r="I327" s="37" t="str">
        <f t="shared" si="42"/>
        <v>Main source of income (30 days) : Other</v>
      </c>
      <c r="J327" s="37" t="str">
        <f t="shared" si="43"/>
        <v>Main source of income (30 days) : OtherLebanese</v>
      </c>
      <c r="K327" s="42">
        <f t="shared" si="45"/>
        <v>4.1093855867412203E-2</v>
      </c>
      <c r="L327" s="88">
        <v>4.1093855867412201E-4</v>
      </c>
    </row>
    <row r="328" spans="1:12" ht="14.5" hidden="1" customHeight="1" x14ac:dyDescent="0.35">
      <c r="A328" s="38" t="s">
        <v>3</v>
      </c>
      <c r="B328" s="34" t="s">
        <v>84</v>
      </c>
      <c r="C328" s="38" t="s">
        <v>260</v>
      </c>
      <c r="D328" s="38"/>
      <c r="E328" s="38" t="s">
        <v>11</v>
      </c>
      <c r="F328" s="38" t="s">
        <v>12</v>
      </c>
      <c r="G328" s="35" t="s">
        <v>278</v>
      </c>
      <c r="H328" s="35" t="s">
        <v>8</v>
      </c>
      <c r="I328" s="37" t="str">
        <f t="shared" si="42"/>
        <v>Main source of income (30 days) : Don't know</v>
      </c>
      <c r="J328" s="37" t="str">
        <f t="shared" si="43"/>
        <v>Main source of income (30 days) : Don't knowLebanese</v>
      </c>
      <c r="K328" s="42">
        <f t="shared" si="45"/>
        <v>0.29423061794683003</v>
      </c>
      <c r="L328" s="88">
        <v>2.9423061794683E-3</v>
      </c>
    </row>
    <row r="329" spans="1:12" ht="14.5" hidden="1" customHeight="1" x14ac:dyDescent="0.35">
      <c r="A329" s="38" t="s">
        <v>3</v>
      </c>
      <c r="B329" s="34" t="s">
        <v>84</v>
      </c>
      <c r="C329" s="38" t="s">
        <v>260</v>
      </c>
      <c r="D329" s="38"/>
      <c r="E329" s="38" t="s">
        <v>11</v>
      </c>
      <c r="F329" s="38" t="s">
        <v>12</v>
      </c>
      <c r="G329" s="35" t="s">
        <v>278</v>
      </c>
      <c r="H329" s="35" t="s">
        <v>7</v>
      </c>
      <c r="I329" s="37" t="str">
        <f t="shared" si="42"/>
        <v>Main source of income (30 days) : Decline to answer</v>
      </c>
      <c r="J329" s="37" t="str">
        <f t="shared" si="43"/>
        <v>Main source of income (30 days) : Decline to answerLebanese</v>
      </c>
      <c r="K329" s="42">
        <f t="shared" si="45"/>
        <v>0.207603812867</v>
      </c>
      <c r="L329" s="88">
        <v>2.0760381286700001E-3</v>
      </c>
    </row>
    <row r="330" spans="1:12" ht="14.5" hidden="1" customHeight="1" x14ac:dyDescent="0.35">
      <c r="A330" s="38" t="s">
        <v>3</v>
      </c>
      <c r="B330" s="34" t="s">
        <v>84</v>
      </c>
      <c r="C330" s="38" t="s">
        <v>260</v>
      </c>
      <c r="D330" s="38"/>
      <c r="E330" s="38" t="s">
        <v>11</v>
      </c>
      <c r="F330" s="38" t="s">
        <v>49</v>
      </c>
      <c r="G330" s="35" t="s">
        <v>278</v>
      </c>
      <c r="H330" s="35" t="s">
        <v>261</v>
      </c>
      <c r="I330" s="37" t="str">
        <f t="shared" si="42"/>
        <v>Main source of income (30 days) : Savings</v>
      </c>
      <c r="J330" s="37" t="str">
        <f t="shared" si="43"/>
        <v>Main source of income (30 days) : SavingsMigrants</v>
      </c>
      <c r="K330" s="42">
        <f t="shared" si="45"/>
        <v>6.6713810937696501</v>
      </c>
      <c r="L330" s="88">
        <v>6.6713810937696502E-2</v>
      </c>
    </row>
    <row r="331" spans="1:12" ht="14.5" hidden="1" customHeight="1" x14ac:dyDescent="0.35">
      <c r="A331" s="38" t="s">
        <v>3</v>
      </c>
      <c r="B331" s="34" t="s">
        <v>84</v>
      </c>
      <c r="C331" s="38" t="s">
        <v>260</v>
      </c>
      <c r="D331" s="38"/>
      <c r="E331" s="38" t="s">
        <v>11</v>
      </c>
      <c r="F331" s="38" t="s">
        <v>49</v>
      </c>
      <c r="G331" s="35" t="s">
        <v>278</v>
      </c>
      <c r="H331" s="35" t="s">
        <v>262</v>
      </c>
      <c r="I331" s="37" t="str">
        <f t="shared" si="42"/>
        <v>Main source of income (30 days) : Income from renting out house, land or property</v>
      </c>
      <c r="J331" s="37" t="str">
        <f t="shared" si="43"/>
        <v>Main source of income (30 days) : Income from renting out house, land or propertyMigrants</v>
      </c>
      <c r="K331" s="42">
        <f t="shared" si="45"/>
        <v>8.7816353848088502E-2</v>
      </c>
      <c r="L331" s="88">
        <v>8.7816353848088505E-4</v>
      </c>
    </row>
    <row r="332" spans="1:12" ht="14.5" hidden="1" customHeight="1" x14ac:dyDescent="0.35">
      <c r="A332" s="38" t="s">
        <v>3</v>
      </c>
      <c r="B332" s="34" t="s">
        <v>84</v>
      </c>
      <c r="C332" s="38" t="s">
        <v>260</v>
      </c>
      <c r="D332" s="38"/>
      <c r="E332" s="38" t="s">
        <v>11</v>
      </c>
      <c r="F332" s="38" t="s">
        <v>49</v>
      </c>
      <c r="G332" s="35" t="s">
        <v>278</v>
      </c>
      <c r="H332" s="35" t="s">
        <v>263</v>
      </c>
      <c r="I332" s="37" t="str">
        <f t="shared" si="42"/>
        <v>Main source of income (30 days) : Employment (contracted)</v>
      </c>
      <c r="J332" s="37" t="str">
        <f t="shared" si="43"/>
        <v>Main source of income (30 days) : Employment (contracted)Migrants</v>
      </c>
      <c r="K332" s="42">
        <f t="shared" si="45"/>
        <v>61.388470566627795</v>
      </c>
      <c r="L332" s="88">
        <v>0.61388470566627795</v>
      </c>
    </row>
    <row r="333" spans="1:12" ht="14.5" hidden="1" customHeight="1" x14ac:dyDescent="0.35">
      <c r="A333" s="38" t="s">
        <v>3</v>
      </c>
      <c r="B333" s="34" t="s">
        <v>84</v>
      </c>
      <c r="C333" s="38" t="s">
        <v>260</v>
      </c>
      <c r="D333" s="38"/>
      <c r="E333" s="38" t="s">
        <v>11</v>
      </c>
      <c r="F333" s="38" t="s">
        <v>49</v>
      </c>
      <c r="G333" s="35" t="s">
        <v>278</v>
      </c>
      <c r="H333" s="35" t="s">
        <v>264</v>
      </c>
      <c r="I333" s="37" t="str">
        <f t="shared" si="42"/>
        <v>Main source of income (30 days) : Daily/intermittent work</v>
      </c>
      <c r="J333" s="37" t="str">
        <f t="shared" si="43"/>
        <v>Main source of income (30 days) : Daily/intermittent workMigrants</v>
      </c>
      <c r="K333" s="42">
        <f t="shared" si="45"/>
        <v>34.686334478857098</v>
      </c>
      <c r="L333" s="88">
        <v>0.346863344788571</v>
      </c>
    </row>
    <row r="334" spans="1:12" ht="14.5" hidden="1" customHeight="1" x14ac:dyDescent="0.35">
      <c r="A334" s="38" t="s">
        <v>3</v>
      </c>
      <c r="B334" s="34" t="s">
        <v>84</v>
      </c>
      <c r="C334" s="38" t="s">
        <v>260</v>
      </c>
      <c r="D334" s="38"/>
      <c r="E334" s="38" t="s">
        <v>11</v>
      </c>
      <c r="F334" s="38" t="s">
        <v>49</v>
      </c>
      <c r="G334" s="35" t="s">
        <v>278</v>
      </c>
      <c r="H334" s="35" t="s">
        <v>265</v>
      </c>
      <c r="I334" s="37" t="str">
        <f t="shared" si="42"/>
        <v>Main source of income (30 days) : Remittances</v>
      </c>
      <c r="J334" s="37" t="str">
        <f t="shared" si="43"/>
        <v>Main source of income (30 days) : RemittancesMigrants</v>
      </c>
      <c r="K334" s="42">
        <f t="shared" si="45"/>
        <v>0.86816564873535806</v>
      </c>
      <c r="L334" s="88">
        <v>8.6816564873535805E-3</v>
      </c>
    </row>
    <row r="335" spans="1:12" ht="14.5" hidden="1" customHeight="1" x14ac:dyDescent="0.35">
      <c r="A335" s="38" t="s">
        <v>3</v>
      </c>
      <c r="B335" s="34" t="s">
        <v>84</v>
      </c>
      <c r="C335" s="38" t="s">
        <v>260</v>
      </c>
      <c r="D335" s="38"/>
      <c r="E335" s="38" t="s">
        <v>11</v>
      </c>
      <c r="F335" s="38" t="s">
        <v>49</v>
      </c>
      <c r="G335" s="35" t="s">
        <v>278</v>
      </c>
      <c r="H335" s="35" t="s">
        <v>266</v>
      </c>
      <c r="I335" s="37" t="str">
        <f t="shared" si="42"/>
        <v>Main source of income (30 days) : Retirement fund or pension</v>
      </c>
      <c r="J335" s="37" t="str">
        <f t="shared" si="43"/>
        <v>Main source of income (30 days) : Retirement fund or pensionMigrants</v>
      </c>
      <c r="K335" s="42">
        <f t="shared" si="45"/>
        <v>0</v>
      </c>
      <c r="L335" s="88">
        <v>0</v>
      </c>
    </row>
    <row r="336" spans="1:12" ht="14.5" hidden="1" customHeight="1" x14ac:dyDescent="0.35">
      <c r="A336" s="38" t="s">
        <v>3</v>
      </c>
      <c r="B336" s="34" t="s">
        <v>84</v>
      </c>
      <c r="C336" s="38" t="s">
        <v>260</v>
      </c>
      <c r="D336" s="38"/>
      <c r="E336" s="38" t="s">
        <v>11</v>
      </c>
      <c r="F336" s="38" t="s">
        <v>49</v>
      </c>
      <c r="G336" s="35" t="s">
        <v>278</v>
      </c>
      <c r="H336" s="35" t="s">
        <v>267</v>
      </c>
      <c r="I336" s="37" t="str">
        <f t="shared" si="42"/>
        <v>Main source of income (30 days) : Selling household assets</v>
      </c>
      <c r="J336" s="37" t="str">
        <f t="shared" si="43"/>
        <v>Main source of income (30 days) : Selling household assetsMigrants</v>
      </c>
      <c r="K336" s="42">
        <f t="shared" si="45"/>
        <v>4.39081769240443E-2</v>
      </c>
      <c r="L336" s="88">
        <v>4.3908176924044301E-4</v>
      </c>
    </row>
    <row r="337" spans="1:12" ht="14.5" hidden="1" customHeight="1" x14ac:dyDescent="0.35">
      <c r="A337" s="38" t="s">
        <v>3</v>
      </c>
      <c r="B337" s="34" t="s">
        <v>84</v>
      </c>
      <c r="C337" s="38" t="s">
        <v>260</v>
      </c>
      <c r="D337" s="38"/>
      <c r="E337" s="38" t="s">
        <v>11</v>
      </c>
      <c r="F337" s="38" t="s">
        <v>49</v>
      </c>
      <c r="G337" s="35" t="s">
        <v>278</v>
      </c>
      <c r="H337" s="35" t="s">
        <v>268</v>
      </c>
      <c r="I337" s="37" t="str">
        <f t="shared" si="42"/>
        <v>Main source of income (30 days) : Selling assistance received</v>
      </c>
      <c r="J337" s="37" t="str">
        <f t="shared" si="43"/>
        <v>Main source of income (30 days) : Selling assistance receivedMigrants</v>
      </c>
      <c r="K337" s="42">
        <f t="shared" si="45"/>
        <v>0.34958957300775301</v>
      </c>
      <c r="L337" s="88">
        <v>3.4958957300775298E-3</v>
      </c>
    </row>
    <row r="338" spans="1:12" ht="14.5" hidden="1" customHeight="1" x14ac:dyDescent="0.35">
      <c r="A338" s="38" t="s">
        <v>3</v>
      </c>
      <c r="B338" s="34" t="s">
        <v>84</v>
      </c>
      <c r="C338" s="38" t="s">
        <v>260</v>
      </c>
      <c r="D338" s="38"/>
      <c r="E338" s="38" t="s">
        <v>11</v>
      </c>
      <c r="F338" s="38" t="s">
        <v>49</v>
      </c>
      <c r="G338" s="35" t="s">
        <v>278</v>
      </c>
      <c r="H338" s="35" t="s">
        <v>269</v>
      </c>
      <c r="I338" s="37" t="str">
        <f t="shared" si="42"/>
        <v>Main source of income (30 days) : Loans, debt</v>
      </c>
      <c r="J338" s="37" t="str">
        <f t="shared" si="43"/>
        <v>Main source of income (30 days) : Loans, debtMigrants</v>
      </c>
      <c r="K338" s="42">
        <f t="shared" si="45"/>
        <v>0.69200514667471491</v>
      </c>
      <c r="L338" s="88">
        <v>6.9200514667471496E-3</v>
      </c>
    </row>
    <row r="339" spans="1:12" ht="14.5" hidden="1" customHeight="1" x14ac:dyDescent="0.35">
      <c r="A339" s="38" t="s">
        <v>3</v>
      </c>
      <c r="B339" s="34" t="s">
        <v>84</v>
      </c>
      <c r="C339" s="38" t="s">
        <v>260</v>
      </c>
      <c r="D339" s="38"/>
      <c r="E339" s="38" t="s">
        <v>11</v>
      </c>
      <c r="F339" s="38" t="s">
        <v>49</v>
      </c>
      <c r="G339" s="35" t="s">
        <v>278</v>
      </c>
      <c r="H339" s="35" t="s">
        <v>270</v>
      </c>
      <c r="I339" s="37" t="str">
        <f t="shared" ref="I339:I402" si="46">CONCATENATE(G339,H339)</f>
        <v>Main source of income (30 days) : Cash assistance</v>
      </c>
      <c r="J339" s="37" t="str">
        <f t="shared" ref="J339:J402" si="47">CONCATENATE(G339,H339,F339)</f>
        <v>Main source of income (30 days) : Cash assistanceMigrants</v>
      </c>
      <c r="K339" s="42">
        <f t="shared" si="45"/>
        <v>1.79020878185925</v>
      </c>
      <c r="L339" s="88">
        <v>1.79020878185925E-2</v>
      </c>
    </row>
    <row r="340" spans="1:12" ht="14.5" hidden="1" customHeight="1" x14ac:dyDescent="0.35">
      <c r="A340" s="38" t="s">
        <v>3</v>
      </c>
      <c r="B340" s="34" t="s">
        <v>84</v>
      </c>
      <c r="C340" s="38" t="s">
        <v>260</v>
      </c>
      <c r="D340" s="38"/>
      <c r="E340" s="38" t="s">
        <v>11</v>
      </c>
      <c r="F340" s="38" t="s">
        <v>49</v>
      </c>
      <c r="G340" s="35" t="s">
        <v>278</v>
      </c>
      <c r="H340" s="35" t="s">
        <v>271</v>
      </c>
      <c r="I340" s="37" t="str">
        <f t="shared" si="46"/>
        <v>Main source of income (30 days) : Support from community, friends, family</v>
      </c>
      <c r="J340" s="37" t="str">
        <f t="shared" si="47"/>
        <v>Main source of income (30 days) : Support from community, friends, familyMigrants</v>
      </c>
      <c r="K340" s="42">
        <f t="shared" si="45"/>
        <v>1.8818760325599599</v>
      </c>
      <c r="L340" s="88">
        <v>1.88187603255996E-2</v>
      </c>
    </row>
    <row r="341" spans="1:12" ht="14.5" hidden="1" customHeight="1" x14ac:dyDescent="0.35">
      <c r="A341" s="38" t="s">
        <v>3</v>
      </c>
      <c r="B341" s="34" t="s">
        <v>84</v>
      </c>
      <c r="C341" s="38" t="s">
        <v>260</v>
      </c>
      <c r="D341" s="38"/>
      <c r="E341" s="38" t="s">
        <v>11</v>
      </c>
      <c r="F341" s="38" t="s">
        <v>49</v>
      </c>
      <c r="G341" s="35" t="s">
        <v>278</v>
      </c>
      <c r="H341" s="35" t="s">
        <v>272</v>
      </c>
      <c r="I341" s="37" t="str">
        <f t="shared" si="46"/>
        <v>Main source of income (30 days) : NGO or charity assistance</v>
      </c>
      <c r="J341" s="37" t="str">
        <f t="shared" si="47"/>
        <v>Main source of income (30 days) : NGO or charity assistanceMigrants</v>
      </c>
      <c r="K341" s="42">
        <f t="shared" si="45"/>
        <v>4.39081769240443E-2</v>
      </c>
      <c r="L341" s="88">
        <v>4.3908176924044301E-4</v>
      </c>
    </row>
    <row r="342" spans="1:12" ht="14.5" hidden="1" customHeight="1" x14ac:dyDescent="0.35">
      <c r="A342" s="38" t="s">
        <v>3</v>
      </c>
      <c r="B342" s="34" t="s">
        <v>84</v>
      </c>
      <c r="C342" s="38" t="s">
        <v>260</v>
      </c>
      <c r="D342" s="38"/>
      <c r="E342" s="38" t="s">
        <v>11</v>
      </c>
      <c r="F342" s="38" t="s">
        <v>49</v>
      </c>
      <c r="G342" s="35" t="s">
        <v>278</v>
      </c>
      <c r="H342" s="35" t="s">
        <v>273</v>
      </c>
      <c r="I342" s="37" t="str">
        <f t="shared" si="46"/>
        <v>Main source of income (30 days) : Social service (disability allowance)</v>
      </c>
      <c r="J342" s="37" t="str">
        <f t="shared" si="47"/>
        <v>Main source of income (30 days) : Social service (disability allowance)Migrants</v>
      </c>
      <c r="K342" s="42">
        <f t="shared" si="45"/>
        <v>0</v>
      </c>
      <c r="L342" s="88">
        <v>0</v>
      </c>
    </row>
    <row r="343" spans="1:12" ht="14.5" hidden="1" customHeight="1" x14ac:dyDescent="0.35">
      <c r="A343" s="38" t="s">
        <v>3</v>
      </c>
      <c r="B343" s="34" t="s">
        <v>84</v>
      </c>
      <c r="C343" s="38" t="s">
        <v>260</v>
      </c>
      <c r="D343" s="38"/>
      <c r="E343" s="38" t="s">
        <v>11</v>
      </c>
      <c r="F343" s="38" t="s">
        <v>49</v>
      </c>
      <c r="G343" s="35" t="s">
        <v>278</v>
      </c>
      <c r="H343" s="35" t="s">
        <v>274</v>
      </c>
      <c r="I343" s="37" t="str">
        <f t="shared" si="46"/>
        <v>Main source of income (30 days) : Illegal or socially degrading activities (e.g. unlawful sales, begging, etc.)</v>
      </c>
      <c r="J343" s="37" t="str">
        <f t="shared" si="47"/>
        <v>Main source of income (30 days) : Illegal or socially degrading activities (e.g. unlawful sales, begging, etc.)Migrants</v>
      </c>
      <c r="K343" s="42">
        <f t="shared" si="45"/>
        <v>4.39081769240443E-2</v>
      </c>
      <c r="L343" s="88">
        <v>4.3908176924044301E-4</v>
      </c>
    </row>
    <row r="344" spans="1:12" ht="14.5" hidden="1" customHeight="1" x14ac:dyDescent="0.35">
      <c r="A344" s="38" t="s">
        <v>3</v>
      </c>
      <c r="B344" s="34" t="s">
        <v>84</v>
      </c>
      <c r="C344" s="38" t="s">
        <v>260</v>
      </c>
      <c r="D344" s="38"/>
      <c r="E344" s="38" t="s">
        <v>11</v>
      </c>
      <c r="F344" s="38" t="s">
        <v>49</v>
      </c>
      <c r="G344" s="35" t="s">
        <v>278</v>
      </c>
      <c r="H344" s="35" t="s">
        <v>275</v>
      </c>
      <c r="I344" s="37" t="str">
        <f t="shared" si="46"/>
        <v>Main source of income (30 days) : Zakat</v>
      </c>
      <c r="J344" s="37" t="str">
        <f t="shared" si="47"/>
        <v>Main source of income (30 days) : ZakatMigrants</v>
      </c>
      <c r="K344" s="42">
        <f t="shared" si="45"/>
        <v>0.51637243897853802</v>
      </c>
      <c r="L344" s="88">
        <v>5.1637243897853799E-3</v>
      </c>
    </row>
    <row r="345" spans="1:12" ht="14.5" hidden="1" customHeight="1" x14ac:dyDescent="0.35">
      <c r="A345" s="38" t="s">
        <v>3</v>
      </c>
      <c r="B345" s="34" t="s">
        <v>84</v>
      </c>
      <c r="C345" s="38" t="s">
        <v>260</v>
      </c>
      <c r="D345" s="38"/>
      <c r="E345" s="38" t="s">
        <v>11</v>
      </c>
      <c r="F345" s="38" t="s">
        <v>49</v>
      </c>
      <c r="G345" s="35" t="s">
        <v>278</v>
      </c>
      <c r="H345" s="35" t="s">
        <v>276</v>
      </c>
      <c r="I345" s="37" t="str">
        <f t="shared" si="46"/>
        <v>Main source of income (30 days) : Agriculture, livestock or herding</v>
      </c>
      <c r="J345" s="37" t="str">
        <f t="shared" si="47"/>
        <v>Main source of income (30 days) : Agriculture, livestock or herdingMigrants</v>
      </c>
      <c r="K345" s="42">
        <f t="shared" si="45"/>
        <v>0.34958957300775301</v>
      </c>
      <c r="L345" s="88">
        <v>3.4958957300775298E-3</v>
      </c>
    </row>
    <row r="346" spans="1:12" ht="14.5" hidden="1" customHeight="1" x14ac:dyDescent="0.35">
      <c r="A346" s="38" t="s">
        <v>3</v>
      </c>
      <c r="B346" s="34" t="s">
        <v>84</v>
      </c>
      <c r="C346" s="38" t="s">
        <v>260</v>
      </c>
      <c r="D346" s="38"/>
      <c r="E346" s="38" t="s">
        <v>11</v>
      </c>
      <c r="F346" s="38" t="s">
        <v>49</v>
      </c>
      <c r="G346" s="35" t="s">
        <v>278</v>
      </c>
      <c r="H346" s="35" t="s">
        <v>277</v>
      </c>
      <c r="I346" s="37" t="str">
        <f t="shared" si="46"/>
        <v>Main source of income (30 days) : Self-employment (own business)</v>
      </c>
      <c r="J346" s="37" t="str">
        <f t="shared" si="47"/>
        <v>Main source of income (30 days) : Self-employment (own business)Migrants</v>
      </c>
      <c r="K346" s="42">
        <f t="shared" si="45"/>
        <v>1.3541376656850901</v>
      </c>
      <c r="L346" s="88">
        <v>1.3541376656850901E-2</v>
      </c>
    </row>
    <row r="347" spans="1:12" ht="14.5" hidden="1" customHeight="1" x14ac:dyDescent="0.35">
      <c r="A347" s="38" t="s">
        <v>3</v>
      </c>
      <c r="B347" s="34" t="s">
        <v>84</v>
      </c>
      <c r="C347" s="38" t="s">
        <v>260</v>
      </c>
      <c r="D347" s="38"/>
      <c r="E347" s="38" t="s">
        <v>11</v>
      </c>
      <c r="F347" s="38" t="s">
        <v>49</v>
      </c>
      <c r="G347" s="35" t="s">
        <v>278</v>
      </c>
      <c r="H347" s="35" t="s">
        <v>9</v>
      </c>
      <c r="I347" s="37" t="str">
        <f t="shared" si="46"/>
        <v>Main source of income (30 days) : Other</v>
      </c>
      <c r="J347" s="37" t="str">
        <f t="shared" si="47"/>
        <v>Main source of income (30 days) : OtherMigrants</v>
      </c>
      <c r="K347" s="42">
        <f t="shared" si="45"/>
        <v>0.26729995839689402</v>
      </c>
      <c r="L347" s="88">
        <v>2.6729995839689402E-3</v>
      </c>
    </row>
    <row r="348" spans="1:12" ht="14.5" hidden="1" customHeight="1" x14ac:dyDescent="0.35">
      <c r="A348" s="38" t="s">
        <v>3</v>
      </c>
      <c r="B348" s="34" t="s">
        <v>84</v>
      </c>
      <c r="C348" s="38" t="s">
        <v>260</v>
      </c>
      <c r="D348" s="38"/>
      <c r="E348" s="38" t="s">
        <v>11</v>
      </c>
      <c r="F348" s="38" t="s">
        <v>49</v>
      </c>
      <c r="G348" s="35" t="s">
        <v>278</v>
      </c>
      <c r="H348" s="35" t="s">
        <v>8</v>
      </c>
      <c r="I348" s="37" t="str">
        <f t="shared" si="46"/>
        <v>Main source of income (30 days) : Don't know</v>
      </c>
      <c r="J348" s="37" t="str">
        <f t="shared" si="47"/>
        <v>Main source of income (30 days) : Don't knowMigrants</v>
      </c>
      <c r="K348" s="42">
        <f t="shared" si="45"/>
        <v>0.61688953140464597</v>
      </c>
      <c r="L348" s="88">
        <v>6.1688953140464596E-3</v>
      </c>
    </row>
    <row r="349" spans="1:12" ht="14.5" hidden="1" customHeight="1" x14ac:dyDescent="0.35">
      <c r="A349" s="38" t="s">
        <v>3</v>
      </c>
      <c r="B349" s="34" t="s">
        <v>84</v>
      </c>
      <c r="C349" s="38" t="s">
        <v>260</v>
      </c>
      <c r="D349" s="38"/>
      <c r="E349" s="38" t="s">
        <v>11</v>
      </c>
      <c r="F349" s="38" t="s">
        <v>49</v>
      </c>
      <c r="G349" s="35" t="s">
        <v>278</v>
      </c>
      <c r="H349" s="35" t="s">
        <v>7</v>
      </c>
      <c r="I349" s="37" t="str">
        <f t="shared" si="46"/>
        <v>Main source of income (30 days) : Decline to answer</v>
      </c>
      <c r="J349" s="37" t="str">
        <f t="shared" si="47"/>
        <v>Main source of income (30 days) : Decline to answerMigrants</v>
      </c>
      <c r="K349" s="42">
        <f t="shared" si="45"/>
        <v>0.26729995839689402</v>
      </c>
      <c r="L349" s="88">
        <v>2.6729995839689402E-3</v>
      </c>
    </row>
    <row r="350" spans="1:12" ht="14.5" hidden="1" customHeight="1" x14ac:dyDescent="0.35">
      <c r="A350" s="38" t="s">
        <v>3</v>
      </c>
      <c r="B350" s="34" t="s">
        <v>84</v>
      </c>
      <c r="C350" s="38" t="s">
        <v>260</v>
      </c>
      <c r="D350" s="38"/>
      <c r="E350" s="38" t="s">
        <v>11</v>
      </c>
      <c r="F350" s="38" t="s">
        <v>13</v>
      </c>
      <c r="G350" s="35" t="s">
        <v>278</v>
      </c>
      <c r="H350" s="35" t="s">
        <v>261</v>
      </c>
      <c r="I350" s="37" t="str">
        <f t="shared" si="46"/>
        <v>Main source of income (30 days) : Savings</v>
      </c>
      <c r="J350" s="37" t="str">
        <f t="shared" si="47"/>
        <v>Main source of income (30 days) : SavingsPRL</v>
      </c>
      <c r="K350" s="42">
        <f t="shared" si="45"/>
        <v>16.741088375483599</v>
      </c>
      <c r="L350" s="88">
        <v>0.16741088375483601</v>
      </c>
    </row>
    <row r="351" spans="1:12" ht="14.5" hidden="1" customHeight="1" x14ac:dyDescent="0.35">
      <c r="A351" s="38" t="s">
        <v>3</v>
      </c>
      <c r="B351" s="34" t="s">
        <v>84</v>
      </c>
      <c r="C351" s="38" t="s">
        <v>260</v>
      </c>
      <c r="D351" s="38"/>
      <c r="E351" s="38" t="s">
        <v>11</v>
      </c>
      <c r="F351" s="38" t="s">
        <v>13</v>
      </c>
      <c r="G351" s="35" t="s">
        <v>278</v>
      </c>
      <c r="H351" s="35" t="s">
        <v>262</v>
      </c>
      <c r="I351" s="37" t="str">
        <f t="shared" si="46"/>
        <v>Main source of income (30 days) : Income from renting out house, land or property</v>
      </c>
      <c r="J351" s="37" t="str">
        <f t="shared" si="47"/>
        <v>Main source of income (30 days) : Income from renting out house, land or propertyPRL</v>
      </c>
      <c r="K351" s="42">
        <f t="shared" si="45"/>
        <v>0.9677238739542311</v>
      </c>
      <c r="L351" s="88">
        <v>9.6772387395423105E-3</v>
      </c>
    </row>
    <row r="352" spans="1:12" ht="14.5" hidden="1" customHeight="1" x14ac:dyDescent="0.35">
      <c r="A352" s="38" t="s">
        <v>3</v>
      </c>
      <c r="B352" s="34" t="s">
        <v>84</v>
      </c>
      <c r="C352" s="38" t="s">
        <v>260</v>
      </c>
      <c r="D352" s="38"/>
      <c r="E352" s="38" t="s">
        <v>11</v>
      </c>
      <c r="F352" s="38" t="s">
        <v>13</v>
      </c>
      <c r="G352" s="35" t="s">
        <v>278</v>
      </c>
      <c r="H352" s="35" t="s">
        <v>263</v>
      </c>
      <c r="I352" s="37" t="str">
        <f t="shared" si="46"/>
        <v>Main source of income (30 days) : Employment (contracted)</v>
      </c>
      <c r="J352" s="37" t="str">
        <f t="shared" si="47"/>
        <v>Main source of income (30 days) : Employment (contracted)PRL</v>
      </c>
      <c r="K352" s="42">
        <f t="shared" si="45"/>
        <v>12.588308414090802</v>
      </c>
      <c r="L352" s="88">
        <v>0.12588308414090801</v>
      </c>
    </row>
    <row r="353" spans="1:12" ht="14.5" hidden="1" customHeight="1" x14ac:dyDescent="0.35">
      <c r="A353" s="38" t="s">
        <v>3</v>
      </c>
      <c r="B353" s="34" t="s">
        <v>84</v>
      </c>
      <c r="C353" s="38" t="s">
        <v>260</v>
      </c>
      <c r="D353" s="38"/>
      <c r="E353" s="38" t="s">
        <v>11</v>
      </c>
      <c r="F353" s="38" t="s">
        <v>13</v>
      </c>
      <c r="G353" s="35" t="s">
        <v>278</v>
      </c>
      <c r="H353" s="35" t="s">
        <v>264</v>
      </c>
      <c r="I353" s="37" t="str">
        <f t="shared" si="46"/>
        <v>Main source of income (30 days) : Daily/intermittent work</v>
      </c>
      <c r="J353" s="37" t="str">
        <f t="shared" si="47"/>
        <v>Main source of income (30 days) : Daily/intermittent workPRL</v>
      </c>
      <c r="K353" s="42">
        <f t="shared" si="45"/>
        <v>49.908114776168901</v>
      </c>
      <c r="L353" s="88">
        <v>0.49908114776168899</v>
      </c>
    </row>
    <row r="354" spans="1:12" ht="14.5" hidden="1" customHeight="1" x14ac:dyDescent="0.35">
      <c r="A354" s="38" t="s">
        <v>3</v>
      </c>
      <c r="B354" s="34" t="s">
        <v>84</v>
      </c>
      <c r="C354" s="38" t="s">
        <v>260</v>
      </c>
      <c r="D354" s="38"/>
      <c r="E354" s="38" t="s">
        <v>11</v>
      </c>
      <c r="F354" s="38" t="s">
        <v>13</v>
      </c>
      <c r="G354" s="35" t="s">
        <v>278</v>
      </c>
      <c r="H354" s="35" t="s">
        <v>265</v>
      </c>
      <c r="I354" s="37" t="str">
        <f t="shared" si="46"/>
        <v>Main source of income (30 days) : Remittances</v>
      </c>
      <c r="J354" s="37" t="str">
        <f t="shared" si="47"/>
        <v>Main source of income (30 days) : RemittancesPRL</v>
      </c>
      <c r="K354" s="42">
        <f t="shared" si="45"/>
        <v>3.7555876955782699</v>
      </c>
      <c r="L354" s="88">
        <v>3.7555876955782698E-2</v>
      </c>
    </row>
    <row r="355" spans="1:12" ht="14.5" hidden="1" customHeight="1" x14ac:dyDescent="0.35">
      <c r="A355" s="38" t="s">
        <v>3</v>
      </c>
      <c r="B355" s="34" t="s">
        <v>84</v>
      </c>
      <c r="C355" s="38" t="s">
        <v>260</v>
      </c>
      <c r="D355" s="38"/>
      <c r="E355" s="38" t="s">
        <v>11</v>
      </c>
      <c r="F355" s="38" t="s">
        <v>13</v>
      </c>
      <c r="G355" s="35" t="s">
        <v>278</v>
      </c>
      <c r="H355" s="35" t="s">
        <v>266</v>
      </c>
      <c r="I355" s="37" t="str">
        <f t="shared" si="46"/>
        <v>Main source of income (30 days) : Retirement fund or pension</v>
      </c>
      <c r="J355" s="37" t="str">
        <f t="shared" si="47"/>
        <v>Main source of income (30 days) : Retirement fund or pensionPRL</v>
      </c>
      <c r="K355" s="42">
        <f t="shared" si="45"/>
        <v>2.6234527358532302</v>
      </c>
      <c r="L355" s="88">
        <v>2.6234527358532302E-2</v>
      </c>
    </row>
    <row r="356" spans="1:12" ht="14.5" hidden="1" customHeight="1" x14ac:dyDescent="0.35">
      <c r="A356" s="38" t="s">
        <v>3</v>
      </c>
      <c r="B356" s="34" t="s">
        <v>84</v>
      </c>
      <c r="C356" s="38" t="s">
        <v>260</v>
      </c>
      <c r="D356" s="38"/>
      <c r="E356" s="38" t="s">
        <v>11</v>
      </c>
      <c r="F356" s="38" t="s">
        <v>13</v>
      </c>
      <c r="G356" s="35" t="s">
        <v>278</v>
      </c>
      <c r="H356" s="35" t="s">
        <v>267</v>
      </c>
      <c r="I356" s="37" t="str">
        <f t="shared" si="46"/>
        <v>Main source of income (30 days) : Selling household assets</v>
      </c>
      <c r="J356" s="37" t="str">
        <f t="shared" si="47"/>
        <v>Main source of income (30 days) : Selling household assetsPRL</v>
      </c>
      <c r="K356" s="42">
        <f t="shared" si="45"/>
        <v>2.4924877881854099</v>
      </c>
      <c r="L356" s="88">
        <v>2.4924877881854102E-2</v>
      </c>
    </row>
    <row r="357" spans="1:12" ht="14.5" hidden="1" customHeight="1" x14ac:dyDescent="0.35">
      <c r="A357" s="38" t="s">
        <v>3</v>
      </c>
      <c r="B357" s="34" t="s">
        <v>84</v>
      </c>
      <c r="C357" s="38" t="s">
        <v>260</v>
      </c>
      <c r="D357" s="38"/>
      <c r="E357" s="38" t="s">
        <v>11</v>
      </c>
      <c r="F357" s="38" t="s">
        <v>13</v>
      </c>
      <c r="G357" s="35" t="s">
        <v>278</v>
      </c>
      <c r="H357" s="35" t="s">
        <v>268</v>
      </c>
      <c r="I357" s="37" t="str">
        <f t="shared" si="46"/>
        <v>Main source of income (30 days) : Selling assistance received</v>
      </c>
      <c r="J357" s="37" t="str">
        <f t="shared" si="47"/>
        <v>Main source of income (30 days) : Selling assistance receivedPRL</v>
      </c>
      <c r="K357" s="42">
        <f t="shared" si="45"/>
        <v>0</v>
      </c>
      <c r="L357" s="88">
        <v>0</v>
      </c>
    </row>
    <row r="358" spans="1:12" ht="14.5" hidden="1" customHeight="1" x14ac:dyDescent="0.35">
      <c r="A358" s="38" t="s">
        <v>3</v>
      </c>
      <c r="B358" s="34" t="s">
        <v>84</v>
      </c>
      <c r="C358" s="38" t="s">
        <v>260</v>
      </c>
      <c r="D358" s="38"/>
      <c r="E358" s="38" t="s">
        <v>11</v>
      </c>
      <c r="F358" s="38" t="s">
        <v>13</v>
      </c>
      <c r="G358" s="35" t="s">
        <v>278</v>
      </c>
      <c r="H358" s="35" t="s">
        <v>269</v>
      </c>
      <c r="I358" s="37" t="str">
        <f t="shared" si="46"/>
        <v>Main source of income (30 days) : Loans, debt</v>
      </c>
      <c r="J358" s="37" t="str">
        <f t="shared" si="47"/>
        <v>Main source of income (30 days) : Loans, debtPRL</v>
      </c>
      <c r="K358" s="42">
        <f t="shared" si="45"/>
        <v>7.72602139986064</v>
      </c>
      <c r="L358" s="88">
        <v>7.72602139986064E-2</v>
      </c>
    </row>
    <row r="359" spans="1:12" ht="14.5" hidden="1" customHeight="1" x14ac:dyDescent="0.35">
      <c r="A359" s="38" t="s">
        <v>3</v>
      </c>
      <c r="B359" s="34" t="s">
        <v>84</v>
      </c>
      <c r="C359" s="38" t="s">
        <v>260</v>
      </c>
      <c r="D359" s="38"/>
      <c r="E359" s="38" t="s">
        <v>11</v>
      </c>
      <c r="F359" s="38" t="s">
        <v>13</v>
      </c>
      <c r="G359" s="35" t="s">
        <v>278</v>
      </c>
      <c r="H359" s="35" t="s">
        <v>270</v>
      </c>
      <c r="I359" s="37" t="str">
        <f t="shared" si="46"/>
        <v>Main source of income (30 days) : Cash assistance</v>
      </c>
      <c r="J359" s="37" t="str">
        <f t="shared" si="47"/>
        <v>Main source of income (30 days) : Cash assistancePRL</v>
      </c>
      <c r="K359" s="42">
        <f t="shared" si="45"/>
        <v>12.746844848153</v>
      </c>
      <c r="L359" s="88">
        <v>0.12746844848152999</v>
      </c>
    </row>
    <row r="360" spans="1:12" ht="14.5" hidden="1" customHeight="1" x14ac:dyDescent="0.35">
      <c r="A360" s="38" t="s">
        <v>3</v>
      </c>
      <c r="B360" s="34" t="s">
        <v>84</v>
      </c>
      <c r="C360" s="38" t="s">
        <v>260</v>
      </c>
      <c r="D360" s="38"/>
      <c r="E360" s="38" t="s">
        <v>11</v>
      </c>
      <c r="F360" s="38" t="s">
        <v>13</v>
      </c>
      <c r="G360" s="35" t="s">
        <v>278</v>
      </c>
      <c r="H360" s="35" t="s">
        <v>271</v>
      </c>
      <c r="I360" s="37" t="str">
        <f t="shared" si="46"/>
        <v>Main source of income (30 days) : Support from community, friends, family</v>
      </c>
      <c r="J360" s="37" t="str">
        <f t="shared" si="47"/>
        <v>Main source of income (30 days) : Support from community, friends, familyPRL</v>
      </c>
      <c r="K360" s="42">
        <f t="shared" si="45"/>
        <v>21.389356070266299</v>
      </c>
      <c r="L360" s="88">
        <v>0.21389356070266299</v>
      </c>
    </row>
    <row r="361" spans="1:12" ht="14.5" hidden="1" customHeight="1" x14ac:dyDescent="0.35">
      <c r="A361" s="38" t="s">
        <v>3</v>
      </c>
      <c r="B361" s="34" t="s">
        <v>84</v>
      </c>
      <c r="C361" s="38" t="s">
        <v>260</v>
      </c>
      <c r="D361" s="38"/>
      <c r="E361" s="38" t="s">
        <v>11</v>
      </c>
      <c r="F361" s="38" t="s">
        <v>13</v>
      </c>
      <c r="G361" s="35" t="s">
        <v>278</v>
      </c>
      <c r="H361" s="35" t="s">
        <v>272</v>
      </c>
      <c r="I361" s="37" t="str">
        <f t="shared" si="46"/>
        <v>Main source of income (30 days) : NGO or charity assistance</v>
      </c>
      <c r="J361" s="37" t="str">
        <f t="shared" si="47"/>
        <v>Main source of income (30 days) : NGO or charity assistancePRL</v>
      </c>
      <c r="K361" s="42">
        <f t="shared" si="45"/>
        <v>7.2961933600902809</v>
      </c>
      <c r="L361" s="88">
        <v>7.2961933600902806E-2</v>
      </c>
    </row>
    <row r="362" spans="1:12" ht="14.5" hidden="1" customHeight="1" x14ac:dyDescent="0.35">
      <c r="A362" s="38" t="s">
        <v>3</v>
      </c>
      <c r="B362" s="34" t="s">
        <v>84</v>
      </c>
      <c r="C362" s="38" t="s">
        <v>260</v>
      </c>
      <c r="D362" s="38"/>
      <c r="E362" s="38" t="s">
        <v>11</v>
      </c>
      <c r="F362" s="38" t="s">
        <v>13</v>
      </c>
      <c r="G362" s="35" t="s">
        <v>278</v>
      </c>
      <c r="H362" s="35" t="s">
        <v>273</v>
      </c>
      <c r="I362" s="37" t="str">
        <f t="shared" si="46"/>
        <v>Main source of income (30 days) : Social service (disability allowance)</v>
      </c>
      <c r="J362" s="37" t="str">
        <f t="shared" si="47"/>
        <v>Main source of income (30 days) : Social service (disability allowance)PRL</v>
      </c>
      <c r="K362" s="42">
        <f t="shared" si="45"/>
        <v>0.76077554231365807</v>
      </c>
      <c r="L362" s="88">
        <v>7.6077554231365804E-3</v>
      </c>
    </row>
    <row r="363" spans="1:12" ht="14.5" hidden="1" customHeight="1" x14ac:dyDescent="0.35">
      <c r="A363" s="38" t="s">
        <v>3</v>
      </c>
      <c r="B363" s="34" t="s">
        <v>84</v>
      </c>
      <c r="C363" s="38" t="s">
        <v>260</v>
      </c>
      <c r="D363" s="38"/>
      <c r="E363" s="38" t="s">
        <v>11</v>
      </c>
      <c r="F363" s="38" t="s">
        <v>13</v>
      </c>
      <c r="G363" s="35" t="s">
        <v>278</v>
      </c>
      <c r="H363" s="35" t="s">
        <v>274</v>
      </c>
      <c r="I363" s="37" t="str">
        <f t="shared" si="46"/>
        <v>Main source of income (30 days) : Illegal or socially degrading activities (e.g. unlawful sales, begging, etc.)</v>
      </c>
      <c r="J363" s="37" t="str">
        <f t="shared" si="47"/>
        <v>Main source of income (30 days) : Illegal or socially degrading activities (e.g. unlawful sales, begging, etc.)PRL</v>
      </c>
      <c r="K363" s="42">
        <f t="shared" si="45"/>
        <v>0</v>
      </c>
      <c r="L363" s="88">
        <v>0</v>
      </c>
    </row>
    <row r="364" spans="1:12" ht="14.5" hidden="1" customHeight="1" x14ac:dyDescent="0.35">
      <c r="A364" s="38" t="s">
        <v>3</v>
      </c>
      <c r="B364" s="34" t="s">
        <v>84</v>
      </c>
      <c r="C364" s="38" t="s">
        <v>260</v>
      </c>
      <c r="D364" s="38"/>
      <c r="E364" s="38" t="s">
        <v>11</v>
      </c>
      <c r="F364" s="38" t="s">
        <v>13</v>
      </c>
      <c r="G364" s="35" t="s">
        <v>278</v>
      </c>
      <c r="H364" s="35" t="s">
        <v>275</v>
      </c>
      <c r="I364" s="37" t="str">
        <f t="shared" si="46"/>
        <v>Main source of income (30 days) : Zakat</v>
      </c>
      <c r="J364" s="37" t="str">
        <f t="shared" si="47"/>
        <v>Main source of income (30 days) : ZakatPRL</v>
      </c>
      <c r="K364" s="42">
        <f t="shared" si="45"/>
        <v>0.43503488154327097</v>
      </c>
      <c r="L364" s="88">
        <v>4.3503488154327096E-3</v>
      </c>
    </row>
    <row r="365" spans="1:12" ht="14.5" hidden="1" customHeight="1" x14ac:dyDescent="0.35">
      <c r="A365" s="38" t="s">
        <v>3</v>
      </c>
      <c r="B365" s="34" t="s">
        <v>84</v>
      </c>
      <c r="C365" s="38" t="s">
        <v>260</v>
      </c>
      <c r="D365" s="38"/>
      <c r="E365" s="38" t="s">
        <v>11</v>
      </c>
      <c r="F365" s="38" t="s">
        <v>13</v>
      </c>
      <c r="G365" s="35" t="s">
        <v>278</v>
      </c>
      <c r="H365" s="35" t="s">
        <v>276</v>
      </c>
      <c r="I365" s="37" t="str">
        <f t="shared" si="46"/>
        <v>Main source of income (30 days) : Agriculture, livestock or herding</v>
      </c>
      <c r="J365" s="37" t="str">
        <f t="shared" si="47"/>
        <v>Main source of income (30 days) : Agriculture, livestock or herdingPRL</v>
      </c>
      <c r="K365" s="42">
        <f t="shared" si="45"/>
        <v>0.28373592353343402</v>
      </c>
      <c r="L365" s="88">
        <v>2.8373592353343399E-3</v>
      </c>
    </row>
    <row r="366" spans="1:12" ht="14.5" hidden="1" customHeight="1" x14ac:dyDescent="0.35">
      <c r="A366" s="38" t="s">
        <v>3</v>
      </c>
      <c r="B366" s="34" t="s">
        <v>84</v>
      </c>
      <c r="C366" s="38" t="s">
        <v>260</v>
      </c>
      <c r="D366" s="38"/>
      <c r="E366" s="38" t="s">
        <v>11</v>
      </c>
      <c r="F366" s="38" t="s">
        <v>13</v>
      </c>
      <c r="G366" s="35" t="s">
        <v>278</v>
      </c>
      <c r="H366" s="35" t="s">
        <v>277</v>
      </c>
      <c r="I366" s="37" t="str">
        <f t="shared" si="46"/>
        <v>Main source of income (30 days) : Self-employment (own business)</v>
      </c>
      <c r="J366" s="37" t="str">
        <f t="shared" si="47"/>
        <v>Main source of income (30 days) : Self-employment (own business)PRL</v>
      </c>
      <c r="K366" s="42">
        <f t="shared" ref="K366:K379" si="48">L366*100</f>
        <v>8.7986172847933499</v>
      </c>
      <c r="L366" s="88">
        <v>8.7986172847933503E-2</v>
      </c>
    </row>
    <row r="367" spans="1:12" ht="14.5" hidden="1" customHeight="1" x14ac:dyDescent="0.35">
      <c r="A367" s="38" t="s">
        <v>3</v>
      </c>
      <c r="B367" s="34" t="s">
        <v>84</v>
      </c>
      <c r="C367" s="38" t="s">
        <v>260</v>
      </c>
      <c r="D367" s="38"/>
      <c r="E367" s="38" t="s">
        <v>11</v>
      </c>
      <c r="F367" s="38" t="s">
        <v>13</v>
      </c>
      <c r="G367" s="35" t="s">
        <v>278</v>
      </c>
      <c r="H367" s="35" t="s">
        <v>9</v>
      </c>
      <c r="I367" s="37" t="str">
        <f t="shared" si="46"/>
        <v>Main source of income (30 days) : Other</v>
      </c>
      <c r="J367" s="37" t="str">
        <f t="shared" si="47"/>
        <v>Main source of income (30 days) : OtherPRL</v>
      </c>
      <c r="K367" s="42">
        <f t="shared" si="48"/>
        <v>0</v>
      </c>
      <c r="L367" s="88">
        <v>0</v>
      </c>
    </row>
    <row r="368" spans="1:12" ht="14.5" hidden="1" customHeight="1" x14ac:dyDescent="0.35">
      <c r="A368" s="38" t="s">
        <v>3</v>
      </c>
      <c r="B368" s="34" t="s">
        <v>84</v>
      </c>
      <c r="C368" s="38" t="s">
        <v>260</v>
      </c>
      <c r="D368" s="38"/>
      <c r="E368" s="38" t="s">
        <v>11</v>
      </c>
      <c r="F368" s="38" t="s">
        <v>13</v>
      </c>
      <c r="G368" s="35" t="s">
        <v>278</v>
      </c>
      <c r="H368" s="35" t="s">
        <v>8</v>
      </c>
      <c r="I368" s="37" t="str">
        <f t="shared" si="46"/>
        <v>Main source of income (30 days) : Don't know</v>
      </c>
      <c r="J368" s="37" t="str">
        <f t="shared" si="47"/>
        <v>Main source of income (30 days) : Don't knowPRL</v>
      </c>
      <c r="K368" s="42">
        <f t="shared" si="48"/>
        <v>0</v>
      </c>
      <c r="L368" s="88">
        <v>0</v>
      </c>
    </row>
    <row r="369" spans="1:12" ht="14.5" hidden="1" customHeight="1" x14ac:dyDescent="0.35">
      <c r="A369" s="38" t="s">
        <v>3</v>
      </c>
      <c r="B369" s="34" t="s">
        <v>84</v>
      </c>
      <c r="C369" s="38" t="s">
        <v>260</v>
      </c>
      <c r="D369" s="38"/>
      <c r="E369" s="38" t="s">
        <v>11</v>
      </c>
      <c r="F369" s="38" t="s">
        <v>13</v>
      </c>
      <c r="G369" s="35" t="s">
        <v>278</v>
      </c>
      <c r="H369" s="35" t="s">
        <v>7</v>
      </c>
      <c r="I369" s="37" t="str">
        <f t="shared" si="46"/>
        <v>Main source of income (30 days) : Decline to answer</v>
      </c>
      <c r="J369" s="37" t="str">
        <f t="shared" si="47"/>
        <v>Main source of income (30 days) : Decline to answerPRL</v>
      </c>
      <c r="K369" s="42">
        <f t="shared" si="48"/>
        <v>0.12347427119446901</v>
      </c>
      <c r="L369" s="88">
        <v>1.2347427119446901E-3</v>
      </c>
    </row>
    <row r="370" spans="1:12" ht="14.5" hidden="1" customHeight="1" x14ac:dyDescent="0.35">
      <c r="A370" s="38" t="s">
        <v>3</v>
      </c>
      <c r="B370" s="34" t="s">
        <v>84</v>
      </c>
      <c r="C370" s="38" t="s">
        <v>303</v>
      </c>
      <c r="D370" s="38"/>
      <c r="E370" s="38" t="s">
        <v>11</v>
      </c>
      <c r="F370" s="38" t="s">
        <v>12</v>
      </c>
      <c r="G370" s="35" t="s">
        <v>302</v>
      </c>
      <c r="H370" s="35" t="s">
        <v>300</v>
      </c>
      <c r="I370" s="37" t="str">
        <f t="shared" si="46"/>
        <v>Owing Debt : Lebanese Pound</v>
      </c>
      <c r="J370" s="37" t="str">
        <f t="shared" si="47"/>
        <v>Owing Debt : Lebanese PoundLebanese</v>
      </c>
      <c r="K370" s="42">
        <f t="shared" si="48"/>
        <v>40.178782723356797</v>
      </c>
      <c r="L370" s="88">
        <v>0.40178782723356798</v>
      </c>
    </row>
    <row r="371" spans="1:12" ht="14.5" hidden="1" customHeight="1" x14ac:dyDescent="0.35">
      <c r="A371" s="38" t="s">
        <v>3</v>
      </c>
      <c r="B371" s="34" t="s">
        <v>84</v>
      </c>
      <c r="C371" s="38" t="s">
        <v>303</v>
      </c>
      <c r="D371" s="38"/>
      <c r="E371" s="38" t="s">
        <v>11</v>
      </c>
      <c r="F371" s="38" t="s">
        <v>12</v>
      </c>
      <c r="G371" s="35" t="s">
        <v>302</v>
      </c>
      <c r="H371" s="35" t="s">
        <v>301</v>
      </c>
      <c r="I371" s="37" t="str">
        <f t="shared" si="46"/>
        <v>Owing Debt : US Dollar</v>
      </c>
      <c r="J371" s="37" t="str">
        <f t="shared" si="47"/>
        <v>Owing Debt : US DollarLebanese</v>
      </c>
      <c r="K371" s="42">
        <f t="shared" si="48"/>
        <v>7.39407406225782</v>
      </c>
      <c r="L371" s="88">
        <v>7.3940740622578202E-2</v>
      </c>
    </row>
    <row r="372" spans="1:12" ht="14.5" hidden="1" customHeight="1" x14ac:dyDescent="0.35">
      <c r="A372" s="38" t="s">
        <v>3</v>
      </c>
      <c r="B372" s="34" t="s">
        <v>84</v>
      </c>
      <c r="C372" s="38" t="s">
        <v>303</v>
      </c>
      <c r="D372" s="38"/>
      <c r="E372" s="38" t="s">
        <v>11</v>
      </c>
      <c r="F372" s="38" t="s">
        <v>12</v>
      </c>
      <c r="G372" s="35" t="s">
        <v>302</v>
      </c>
      <c r="H372" s="35" t="s">
        <v>9</v>
      </c>
      <c r="I372" s="37" t="str">
        <f t="shared" si="46"/>
        <v>Owing Debt : Other</v>
      </c>
      <c r="J372" s="37" t="str">
        <f t="shared" si="47"/>
        <v>Owing Debt : OtherLebanese</v>
      </c>
      <c r="K372" s="42">
        <f t="shared" si="48"/>
        <v>7.9738745620044904E-2</v>
      </c>
      <c r="L372" s="88">
        <v>7.9738745620044904E-4</v>
      </c>
    </row>
    <row r="373" spans="1:12" ht="14.5" hidden="1" customHeight="1" x14ac:dyDescent="0.35">
      <c r="A373" s="38" t="s">
        <v>3</v>
      </c>
      <c r="B373" s="34" t="s">
        <v>84</v>
      </c>
      <c r="C373" s="38" t="s">
        <v>303</v>
      </c>
      <c r="D373" s="38"/>
      <c r="E373" s="38" t="s">
        <v>11</v>
      </c>
      <c r="F373" s="38" t="s">
        <v>12</v>
      </c>
      <c r="G373" s="35" t="s">
        <v>302</v>
      </c>
      <c r="H373" s="35" t="s">
        <v>67</v>
      </c>
      <c r="I373" s="37" t="str">
        <f t="shared" si="46"/>
        <v>Owing Debt : No</v>
      </c>
      <c r="J373" s="37" t="str">
        <f t="shared" si="47"/>
        <v>Owing Debt : NoLebanese</v>
      </c>
      <c r="K373" s="42">
        <f t="shared" si="48"/>
        <v>54.4499783240217</v>
      </c>
      <c r="L373" s="88">
        <v>0.54449978324021697</v>
      </c>
    </row>
    <row r="374" spans="1:12" s="45" customFormat="1" ht="14.5" hidden="1" customHeight="1" x14ac:dyDescent="0.35">
      <c r="A374" s="38" t="s">
        <v>3</v>
      </c>
      <c r="B374" s="34" t="s">
        <v>84</v>
      </c>
      <c r="C374" s="38" t="s">
        <v>303</v>
      </c>
      <c r="D374" s="38"/>
      <c r="E374" s="38" t="s">
        <v>11</v>
      </c>
      <c r="F374" s="38" t="s">
        <v>12</v>
      </c>
      <c r="G374" s="35" t="s">
        <v>302</v>
      </c>
      <c r="H374" s="35" t="s">
        <v>8</v>
      </c>
      <c r="I374" s="37" t="str">
        <f t="shared" si="46"/>
        <v>Owing Debt : Don't know</v>
      </c>
      <c r="J374" s="37" t="str">
        <f t="shared" si="47"/>
        <v>Owing Debt : Don't knowLebanese</v>
      </c>
      <c r="K374" s="42">
        <f t="shared" si="48"/>
        <v>0.80965153965518</v>
      </c>
      <c r="L374" s="88">
        <v>8.0965153965518004E-3</v>
      </c>
    </row>
    <row r="375" spans="1:12" s="45" customFormat="1" ht="14.5" hidden="1" customHeight="1" x14ac:dyDescent="0.35">
      <c r="A375" s="38" t="s">
        <v>3</v>
      </c>
      <c r="B375" s="34" t="s">
        <v>84</v>
      </c>
      <c r="C375" s="38" t="s">
        <v>303</v>
      </c>
      <c r="D375" s="38"/>
      <c r="E375" s="38" t="s">
        <v>11</v>
      </c>
      <c r="F375" s="38" t="s">
        <v>12</v>
      </c>
      <c r="G375" s="35" t="s">
        <v>302</v>
      </c>
      <c r="H375" s="35" t="s">
        <v>7</v>
      </c>
      <c r="I375" s="37" t="str">
        <f t="shared" si="46"/>
        <v>Owing Debt : Decline to answer</v>
      </c>
      <c r="J375" s="37" t="str">
        <f t="shared" si="47"/>
        <v>Owing Debt : Decline to answerLebanese</v>
      </c>
      <c r="K375" s="42">
        <f t="shared" si="48"/>
        <v>0.99183385264166102</v>
      </c>
      <c r="L375" s="88">
        <v>9.9183385264166105E-3</v>
      </c>
    </row>
    <row r="376" spans="1:12" s="45" customFormat="1" ht="14.5" hidden="1" customHeight="1" x14ac:dyDescent="0.35">
      <c r="A376" s="38" t="s">
        <v>3</v>
      </c>
      <c r="B376" s="34" t="s">
        <v>84</v>
      </c>
      <c r="C376" s="38" t="s">
        <v>303</v>
      </c>
      <c r="D376" s="38"/>
      <c r="E376" s="38" t="s">
        <v>11</v>
      </c>
      <c r="F376" s="38" t="s">
        <v>49</v>
      </c>
      <c r="G376" s="35" t="s">
        <v>302</v>
      </c>
      <c r="H376" s="35" t="s">
        <v>300</v>
      </c>
      <c r="I376" s="37" t="str">
        <f t="shared" si="46"/>
        <v>Owing Debt : Lebanese Pound</v>
      </c>
      <c r="J376" s="37" t="str">
        <f t="shared" si="47"/>
        <v>Owing Debt : Lebanese PoundMigrants</v>
      </c>
      <c r="K376" s="42">
        <f t="shared" si="48"/>
        <v>21.958439569598003</v>
      </c>
      <c r="L376" s="88">
        <v>0.21958439569598001</v>
      </c>
    </row>
    <row r="377" spans="1:12" s="45" customFormat="1" ht="14.5" hidden="1" customHeight="1" x14ac:dyDescent="0.35">
      <c r="A377" s="38" t="s">
        <v>3</v>
      </c>
      <c r="B377" s="34" t="s">
        <v>84</v>
      </c>
      <c r="C377" s="38" t="s">
        <v>303</v>
      </c>
      <c r="D377" s="38"/>
      <c r="E377" s="38" t="s">
        <v>11</v>
      </c>
      <c r="F377" s="38" t="s">
        <v>49</v>
      </c>
      <c r="G377" s="35" t="s">
        <v>302</v>
      </c>
      <c r="H377" s="35" t="s">
        <v>301</v>
      </c>
      <c r="I377" s="37" t="str">
        <f t="shared" si="46"/>
        <v>Owing Debt : US Dollar</v>
      </c>
      <c r="J377" s="37" t="str">
        <f t="shared" si="47"/>
        <v>Owing Debt : US DollarMigrants</v>
      </c>
      <c r="K377" s="42">
        <f t="shared" si="48"/>
        <v>3.4821041080414497</v>
      </c>
      <c r="L377" s="88">
        <v>3.4821041080414498E-2</v>
      </c>
    </row>
    <row r="378" spans="1:12" s="45" customFormat="1" ht="14.5" hidden="1" customHeight="1" x14ac:dyDescent="0.35">
      <c r="A378" s="38" t="s">
        <v>3</v>
      </c>
      <c r="B378" s="34" t="s">
        <v>84</v>
      </c>
      <c r="C378" s="38" t="s">
        <v>303</v>
      </c>
      <c r="D378" s="38"/>
      <c r="E378" s="38" t="s">
        <v>11</v>
      </c>
      <c r="F378" s="38" t="s">
        <v>49</v>
      </c>
      <c r="G378" s="35" t="s">
        <v>302</v>
      </c>
      <c r="H378" s="35" t="s">
        <v>9</v>
      </c>
      <c r="I378" s="37" t="str">
        <f t="shared" si="46"/>
        <v>Owing Debt : Other</v>
      </c>
      <c r="J378" s="37" t="str">
        <f t="shared" si="47"/>
        <v>Owing Debt : OtherMigrants</v>
      </c>
      <c r="K378" s="42">
        <f t="shared" si="48"/>
        <v>0.30735723846831003</v>
      </c>
      <c r="L378" s="88">
        <v>3.0735723846831002E-3</v>
      </c>
    </row>
    <row r="379" spans="1:12" s="45" customFormat="1" ht="14.5" hidden="1" customHeight="1" x14ac:dyDescent="0.35">
      <c r="A379" s="38" t="s">
        <v>3</v>
      </c>
      <c r="B379" s="34" t="s">
        <v>84</v>
      </c>
      <c r="C379" s="38" t="s">
        <v>303</v>
      </c>
      <c r="D379" s="38"/>
      <c r="E379" s="38" t="s">
        <v>11</v>
      </c>
      <c r="F379" s="38" t="s">
        <v>49</v>
      </c>
      <c r="G379" s="35" t="s">
        <v>302</v>
      </c>
      <c r="H379" s="35" t="s">
        <v>67</v>
      </c>
      <c r="I379" s="37" t="str">
        <f t="shared" si="46"/>
        <v>Owing Debt : No</v>
      </c>
      <c r="J379" s="37" t="str">
        <f t="shared" si="47"/>
        <v>Owing Debt : NoMigrants</v>
      </c>
      <c r="K379" s="42">
        <f t="shared" si="48"/>
        <v>73.964957615045705</v>
      </c>
      <c r="L379" s="88">
        <v>0.73964957615045701</v>
      </c>
    </row>
    <row r="380" spans="1:12" s="45" customFormat="1" ht="14.5" hidden="1" customHeight="1" x14ac:dyDescent="0.35">
      <c r="A380" s="38" t="s">
        <v>3</v>
      </c>
      <c r="B380" s="34" t="s">
        <v>84</v>
      </c>
      <c r="C380" s="38" t="s">
        <v>303</v>
      </c>
      <c r="D380" s="38"/>
      <c r="E380" s="38" t="s">
        <v>11</v>
      </c>
      <c r="F380" s="38" t="s">
        <v>49</v>
      </c>
      <c r="G380" s="35" t="s">
        <v>302</v>
      </c>
      <c r="H380" s="35" t="s">
        <v>8</v>
      </c>
      <c r="I380" s="37" t="str">
        <f t="shared" si="46"/>
        <v>Owing Debt : Don't know</v>
      </c>
      <c r="J380" s="37" t="str">
        <f t="shared" si="47"/>
        <v>Owing Debt : Don't knowMigrants</v>
      </c>
      <c r="K380" s="42">
        <f t="shared" ref="K380:K432" si="49">L380*100</f>
        <v>0.33356573194157002</v>
      </c>
      <c r="L380" s="88">
        <v>3.3356573194157002E-3</v>
      </c>
    </row>
    <row r="381" spans="1:12" s="45" customFormat="1" ht="14.5" hidden="1" customHeight="1" x14ac:dyDescent="0.35">
      <c r="A381" s="38" t="s">
        <v>3</v>
      </c>
      <c r="B381" s="34" t="s">
        <v>84</v>
      </c>
      <c r="C381" s="38" t="s">
        <v>303</v>
      </c>
      <c r="D381" s="38"/>
      <c r="E381" s="38" t="s">
        <v>11</v>
      </c>
      <c r="F381" s="38" t="s">
        <v>49</v>
      </c>
      <c r="G381" s="35" t="s">
        <v>302</v>
      </c>
      <c r="H381" s="35" t="s">
        <v>7</v>
      </c>
      <c r="I381" s="37" t="str">
        <f t="shared" si="46"/>
        <v>Owing Debt : Decline to answer</v>
      </c>
      <c r="J381" s="37" t="str">
        <f t="shared" si="47"/>
        <v>Owing Debt : Decline to answerMigrants</v>
      </c>
      <c r="K381" s="42">
        <f t="shared" si="49"/>
        <v>0.94793917717527398</v>
      </c>
      <c r="L381" s="88">
        <v>9.47939177175274E-3</v>
      </c>
    </row>
    <row r="382" spans="1:12" s="45" customFormat="1" ht="14.5" hidden="1" customHeight="1" x14ac:dyDescent="0.35">
      <c r="A382" s="38" t="s">
        <v>3</v>
      </c>
      <c r="B382" s="34" t="s">
        <v>84</v>
      </c>
      <c r="C382" s="38" t="s">
        <v>303</v>
      </c>
      <c r="D382" s="38"/>
      <c r="E382" s="38" t="s">
        <v>11</v>
      </c>
      <c r="F382" s="38" t="s">
        <v>13</v>
      </c>
      <c r="G382" s="35" t="s">
        <v>302</v>
      </c>
      <c r="H382" s="35" t="s">
        <v>300</v>
      </c>
      <c r="I382" s="37" t="str">
        <f t="shared" si="46"/>
        <v>Owing Debt : Lebanese Pound</v>
      </c>
      <c r="J382" s="37" t="str">
        <f t="shared" si="47"/>
        <v>Owing Debt : Lebanese PoundPRL</v>
      </c>
      <c r="K382" s="42">
        <f t="shared" si="49"/>
        <v>40.186434396158198</v>
      </c>
      <c r="L382" s="88">
        <v>0.40186434396158199</v>
      </c>
    </row>
    <row r="383" spans="1:12" s="45" customFormat="1" ht="14.5" hidden="1" customHeight="1" x14ac:dyDescent="0.35">
      <c r="A383" s="38" t="s">
        <v>3</v>
      </c>
      <c r="B383" s="34" t="s">
        <v>84</v>
      </c>
      <c r="C383" s="38" t="s">
        <v>303</v>
      </c>
      <c r="D383" s="38"/>
      <c r="E383" s="38" t="s">
        <v>11</v>
      </c>
      <c r="F383" s="38" t="s">
        <v>13</v>
      </c>
      <c r="G383" s="35" t="s">
        <v>302</v>
      </c>
      <c r="H383" s="35" t="s">
        <v>301</v>
      </c>
      <c r="I383" s="37" t="str">
        <f t="shared" si="46"/>
        <v>Owing Debt : US Dollar</v>
      </c>
      <c r="J383" s="37" t="str">
        <f t="shared" si="47"/>
        <v>Owing Debt : US DollarPRL</v>
      </c>
      <c r="K383" s="42">
        <f t="shared" si="49"/>
        <v>8.3478080777621386</v>
      </c>
      <c r="L383" s="88">
        <v>8.3478080777621394E-2</v>
      </c>
    </row>
    <row r="384" spans="1:12" s="45" customFormat="1" ht="14.5" hidden="1" customHeight="1" x14ac:dyDescent="0.35">
      <c r="A384" s="38" t="s">
        <v>3</v>
      </c>
      <c r="B384" s="34" t="s">
        <v>84</v>
      </c>
      <c r="C384" s="38" t="s">
        <v>303</v>
      </c>
      <c r="D384" s="38"/>
      <c r="E384" s="38" t="s">
        <v>11</v>
      </c>
      <c r="F384" s="38" t="s">
        <v>13</v>
      </c>
      <c r="G384" s="35" t="s">
        <v>302</v>
      </c>
      <c r="H384" s="35" t="s">
        <v>9</v>
      </c>
      <c r="I384" s="37" t="str">
        <f t="shared" si="46"/>
        <v>Owing Debt : Other</v>
      </c>
      <c r="J384" s="37" t="str">
        <f t="shared" si="47"/>
        <v>Owing Debt : OtherPRL</v>
      </c>
      <c r="K384" s="42">
        <f t="shared" si="49"/>
        <v>0</v>
      </c>
      <c r="L384" s="88">
        <v>0</v>
      </c>
    </row>
    <row r="385" spans="1:12" s="45" customFormat="1" ht="14.5" hidden="1" customHeight="1" x14ac:dyDescent="0.35">
      <c r="A385" s="38" t="s">
        <v>3</v>
      </c>
      <c r="B385" s="34" t="s">
        <v>84</v>
      </c>
      <c r="C385" s="38" t="s">
        <v>303</v>
      </c>
      <c r="D385" s="38"/>
      <c r="E385" s="38" t="s">
        <v>11</v>
      </c>
      <c r="F385" s="38" t="s">
        <v>13</v>
      </c>
      <c r="G385" s="35" t="s">
        <v>302</v>
      </c>
      <c r="H385" s="35" t="s">
        <v>67</v>
      </c>
      <c r="I385" s="37" t="str">
        <f t="shared" si="46"/>
        <v>Owing Debt : No</v>
      </c>
      <c r="J385" s="37" t="str">
        <f t="shared" si="47"/>
        <v>Owing Debt : NoPRL</v>
      </c>
      <c r="K385" s="42">
        <f t="shared" si="49"/>
        <v>53.979382079829698</v>
      </c>
      <c r="L385" s="88">
        <v>0.53979382079829696</v>
      </c>
    </row>
    <row r="386" spans="1:12" s="45" customFormat="1" ht="14.5" hidden="1" customHeight="1" x14ac:dyDescent="0.35">
      <c r="A386" s="38" t="s">
        <v>3</v>
      </c>
      <c r="B386" s="34" t="s">
        <v>84</v>
      </c>
      <c r="C386" s="38" t="s">
        <v>303</v>
      </c>
      <c r="D386" s="38"/>
      <c r="E386" s="38" t="s">
        <v>11</v>
      </c>
      <c r="F386" s="38" t="s">
        <v>13</v>
      </c>
      <c r="G386" s="35" t="s">
        <v>302</v>
      </c>
      <c r="H386" s="35" t="s">
        <v>8</v>
      </c>
      <c r="I386" s="37" t="str">
        <f t="shared" si="46"/>
        <v>Owing Debt : Don't know</v>
      </c>
      <c r="J386" s="37" t="str">
        <f t="shared" si="47"/>
        <v>Owing Debt : Don't knowPRL</v>
      </c>
      <c r="K386" s="42">
        <f t="shared" si="49"/>
        <v>0</v>
      </c>
      <c r="L386" s="88">
        <v>0</v>
      </c>
    </row>
    <row r="387" spans="1:12" s="45" customFormat="1" ht="14.5" hidden="1" customHeight="1" x14ac:dyDescent="0.35">
      <c r="A387" s="38" t="s">
        <v>3</v>
      </c>
      <c r="B387" s="34" t="s">
        <v>84</v>
      </c>
      <c r="C387" s="38" t="s">
        <v>303</v>
      </c>
      <c r="D387" s="38"/>
      <c r="E387" s="38" t="s">
        <v>11</v>
      </c>
      <c r="F387" s="38" t="s">
        <v>13</v>
      </c>
      <c r="G387" s="35" t="s">
        <v>302</v>
      </c>
      <c r="H387" s="35" t="s">
        <v>7</v>
      </c>
      <c r="I387" s="37" t="str">
        <f t="shared" si="46"/>
        <v>Owing Debt : Decline to answer</v>
      </c>
      <c r="J387" s="37" t="str">
        <f t="shared" si="47"/>
        <v>Owing Debt : Decline to answerPRL</v>
      </c>
      <c r="K387" s="42">
        <f t="shared" si="49"/>
        <v>7.2506839628387498E-2</v>
      </c>
      <c r="L387" s="88">
        <v>7.2506839628387501E-4</v>
      </c>
    </row>
    <row r="388" spans="1:12" s="45" customFormat="1" ht="14.5" customHeight="1" x14ac:dyDescent="0.35">
      <c r="A388" s="38" t="s">
        <v>3</v>
      </c>
      <c r="B388" s="34" t="s">
        <v>84</v>
      </c>
      <c r="C388" s="38" t="s">
        <v>303</v>
      </c>
      <c r="D388" s="38" t="s">
        <v>325</v>
      </c>
      <c r="E388" s="38" t="s">
        <v>11</v>
      </c>
      <c r="F388" s="38" t="s">
        <v>12</v>
      </c>
      <c r="G388" s="38" t="s">
        <v>338</v>
      </c>
      <c r="H388" s="35" t="s">
        <v>311</v>
      </c>
      <c r="I388" s="37" t="str">
        <f t="shared" si="46"/>
        <v>Primary reason behind taking on debt : Building reconstruction/rehabilitation</v>
      </c>
      <c r="J388" s="37" t="str">
        <f t="shared" si="47"/>
        <v>Primary reason behind taking on debt : Building reconstruction/rehabilitationLebanese</v>
      </c>
      <c r="K388" s="42">
        <f t="shared" si="49"/>
        <v>2.5389242425360399</v>
      </c>
      <c r="L388" s="88">
        <v>2.5389242425360399E-2</v>
      </c>
    </row>
    <row r="389" spans="1:12" s="45" customFormat="1" ht="14.5" customHeight="1" x14ac:dyDescent="0.35">
      <c r="A389" s="38" t="s">
        <v>3</v>
      </c>
      <c r="B389" s="34" t="s">
        <v>84</v>
      </c>
      <c r="C389" s="38" t="s">
        <v>303</v>
      </c>
      <c r="D389" s="38" t="s">
        <v>325</v>
      </c>
      <c r="E389" s="38" t="s">
        <v>11</v>
      </c>
      <c r="F389" s="38" t="s">
        <v>12</v>
      </c>
      <c r="G389" s="38" t="s">
        <v>338</v>
      </c>
      <c r="H389" s="35" t="s">
        <v>312</v>
      </c>
      <c r="I389" s="37" t="str">
        <f t="shared" si="46"/>
        <v>Primary reason behind taking on debt : Business-related expenses or loans</v>
      </c>
      <c r="J389" s="37" t="str">
        <f t="shared" si="47"/>
        <v>Primary reason behind taking on debt : Business-related expenses or loansLebanese</v>
      </c>
      <c r="K389" s="42">
        <f t="shared" si="49"/>
        <v>3.4722237816457504</v>
      </c>
      <c r="L389" s="88">
        <v>3.4722237816457502E-2</v>
      </c>
    </row>
    <row r="390" spans="1:12" s="45" customFormat="1" ht="14.5" customHeight="1" x14ac:dyDescent="0.35">
      <c r="A390" s="38" t="s">
        <v>3</v>
      </c>
      <c r="B390" s="34" t="s">
        <v>84</v>
      </c>
      <c r="C390" s="38" t="s">
        <v>303</v>
      </c>
      <c r="D390" s="38" t="s">
        <v>325</v>
      </c>
      <c r="E390" s="38" t="s">
        <v>11</v>
      </c>
      <c r="F390" s="38" t="s">
        <v>12</v>
      </c>
      <c r="G390" s="38" t="s">
        <v>338</v>
      </c>
      <c r="H390" s="35" t="s">
        <v>313</v>
      </c>
      <c r="I390" s="37" t="str">
        <f t="shared" si="46"/>
        <v>Primary reason behind taking on debt : Clothing or NFIs</v>
      </c>
      <c r="J390" s="37" t="str">
        <f t="shared" si="47"/>
        <v>Primary reason behind taking on debt : Clothing or NFIsLebanese</v>
      </c>
      <c r="K390" s="42">
        <f t="shared" si="49"/>
        <v>0.48919487917540294</v>
      </c>
      <c r="L390" s="88">
        <v>4.8919487917540297E-3</v>
      </c>
    </row>
    <row r="391" spans="1:12" s="45" customFormat="1" ht="14.5" customHeight="1" x14ac:dyDescent="0.35">
      <c r="A391" s="38" t="s">
        <v>3</v>
      </c>
      <c r="B391" s="34" t="s">
        <v>84</v>
      </c>
      <c r="C391" s="38" t="s">
        <v>303</v>
      </c>
      <c r="D391" s="38" t="s">
        <v>325</v>
      </c>
      <c r="E391" s="38" t="s">
        <v>11</v>
      </c>
      <c r="F391" s="38" t="s">
        <v>12</v>
      </c>
      <c r="G391" s="38" t="s">
        <v>338</v>
      </c>
      <c r="H391" s="35" t="s">
        <v>7</v>
      </c>
      <c r="I391" s="37" t="str">
        <f t="shared" si="46"/>
        <v>Primary reason behind taking on debt : Decline to answer</v>
      </c>
      <c r="J391" s="37" t="str">
        <f t="shared" si="47"/>
        <v>Primary reason behind taking on debt : Decline to answerLebanese</v>
      </c>
      <c r="K391" s="42">
        <f t="shared" si="49"/>
        <v>1.36740585669507</v>
      </c>
      <c r="L391" s="88">
        <v>1.3674058566950699E-2</v>
      </c>
    </row>
    <row r="392" spans="1:12" s="45" customFormat="1" ht="14.5" customHeight="1" x14ac:dyDescent="0.35">
      <c r="A392" s="38" t="s">
        <v>3</v>
      </c>
      <c r="B392" s="34" t="s">
        <v>84</v>
      </c>
      <c r="C392" s="38" t="s">
        <v>303</v>
      </c>
      <c r="D392" s="38" t="s">
        <v>325</v>
      </c>
      <c r="E392" s="38" t="s">
        <v>11</v>
      </c>
      <c r="F392" s="38" t="s">
        <v>12</v>
      </c>
      <c r="G392" s="38" t="s">
        <v>338</v>
      </c>
      <c r="H392" s="35" t="s">
        <v>8</v>
      </c>
      <c r="I392" s="37" t="str">
        <f t="shared" si="46"/>
        <v>Primary reason behind taking on debt : Don't know</v>
      </c>
      <c r="J392" s="37" t="str">
        <f t="shared" si="47"/>
        <v>Primary reason behind taking on debt : Don't knowLebanese</v>
      </c>
      <c r="K392" s="42">
        <f t="shared" si="49"/>
        <v>0.54347579420944103</v>
      </c>
      <c r="L392" s="88">
        <v>5.4347579420944104E-3</v>
      </c>
    </row>
    <row r="393" spans="1:12" s="45" customFormat="1" ht="14.5" customHeight="1" x14ac:dyDescent="0.35">
      <c r="A393" s="38" t="s">
        <v>3</v>
      </c>
      <c r="B393" s="34" t="s">
        <v>84</v>
      </c>
      <c r="C393" s="38" t="s">
        <v>303</v>
      </c>
      <c r="D393" s="38" t="s">
        <v>325</v>
      </c>
      <c r="E393" s="38" t="s">
        <v>11</v>
      </c>
      <c r="F393" s="38" t="s">
        <v>12</v>
      </c>
      <c r="G393" s="38" t="s">
        <v>338</v>
      </c>
      <c r="H393" s="35" t="s">
        <v>314</v>
      </c>
      <c r="I393" s="37" t="str">
        <f t="shared" si="46"/>
        <v>Primary reason behind taking on debt : Education</v>
      </c>
      <c r="J393" s="37" t="str">
        <f t="shared" si="47"/>
        <v>Primary reason behind taking on debt : EducationLebanese</v>
      </c>
      <c r="K393" s="42">
        <f t="shared" si="49"/>
        <v>4.9229559115230499</v>
      </c>
      <c r="L393" s="88">
        <v>4.9229559115230498E-2</v>
      </c>
    </row>
    <row r="394" spans="1:12" s="45" customFormat="1" ht="14.5" customHeight="1" x14ac:dyDescent="0.35">
      <c r="A394" s="38" t="s">
        <v>3</v>
      </c>
      <c r="B394" s="34" t="s">
        <v>84</v>
      </c>
      <c r="C394" s="38" t="s">
        <v>303</v>
      </c>
      <c r="D394" s="38" t="s">
        <v>325</v>
      </c>
      <c r="E394" s="38" t="s">
        <v>11</v>
      </c>
      <c r="F394" s="38" t="s">
        <v>12</v>
      </c>
      <c r="G394" s="38" t="s">
        <v>338</v>
      </c>
      <c r="H394" s="35" t="s">
        <v>315</v>
      </c>
      <c r="I394" s="37" t="str">
        <f t="shared" si="46"/>
        <v>Primary reason behind taking on debt : Food</v>
      </c>
      <c r="J394" s="37" t="str">
        <f t="shared" si="47"/>
        <v>Primary reason behind taking on debt : FoodLebanese</v>
      </c>
      <c r="K394" s="42">
        <f t="shared" si="49"/>
        <v>12.251364998919701</v>
      </c>
      <c r="L394" s="88">
        <v>0.122513649989197</v>
      </c>
    </row>
    <row r="395" spans="1:12" s="45" customFormat="1" ht="14.5" customHeight="1" x14ac:dyDescent="0.35">
      <c r="A395" s="38" t="s">
        <v>3</v>
      </c>
      <c r="B395" s="34" t="s">
        <v>84</v>
      </c>
      <c r="C395" s="38" t="s">
        <v>303</v>
      </c>
      <c r="D395" s="38" t="s">
        <v>325</v>
      </c>
      <c r="E395" s="38" t="s">
        <v>11</v>
      </c>
      <c r="F395" s="38" t="s">
        <v>12</v>
      </c>
      <c r="G395" s="38" t="s">
        <v>338</v>
      </c>
      <c r="H395" s="35" t="s">
        <v>316</v>
      </c>
      <c r="I395" s="37" t="str">
        <f t="shared" si="46"/>
        <v>Primary reason behind taking on debt : Healthcare</v>
      </c>
      <c r="J395" s="37" t="str">
        <f t="shared" si="47"/>
        <v>Primary reason behind taking on debt : HealthcareLebanese</v>
      </c>
      <c r="K395" s="42">
        <f t="shared" si="49"/>
        <v>13.908197957132302</v>
      </c>
      <c r="L395" s="88">
        <v>0.13908197957132301</v>
      </c>
    </row>
    <row r="396" spans="1:12" s="45" customFormat="1" ht="14.5" customHeight="1" x14ac:dyDescent="0.35">
      <c r="A396" s="38" t="s">
        <v>3</v>
      </c>
      <c r="B396" s="34" t="s">
        <v>84</v>
      </c>
      <c r="C396" s="38" t="s">
        <v>303</v>
      </c>
      <c r="D396" s="38" t="s">
        <v>325</v>
      </c>
      <c r="E396" s="38" t="s">
        <v>11</v>
      </c>
      <c r="F396" s="38" t="s">
        <v>12</v>
      </c>
      <c r="G396" s="38" t="s">
        <v>338</v>
      </c>
      <c r="H396" s="35" t="s">
        <v>317</v>
      </c>
      <c r="I396" s="37" t="str">
        <f t="shared" si="46"/>
        <v>Primary reason behind taking on debt : Basic household expenditures</v>
      </c>
      <c r="J396" s="37" t="str">
        <f t="shared" si="47"/>
        <v>Primary reason behind taking on debt : Basic household expendituresLebanese</v>
      </c>
      <c r="K396" s="42">
        <f t="shared" si="49"/>
        <v>48.763106300928399</v>
      </c>
      <c r="L396" s="88">
        <v>0.48763106300928399</v>
      </c>
    </row>
    <row r="397" spans="1:12" s="45" customFormat="1" ht="14.5" customHeight="1" x14ac:dyDescent="0.35">
      <c r="A397" s="38" t="s">
        <v>3</v>
      </c>
      <c r="B397" s="34" t="s">
        <v>84</v>
      </c>
      <c r="C397" s="38" t="s">
        <v>303</v>
      </c>
      <c r="D397" s="38" t="s">
        <v>325</v>
      </c>
      <c r="E397" s="38" t="s">
        <v>11</v>
      </c>
      <c r="F397" s="38" t="s">
        <v>12</v>
      </c>
      <c r="G397" s="38" t="s">
        <v>338</v>
      </c>
      <c r="H397" s="35" t="s">
        <v>318</v>
      </c>
      <c r="I397" s="37" t="str">
        <f t="shared" si="46"/>
        <v>Primary reason behind taking on debt : Major purchase (e.g. house, apartment, car)</v>
      </c>
      <c r="J397" s="37" t="str">
        <f t="shared" si="47"/>
        <v>Primary reason behind taking on debt : Major purchase (e.g. house, apartment, car)Lebanese</v>
      </c>
      <c r="K397" s="42">
        <f t="shared" si="49"/>
        <v>6.57522314549011</v>
      </c>
      <c r="L397" s="88">
        <v>6.5752231454901097E-2</v>
      </c>
    </row>
    <row r="398" spans="1:12" s="45" customFormat="1" ht="14.5" customHeight="1" x14ac:dyDescent="0.35">
      <c r="A398" s="38" t="s">
        <v>3</v>
      </c>
      <c r="B398" s="34" t="s">
        <v>84</v>
      </c>
      <c r="C398" s="38" t="s">
        <v>303</v>
      </c>
      <c r="D398" s="38" t="s">
        <v>325</v>
      </c>
      <c r="E398" s="38" t="s">
        <v>11</v>
      </c>
      <c r="F398" s="38" t="s">
        <v>12</v>
      </c>
      <c r="G398" s="38" t="s">
        <v>338</v>
      </c>
      <c r="H398" s="35" t="s">
        <v>319</v>
      </c>
      <c r="I398" s="37" t="str">
        <f t="shared" si="46"/>
        <v>Primary reason behind taking on debt : Migration-related expenses</v>
      </c>
      <c r="J398" s="37" t="str">
        <f t="shared" si="47"/>
        <v>Primary reason behind taking on debt : Migration-related expensesLebanese</v>
      </c>
      <c r="K398" s="42">
        <f t="shared" ref="K398:K409" si="50">L398*100</f>
        <v>0.14251815768477899</v>
      </c>
      <c r="L398" s="88">
        <v>1.42518157684779E-3</v>
      </c>
    </row>
    <row r="399" spans="1:12" s="45" customFormat="1" ht="14.5" customHeight="1" x14ac:dyDescent="0.35">
      <c r="A399" s="38" t="s">
        <v>3</v>
      </c>
      <c r="B399" s="34" t="s">
        <v>84</v>
      </c>
      <c r="C399" s="38" t="s">
        <v>303</v>
      </c>
      <c r="D399" s="38" t="s">
        <v>325</v>
      </c>
      <c r="E399" s="38" t="s">
        <v>11</v>
      </c>
      <c r="F399" s="38" t="s">
        <v>12</v>
      </c>
      <c r="G399" s="38" t="s">
        <v>338</v>
      </c>
      <c r="H399" s="35" t="s">
        <v>9</v>
      </c>
      <c r="I399" s="37" t="str">
        <f t="shared" si="46"/>
        <v>Primary reason behind taking on debt : Other</v>
      </c>
      <c r="J399" s="37" t="str">
        <f t="shared" si="47"/>
        <v>Primary reason behind taking on debt : OtherLebanese</v>
      </c>
      <c r="K399" s="42">
        <f t="shared" si="50"/>
        <v>0.20510787614694401</v>
      </c>
      <c r="L399" s="88">
        <v>2.05107876146944E-3</v>
      </c>
    </row>
    <row r="400" spans="1:12" s="45" customFormat="1" ht="14.5" customHeight="1" x14ac:dyDescent="0.35">
      <c r="A400" s="38" t="s">
        <v>3</v>
      </c>
      <c r="B400" s="34" t="s">
        <v>84</v>
      </c>
      <c r="C400" s="38" t="s">
        <v>303</v>
      </c>
      <c r="D400" s="38" t="s">
        <v>325</v>
      </c>
      <c r="E400" s="38" t="s">
        <v>11</v>
      </c>
      <c r="F400" s="38" t="s">
        <v>12</v>
      </c>
      <c r="G400" s="38" t="s">
        <v>338</v>
      </c>
      <c r="H400" s="35" t="s">
        <v>320</v>
      </c>
      <c r="I400" s="37" t="str">
        <f t="shared" si="46"/>
        <v>Primary reason behind taking on debt : Purchasing productive assets for small business or income-generating activities</v>
      </c>
      <c r="J400" s="37" t="str">
        <f t="shared" si="47"/>
        <v>Primary reason behind taking on debt : Purchasing productive assets for small business or income-generating activitiesLebanese</v>
      </c>
      <c r="K400" s="42">
        <f t="shared" si="50"/>
        <v>2.6213595988195002</v>
      </c>
      <c r="L400" s="88">
        <v>2.6213595988195001E-2</v>
      </c>
    </row>
    <row r="401" spans="1:13" s="45" customFormat="1" ht="14.5" customHeight="1" x14ac:dyDescent="0.35">
      <c r="A401" s="38" t="s">
        <v>3</v>
      </c>
      <c r="B401" s="34" t="s">
        <v>84</v>
      </c>
      <c r="C401" s="38" t="s">
        <v>303</v>
      </c>
      <c r="D401" s="38" t="s">
        <v>325</v>
      </c>
      <c r="E401" s="38" t="s">
        <v>11</v>
      </c>
      <c r="F401" s="38" t="s">
        <v>12</v>
      </c>
      <c r="G401" s="38" t="s">
        <v>338</v>
      </c>
      <c r="H401" s="35" t="s">
        <v>321</v>
      </c>
      <c r="I401" s="37" t="str">
        <f t="shared" si="46"/>
        <v>Primary reason behind taking on debt : Utility bills</v>
      </c>
      <c r="J401" s="37" t="str">
        <f t="shared" si="47"/>
        <v>Primary reason behind taking on debt : Utility billsLebanese</v>
      </c>
      <c r="K401" s="42">
        <f t="shared" si="50"/>
        <v>1.72366758112968</v>
      </c>
      <c r="L401" s="88">
        <v>1.72366758112968E-2</v>
      </c>
    </row>
    <row r="402" spans="1:13" s="45" customFormat="1" ht="14.5" customHeight="1" x14ac:dyDescent="0.35">
      <c r="A402" s="38" t="s">
        <v>3</v>
      </c>
      <c r="B402" s="34" t="s">
        <v>84</v>
      </c>
      <c r="C402" s="38" t="s">
        <v>303</v>
      </c>
      <c r="D402" s="38" t="s">
        <v>325</v>
      </c>
      <c r="E402" s="38" t="s">
        <v>11</v>
      </c>
      <c r="F402" s="38" t="s">
        <v>12</v>
      </c>
      <c r="G402" s="38" t="s">
        <v>338</v>
      </c>
      <c r="H402" s="35" t="s">
        <v>322</v>
      </c>
      <c r="I402" s="37" t="str">
        <f t="shared" si="46"/>
        <v>Primary reason behind taking on debt : Weddings</v>
      </c>
      <c r="J402" s="37" t="str">
        <f t="shared" si="47"/>
        <v>Primary reason behind taking on debt : WeddingsLebanese</v>
      </c>
      <c r="K402" s="42">
        <f t="shared" si="50"/>
        <v>0.47527391796385504</v>
      </c>
      <c r="L402" s="88">
        <v>4.7527391796385503E-3</v>
      </c>
    </row>
    <row r="403" spans="1:13" s="45" customFormat="1" ht="14.5" customHeight="1" x14ac:dyDescent="0.35">
      <c r="A403" s="38" t="s">
        <v>3</v>
      </c>
      <c r="B403" s="34" t="s">
        <v>84</v>
      </c>
      <c r="C403" s="38" t="s">
        <v>303</v>
      </c>
      <c r="D403" s="38" t="s">
        <v>325</v>
      </c>
      <c r="E403" s="38" t="s">
        <v>11</v>
      </c>
      <c r="F403" s="38" t="s">
        <v>49</v>
      </c>
      <c r="G403" s="38" t="s">
        <v>338</v>
      </c>
      <c r="H403" s="35" t="s">
        <v>311</v>
      </c>
      <c r="I403" s="37" t="str">
        <f t="shared" ref="I403:I467" si="51">CONCATENATE(G403,H403)</f>
        <v>Primary reason behind taking on debt : Building reconstruction/rehabilitation</v>
      </c>
      <c r="J403" s="37" t="str">
        <f t="shared" ref="J403:J467" si="52">CONCATENATE(G403,H403,F403)</f>
        <v>Primary reason behind taking on debt : Building reconstruction/rehabilitationMigrants</v>
      </c>
      <c r="K403" s="42">
        <f t="shared" si="50"/>
        <v>1.0798454914083</v>
      </c>
      <c r="L403" s="88">
        <v>1.0798454914082999E-2</v>
      </c>
    </row>
    <row r="404" spans="1:13" s="45" customFormat="1" ht="14.5" customHeight="1" x14ac:dyDescent="0.35">
      <c r="A404" s="38" t="s">
        <v>3</v>
      </c>
      <c r="B404" s="34" t="s">
        <v>84</v>
      </c>
      <c r="C404" s="38" t="s">
        <v>303</v>
      </c>
      <c r="D404" s="38" t="s">
        <v>325</v>
      </c>
      <c r="E404" s="38" t="s">
        <v>11</v>
      </c>
      <c r="F404" s="38" t="s">
        <v>49</v>
      </c>
      <c r="G404" s="38" t="s">
        <v>338</v>
      </c>
      <c r="H404" s="35" t="s">
        <v>312</v>
      </c>
      <c r="I404" s="37" t="str">
        <f t="shared" si="51"/>
        <v>Primary reason behind taking on debt : Business-related expenses or loans</v>
      </c>
      <c r="J404" s="37" t="str">
        <f t="shared" si="52"/>
        <v>Primary reason behind taking on debt : Business-related expenses or loansMigrants</v>
      </c>
      <c r="K404" s="42">
        <f t="shared" si="50"/>
        <v>1.4346083366533802</v>
      </c>
      <c r="L404" s="88">
        <v>1.4346083366533801E-2</v>
      </c>
    </row>
    <row r="405" spans="1:13" s="45" customFormat="1" ht="14.5" customHeight="1" x14ac:dyDescent="0.35">
      <c r="A405" s="38" t="s">
        <v>3</v>
      </c>
      <c r="B405" s="34" t="s">
        <v>84</v>
      </c>
      <c r="C405" s="38" t="s">
        <v>303</v>
      </c>
      <c r="D405" s="38" t="s">
        <v>325</v>
      </c>
      <c r="E405" s="38" t="s">
        <v>11</v>
      </c>
      <c r="F405" s="38" t="s">
        <v>49</v>
      </c>
      <c r="G405" s="38" t="s">
        <v>338</v>
      </c>
      <c r="H405" s="35" t="s">
        <v>313</v>
      </c>
      <c r="I405" s="37" t="str">
        <f t="shared" si="51"/>
        <v>Primary reason behind taking on debt : Clothing or NFIs</v>
      </c>
      <c r="J405" s="37" t="str">
        <f t="shared" si="52"/>
        <v>Primary reason behind taking on debt : Clothing or NFIsMigrants</v>
      </c>
      <c r="K405" s="42">
        <f t="shared" si="50"/>
        <v>0.177381422622541</v>
      </c>
      <c r="L405" s="88">
        <v>1.77381422622541E-3</v>
      </c>
    </row>
    <row r="406" spans="1:13" s="45" customFormat="1" ht="14.5" customHeight="1" x14ac:dyDescent="0.35">
      <c r="A406" s="38" t="s">
        <v>3</v>
      </c>
      <c r="B406" s="34" t="s">
        <v>84</v>
      </c>
      <c r="C406" s="38" t="s">
        <v>303</v>
      </c>
      <c r="D406" s="38" t="s">
        <v>325</v>
      </c>
      <c r="E406" s="38" t="s">
        <v>11</v>
      </c>
      <c r="F406" s="38" t="s">
        <v>49</v>
      </c>
      <c r="G406" s="38" t="s">
        <v>338</v>
      </c>
      <c r="H406" s="35" t="s">
        <v>7</v>
      </c>
      <c r="I406" s="37" t="str">
        <f t="shared" si="51"/>
        <v>Primary reason behind taking on debt : Decline to answer</v>
      </c>
      <c r="J406" s="37" t="str">
        <f t="shared" si="52"/>
        <v>Primary reason behind taking on debt : Decline to answerMigrants</v>
      </c>
      <c r="K406" s="42">
        <f t="shared" si="50"/>
        <v>0.85115528679684704</v>
      </c>
      <c r="L406" s="88">
        <v>8.51155286796847E-3</v>
      </c>
    </row>
    <row r="407" spans="1:13" s="45" customFormat="1" ht="14.5" customHeight="1" x14ac:dyDescent="0.35">
      <c r="A407" s="38" t="s">
        <v>3</v>
      </c>
      <c r="B407" s="34" t="s">
        <v>84</v>
      </c>
      <c r="C407" s="38" t="s">
        <v>303</v>
      </c>
      <c r="D407" s="38" t="s">
        <v>325</v>
      </c>
      <c r="E407" s="38" t="s">
        <v>11</v>
      </c>
      <c r="F407" s="38" t="s">
        <v>49</v>
      </c>
      <c r="G407" s="38" t="s">
        <v>338</v>
      </c>
      <c r="H407" s="35" t="s">
        <v>314</v>
      </c>
      <c r="I407" s="37" t="str">
        <f t="shared" si="51"/>
        <v>Primary reason behind taking on debt : Education</v>
      </c>
      <c r="J407" s="37" t="str">
        <f t="shared" si="52"/>
        <v>Primary reason behind taking on debt : EducationMigrants</v>
      </c>
      <c r="K407" s="42">
        <f t="shared" si="50"/>
        <v>1.90867370983108</v>
      </c>
      <c r="L407" s="88">
        <v>1.90867370983108E-2</v>
      </c>
    </row>
    <row r="408" spans="1:13" s="45" customFormat="1" ht="14.5" customHeight="1" x14ac:dyDescent="0.35">
      <c r="A408" s="38" t="s">
        <v>3</v>
      </c>
      <c r="B408" s="34" t="s">
        <v>84</v>
      </c>
      <c r="C408" s="38" t="s">
        <v>303</v>
      </c>
      <c r="D408" s="38" t="s">
        <v>325</v>
      </c>
      <c r="E408" s="38" t="s">
        <v>11</v>
      </c>
      <c r="F408" s="38" t="s">
        <v>49</v>
      </c>
      <c r="G408" s="38" t="s">
        <v>338</v>
      </c>
      <c r="H408" s="35" t="s">
        <v>315</v>
      </c>
      <c r="I408" s="37" t="str">
        <f t="shared" si="51"/>
        <v>Primary reason behind taking on debt : Food</v>
      </c>
      <c r="J408" s="37" t="str">
        <f t="shared" si="52"/>
        <v>Primary reason behind taking on debt : FoodMigrants</v>
      </c>
      <c r="K408" s="42">
        <f t="shared" si="50"/>
        <v>26.300168522863299</v>
      </c>
      <c r="L408" s="88">
        <v>0.26300168522863299</v>
      </c>
    </row>
    <row r="409" spans="1:13" s="45" customFormat="1" ht="14.5" customHeight="1" x14ac:dyDescent="0.35">
      <c r="A409" s="38" t="s">
        <v>3</v>
      </c>
      <c r="B409" s="34" t="s">
        <v>84</v>
      </c>
      <c r="C409" s="38" t="s">
        <v>303</v>
      </c>
      <c r="D409" s="38" t="s">
        <v>325</v>
      </c>
      <c r="E409" s="38" t="s">
        <v>11</v>
      </c>
      <c r="F409" s="38" t="s">
        <v>49</v>
      </c>
      <c r="G409" s="38" t="s">
        <v>338</v>
      </c>
      <c r="H409" s="35" t="s">
        <v>316</v>
      </c>
      <c r="I409" s="37" t="str">
        <f t="shared" si="51"/>
        <v>Primary reason behind taking on debt : Healthcare</v>
      </c>
      <c r="J409" s="37" t="str">
        <f t="shared" si="52"/>
        <v>Primary reason behind taking on debt : HealthcareMigrants</v>
      </c>
      <c r="K409" s="42">
        <f t="shared" si="50"/>
        <v>12.1427507877906</v>
      </c>
      <c r="L409" s="88">
        <v>0.121427507877906</v>
      </c>
      <c r="M409" s="56"/>
    </row>
    <row r="410" spans="1:13" ht="14.5" customHeight="1" x14ac:dyDescent="0.35">
      <c r="A410" s="38" t="s">
        <v>3</v>
      </c>
      <c r="B410" s="34" t="s">
        <v>84</v>
      </c>
      <c r="C410" s="38" t="s">
        <v>303</v>
      </c>
      <c r="D410" s="38" t="s">
        <v>325</v>
      </c>
      <c r="E410" s="38" t="s">
        <v>11</v>
      </c>
      <c r="F410" s="38" t="s">
        <v>49</v>
      </c>
      <c r="G410" s="38" t="s">
        <v>338</v>
      </c>
      <c r="H410" s="35" t="s">
        <v>317</v>
      </c>
      <c r="I410" s="37" t="str">
        <f t="shared" si="51"/>
        <v>Primary reason behind taking on debt : Basic household expenditures</v>
      </c>
      <c r="J410" s="37" t="str">
        <f t="shared" si="52"/>
        <v>Primary reason behind taking on debt : Basic household expendituresMigrants</v>
      </c>
      <c r="K410" s="42">
        <f t="shared" si="49"/>
        <v>50.833265815075599</v>
      </c>
      <c r="L410" s="88">
        <v>0.50833265815075601</v>
      </c>
    </row>
    <row r="411" spans="1:13" ht="14.5" customHeight="1" x14ac:dyDescent="0.35">
      <c r="A411" s="38" t="s">
        <v>3</v>
      </c>
      <c r="B411" s="34" t="s">
        <v>84</v>
      </c>
      <c r="C411" s="38" t="s">
        <v>303</v>
      </c>
      <c r="D411" s="38" t="s">
        <v>325</v>
      </c>
      <c r="E411" s="38" t="s">
        <v>11</v>
      </c>
      <c r="F411" s="38" t="s">
        <v>49</v>
      </c>
      <c r="G411" s="38" t="s">
        <v>338</v>
      </c>
      <c r="H411" s="35" t="s">
        <v>318</v>
      </c>
      <c r="I411" s="37" t="str">
        <f t="shared" si="51"/>
        <v>Primary reason behind taking on debt : Major purchase (e.g. house, apartment, car)</v>
      </c>
      <c r="J411" s="37" t="str">
        <f t="shared" si="52"/>
        <v>Primary reason behind taking on debt : Major purchase (e.g. house, apartment, car)Migrants</v>
      </c>
      <c r="K411" s="42">
        <f t="shared" si="49"/>
        <v>0.177381422622541</v>
      </c>
      <c r="L411" s="88">
        <v>1.77381422622541E-3</v>
      </c>
    </row>
    <row r="412" spans="1:13" ht="14.5" customHeight="1" x14ac:dyDescent="0.35">
      <c r="A412" s="38" t="s">
        <v>3</v>
      </c>
      <c r="B412" s="34" t="s">
        <v>84</v>
      </c>
      <c r="C412" s="38" t="s">
        <v>303</v>
      </c>
      <c r="D412" s="38" t="s">
        <v>325</v>
      </c>
      <c r="E412" s="38" t="s">
        <v>11</v>
      </c>
      <c r="F412" s="38" t="s">
        <v>49</v>
      </c>
      <c r="G412" s="38" t="s">
        <v>338</v>
      </c>
      <c r="H412" s="35" t="s">
        <v>8</v>
      </c>
      <c r="I412" s="37" t="str">
        <f t="shared" ref="I412" si="53">CONCATENATE(G412,H412)</f>
        <v>Primary reason behind taking on debt : Don't know</v>
      </c>
      <c r="J412" s="37" t="str">
        <f t="shared" ref="J412" si="54">CONCATENATE(G412,H412,F412)</f>
        <v>Primary reason behind taking on debt : Don't knowMigrants</v>
      </c>
      <c r="K412" s="42">
        <v>0</v>
      </c>
      <c r="L412" s="42">
        <v>0</v>
      </c>
    </row>
    <row r="413" spans="1:13" ht="14.5" customHeight="1" x14ac:dyDescent="0.35">
      <c r="A413" s="38" t="s">
        <v>3</v>
      </c>
      <c r="B413" s="34" t="s">
        <v>84</v>
      </c>
      <c r="C413" s="38" t="s">
        <v>303</v>
      </c>
      <c r="D413" s="38" t="s">
        <v>325</v>
      </c>
      <c r="E413" s="38" t="s">
        <v>11</v>
      </c>
      <c r="F413" s="38" t="s">
        <v>49</v>
      </c>
      <c r="G413" s="38" t="s">
        <v>338</v>
      </c>
      <c r="H413" s="35" t="s">
        <v>319</v>
      </c>
      <c r="I413" s="37" t="str">
        <f t="shared" si="51"/>
        <v>Primary reason behind taking on debt : Migration-related expenses</v>
      </c>
      <c r="J413" s="37" t="str">
        <f t="shared" si="52"/>
        <v>Primary reason behind taking on debt : Migration-related expensesMigrants</v>
      </c>
      <c r="K413" s="42">
        <f t="shared" si="49"/>
        <v>0.354762845245082</v>
      </c>
      <c r="L413" s="88">
        <v>3.54762845245082E-3</v>
      </c>
    </row>
    <row r="414" spans="1:13" ht="14.5" customHeight="1" x14ac:dyDescent="0.35">
      <c r="A414" s="38" t="s">
        <v>3</v>
      </c>
      <c r="B414" s="34" t="s">
        <v>84</v>
      </c>
      <c r="C414" s="38" t="s">
        <v>303</v>
      </c>
      <c r="D414" s="38" t="s">
        <v>325</v>
      </c>
      <c r="E414" s="38" t="s">
        <v>11</v>
      </c>
      <c r="F414" s="38" t="s">
        <v>49</v>
      </c>
      <c r="G414" s="38" t="s">
        <v>338</v>
      </c>
      <c r="H414" s="35" t="s">
        <v>9</v>
      </c>
      <c r="I414" s="37" t="str">
        <f t="shared" si="51"/>
        <v>Primary reason behind taking on debt : Other</v>
      </c>
      <c r="J414" s="37" t="str">
        <f t="shared" si="52"/>
        <v>Primary reason behind taking on debt : OtherMigrants</v>
      </c>
      <c r="K414" s="42">
        <f t="shared" si="49"/>
        <v>3.35670680442625</v>
      </c>
      <c r="L414" s="88">
        <v>3.3567068044262502E-2</v>
      </c>
    </row>
    <row r="415" spans="1:13" ht="14.5" customHeight="1" x14ac:dyDescent="0.35">
      <c r="A415" s="38" t="s">
        <v>3</v>
      </c>
      <c r="B415" s="34" t="s">
        <v>84</v>
      </c>
      <c r="C415" s="38" t="s">
        <v>303</v>
      </c>
      <c r="D415" s="38" t="s">
        <v>325</v>
      </c>
      <c r="E415" s="38" t="s">
        <v>11</v>
      </c>
      <c r="F415" s="38" t="s">
        <v>49</v>
      </c>
      <c r="G415" s="38" t="s">
        <v>338</v>
      </c>
      <c r="H415" s="35" t="s">
        <v>320</v>
      </c>
      <c r="I415" s="37" t="str">
        <f t="shared" si="51"/>
        <v>Primary reason behind taking on debt : Purchasing productive assets for small business or income-generating activities</v>
      </c>
      <c r="J415" s="37" t="str">
        <f t="shared" si="52"/>
        <v>Primary reason behind taking on debt : Purchasing productive assets for small business or income-generating activitiesMigrants</v>
      </c>
      <c r="K415" s="42">
        <f t="shared" si="49"/>
        <v>0.49639244155176498</v>
      </c>
      <c r="L415" s="88">
        <v>4.9639244155176496E-3</v>
      </c>
    </row>
    <row r="416" spans="1:13" ht="14.5" customHeight="1" x14ac:dyDescent="0.35">
      <c r="A416" s="38" t="s">
        <v>3</v>
      </c>
      <c r="B416" s="34" t="s">
        <v>84</v>
      </c>
      <c r="C416" s="38" t="s">
        <v>303</v>
      </c>
      <c r="D416" s="38" t="s">
        <v>325</v>
      </c>
      <c r="E416" s="38" t="s">
        <v>11</v>
      </c>
      <c r="F416" s="38" t="s">
        <v>49</v>
      </c>
      <c r="G416" s="38" t="s">
        <v>338</v>
      </c>
      <c r="H416" s="35" t="s">
        <v>321</v>
      </c>
      <c r="I416" s="37" t="str">
        <f t="shared" si="51"/>
        <v>Primary reason behind taking on debt : Utility bills</v>
      </c>
      <c r="J416" s="37" t="str">
        <f t="shared" si="52"/>
        <v>Primary reason behind taking on debt : Utility billsMigrants</v>
      </c>
      <c r="K416" s="42">
        <f t="shared" si="49"/>
        <v>0.88690711311270409</v>
      </c>
      <c r="L416" s="88">
        <v>8.8690711311270407E-3</v>
      </c>
    </row>
    <row r="417" spans="1:12" ht="14.5" customHeight="1" x14ac:dyDescent="0.35">
      <c r="A417" s="38" t="s">
        <v>3</v>
      </c>
      <c r="B417" s="34" t="s">
        <v>84</v>
      </c>
      <c r="C417" s="38" t="s">
        <v>303</v>
      </c>
      <c r="D417" s="38" t="s">
        <v>325</v>
      </c>
      <c r="E417" s="38" t="s">
        <v>11</v>
      </c>
      <c r="F417" s="38" t="s">
        <v>49</v>
      </c>
      <c r="G417" s="38" t="s">
        <v>338</v>
      </c>
      <c r="H417" s="35" t="s">
        <v>322</v>
      </c>
      <c r="I417" s="37" t="str">
        <f t="shared" si="51"/>
        <v>Primary reason behind taking on debt : Weddings</v>
      </c>
      <c r="J417" s="37" t="str">
        <f t="shared" si="52"/>
        <v>Primary reason behind taking on debt : WeddingsMigrants</v>
      </c>
      <c r="K417" s="42">
        <f t="shared" si="49"/>
        <v>0</v>
      </c>
      <c r="L417" s="35">
        <v>0</v>
      </c>
    </row>
    <row r="418" spans="1:12" ht="14.5" customHeight="1" x14ac:dyDescent="0.35">
      <c r="A418" s="38" t="s">
        <v>3</v>
      </c>
      <c r="B418" s="34" t="s">
        <v>84</v>
      </c>
      <c r="C418" s="38" t="s">
        <v>303</v>
      </c>
      <c r="D418" s="38" t="s">
        <v>325</v>
      </c>
      <c r="E418" s="38" t="s">
        <v>11</v>
      </c>
      <c r="F418" s="38" t="s">
        <v>13</v>
      </c>
      <c r="G418" s="38" t="s">
        <v>338</v>
      </c>
      <c r="H418" s="35" t="s">
        <v>311</v>
      </c>
      <c r="I418" s="37" t="str">
        <f t="shared" si="51"/>
        <v>Primary reason behind taking on debt : Building reconstruction/rehabilitation</v>
      </c>
      <c r="J418" s="37" t="str">
        <f t="shared" si="52"/>
        <v>Primary reason behind taking on debt : Building reconstruction/rehabilitationPRL</v>
      </c>
      <c r="K418" s="42">
        <f t="shared" si="49"/>
        <v>3.2662516157935202</v>
      </c>
      <c r="L418" s="88">
        <v>3.2662516157935202E-2</v>
      </c>
    </row>
    <row r="419" spans="1:12" ht="14.5" customHeight="1" x14ac:dyDescent="0.35">
      <c r="A419" s="38" t="s">
        <v>3</v>
      </c>
      <c r="B419" s="34" t="s">
        <v>84</v>
      </c>
      <c r="C419" s="38" t="s">
        <v>303</v>
      </c>
      <c r="D419" s="38" t="s">
        <v>325</v>
      </c>
      <c r="E419" s="38" t="s">
        <v>11</v>
      </c>
      <c r="F419" s="38" t="s">
        <v>13</v>
      </c>
      <c r="G419" s="38" t="s">
        <v>338</v>
      </c>
      <c r="H419" s="35" t="s">
        <v>312</v>
      </c>
      <c r="I419" s="37" t="str">
        <f t="shared" si="51"/>
        <v>Primary reason behind taking on debt : Business-related expenses or loans</v>
      </c>
      <c r="J419" s="37" t="str">
        <f t="shared" si="52"/>
        <v>Primary reason behind taking on debt : Business-related expenses or loansPRL</v>
      </c>
      <c r="K419" s="42">
        <f t="shared" si="49"/>
        <v>2.6105739888035</v>
      </c>
      <c r="L419" s="88">
        <v>2.6105739888034999E-2</v>
      </c>
    </row>
    <row r="420" spans="1:12" ht="14.5" customHeight="1" x14ac:dyDescent="0.35">
      <c r="A420" s="38" t="s">
        <v>3</v>
      </c>
      <c r="B420" s="34" t="s">
        <v>84</v>
      </c>
      <c r="C420" s="38" t="s">
        <v>303</v>
      </c>
      <c r="D420" s="38" t="s">
        <v>325</v>
      </c>
      <c r="E420" s="38" t="s">
        <v>11</v>
      </c>
      <c r="F420" s="38" t="s">
        <v>13</v>
      </c>
      <c r="G420" s="38" t="s">
        <v>338</v>
      </c>
      <c r="H420" s="35" t="s">
        <v>313</v>
      </c>
      <c r="I420" s="37" t="str">
        <f t="shared" si="51"/>
        <v>Primary reason behind taking on debt : Clothing or NFIs</v>
      </c>
      <c r="J420" s="37" t="str">
        <f t="shared" si="52"/>
        <v>Primary reason behind taking on debt : Clothing or NFIsPRL</v>
      </c>
      <c r="K420" s="42">
        <f t="shared" si="49"/>
        <v>0</v>
      </c>
      <c r="L420" s="35">
        <v>0</v>
      </c>
    </row>
    <row r="421" spans="1:12" ht="14.5" customHeight="1" x14ac:dyDescent="0.35">
      <c r="A421" s="38" t="s">
        <v>3</v>
      </c>
      <c r="B421" s="34" t="s">
        <v>84</v>
      </c>
      <c r="C421" s="38" t="s">
        <v>303</v>
      </c>
      <c r="D421" s="38" t="s">
        <v>325</v>
      </c>
      <c r="E421" s="38" t="s">
        <v>11</v>
      </c>
      <c r="F421" s="38" t="s">
        <v>13</v>
      </c>
      <c r="G421" s="38" t="s">
        <v>338</v>
      </c>
      <c r="H421" s="35" t="s">
        <v>7</v>
      </c>
      <c r="I421" s="37" t="str">
        <f t="shared" si="51"/>
        <v>Primary reason behind taking on debt : Decline to answer</v>
      </c>
      <c r="J421" s="37" t="str">
        <f t="shared" si="52"/>
        <v>Primary reason behind taking on debt : Decline to answerPRL</v>
      </c>
      <c r="K421" s="42">
        <f t="shared" si="49"/>
        <v>7.8416550848591407E-2</v>
      </c>
      <c r="L421" s="88">
        <v>7.8416550848591404E-4</v>
      </c>
    </row>
    <row r="422" spans="1:12" ht="14.5" customHeight="1" x14ac:dyDescent="0.35">
      <c r="A422" s="38" t="s">
        <v>3</v>
      </c>
      <c r="B422" s="34" t="s">
        <v>84</v>
      </c>
      <c r="C422" s="38" t="s">
        <v>303</v>
      </c>
      <c r="D422" s="38" t="s">
        <v>325</v>
      </c>
      <c r="E422" s="38" t="s">
        <v>11</v>
      </c>
      <c r="F422" s="38" t="s">
        <v>13</v>
      </c>
      <c r="G422" s="38" t="s">
        <v>338</v>
      </c>
      <c r="H422" s="35" t="s">
        <v>8</v>
      </c>
      <c r="I422" s="37" t="str">
        <f t="shared" si="51"/>
        <v>Primary reason behind taking on debt : Don't know</v>
      </c>
      <c r="J422" s="37" t="str">
        <f t="shared" si="52"/>
        <v>Primary reason behind taking on debt : Don't knowPRL</v>
      </c>
      <c r="K422" s="42">
        <f t="shared" si="49"/>
        <v>2.2228270476817702</v>
      </c>
      <c r="L422" s="88">
        <v>2.2228270476817701E-2</v>
      </c>
    </row>
    <row r="423" spans="1:12" ht="14.5" customHeight="1" x14ac:dyDescent="0.35">
      <c r="A423" s="38" t="s">
        <v>3</v>
      </c>
      <c r="B423" s="34" t="s">
        <v>84</v>
      </c>
      <c r="C423" s="38" t="s">
        <v>303</v>
      </c>
      <c r="D423" s="38" t="s">
        <v>325</v>
      </c>
      <c r="E423" s="38" t="s">
        <v>11</v>
      </c>
      <c r="F423" s="38" t="s">
        <v>13</v>
      </c>
      <c r="G423" s="38" t="s">
        <v>338</v>
      </c>
      <c r="H423" s="35" t="s">
        <v>314</v>
      </c>
      <c r="I423" s="37" t="str">
        <f t="shared" si="51"/>
        <v>Primary reason behind taking on debt : Education</v>
      </c>
      <c r="J423" s="37" t="str">
        <f t="shared" si="52"/>
        <v>Primary reason behind taking on debt : EducationPRL</v>
      </c>
      <c r="K423" s="42">
        <f t="shared" si="49"/>
        <v>17.606143414650298</v>
      </c>
      <c r="L423" s="88">
        <v>0.17606143414650299</v>
      </c>
    </row>
    <row r="424" spans="1:12" ht="14.5" customHeight="1" x14ac:dyDescent="0.35">
      <c r="A424" s="38" t="s">
        <v>3</v>
      </c>
      <c r="B424" s="34" t="s">
        <v>84</v>
      </c>
      <c r="C424" s="38" t="s">
        <v>303</v>
      </c>
      <c r="D424" s="38" t="s">
        <v>325</v>
      </c>
      <c r="E424" s="38" t="s">
        <v>11</v>
      </c>
      <c r="F424" s="38" t="s">
        <v>13</v>
      </c>
      <c r="G424" s="38" t="s">
        <v>338</v>
      </c>
      <c r="H424" s="35" t="s">
        <v>315</v>
      </c>
      <c r="I424" s="37" t="str">
        <f t="shared" si="51"/>
        <v>Primary reason behind taking on debt : Food</v>
      </c>
      <c r="J424" s="37" t="str">
        <f t="shared" si="52"/>
        <v>Primary reason behind taking on debt : FoodPRL</v>
      </c>
      <c r="K424" s="42">
        <f t="shared" si="49"/>
        <v>12.6567212922881</v>
      </c>
      <c r="L424" s="88">
        <v>0.12656721292288101</v>
      </c>
    </row>
    <row r="425" spans="1:12" ht="14.5" customHeight="1" x14ac:dyDescent="0.35">
      <c r="A425" s="38" t="s">
        <v>3</v>
      </c>
      <c r="B425" s="34" t="s">
        <v>84</v>
      </c>
      <c r="C425" s="38" t="s">
        <v>303</v>
      </c>
      <c r="D425" s="38" t="s">
        <v>325</v>
      </c>
      <c r="E425" s="38" t="s">
        <v>11</v>
      </c>
      <c r="F425" s="38" t="s">
        <v>13</v>
      </c>
      <c r="G425" s="38" t="s">
        <v>338</v>
      </c>
      <c r="H425" s="35" t="s">
        <v>316</v>
      </c>
      <c r="I425" s="37" t="str">
        <f t="shared" si="51"/>
        <v>Primary reason behind taking on debt : Healthcare</v>
      </c>
      <c r="J425" s="37" t="str">
        <f t="shared" si="52"/>
        <v>Primary reason behind taking on debt : HealthcarePRL</v>
      </c>
      <c r="K425" s="42">
        <f t="shared" si="49"/>
        <v>50.348836817053503</v>
      </c>
      <c r="L425" s="88">
        <v>0.50348836817053499</v>
      </c>
    </row>
    <row r="426" spans="1:12" ht="14.5" customHeight="1" x14ac:dyDescent="0.35">
      <c r="A426" s="38" t="s">
        <v>3</v>
      </c>
      <c r="B426" s="34" t="s">
        <v>84</v>
      </c>
      <c r="C426" s="38" t="s">
        <v>303</v>
      </c>
      <c r="D426" s="38" t="s">
        <v>325</v>
      </c>
      <c r="E426" s="38" t="s">
        <v>11</v>
      </c>
      <c r="F426" s="38" t="s">
        <v>13</v>
      </c>
      <c r="G426" s="38" t="s">
        <v>338</v>
      </c>
      <c r="H426" s="35" t="s">
        <v>317</v>
      </c>
      <c r="I426" s="37" t="str">
        <f t="shared" si="51"/>
        <v>Primary reason behind taking on debt : Basic household expenditures</v>
      </c>
      <c r="J426" s="37" t="str">
        <f t="shared" si="52"/>
        <v>Primary reason behind taking on debt : Basic household expendituresPRL</v>
      </c>
      <c r="K426" s="42">
        <f t="shared" si="49"/>
        <v>2.66496781658434</v>
      </c>
      <c r="L426" s="88">
        <v>2.6649678165843401E-2</v>
      </c>
    </row>
    <row r="427" spans="1:12" ht="14.5" customHeight="1" x14ac:dyDescent="0.35">
      <c r="A427" s="38" t="s">
        <v>3</v>
      </c>
      <c r="B427" s="34" t="s">
        <v>84</v>
      </c>
      <c r="C427" s="38" t="s">
        <v>303</v>
      </c>
      <c r="D427" s="38" t="s">
        <v>325</v>
      </c>
      <c r="E427" s="38" t="s">
        <v>11</v>
      </c>
      <c r="F427" s="38" t="s">
        <v>13</v>
      </c>
      <c r="G427" s="38" t="s">
        <v>338</v>
      </c>
      <c r="H427" s="35" t="s">
        <v>318</v>
      </c>
      <c r="I427" s="37" t="str">
        <f t="shared" si="51"/>
        <v>Primary reason behind taking on debt : Major purchase (e.g. house, apartment, car)</v>
      </c>
      <c r="J427" s="37" t="str">
        <f t="shared" si="52"/>
        <v>Primary reason behind taking on debt : Major purchase (e.g. house, apartment, car)PRL</v>
      </c>
      <c r="K427" s="42">
        <f t="shared" si="49"/>
        <v>1.8217854808978999</v>
      </c>
      <c r="L427" s="88">
        <v>1.8217854808979E-2</v>
      </c>
    </row>
    <row r="428" spans="1:12" ht="14.5" customHeight="1" x14ac:dyDescent="0.35">
      <c r="A428" s="38" t="s">
        <v>3</v>
      </c>
      <c r="B428" s="34" t="s">
        <v>84</v>
      </c>
      <c r="C428" s="38" t="s">
        <v>303</v>
      </c>
      <c r="D428" s="38" t="s">
        <v>325</v>
      </c>
      <c r="E428" s="38" t="s">
        <v>11</v>
      </c>
      <c r="F428" s="38" t="s">
        <v>13</v>
      </c>
      <c r="G428" s="38" t="s">
        <v>338</v>
      </c>
      <c r="H428" s="35" t="s">
        <v>319</v>
      </c>
      <c r="I428" s="37" t="str">
        <f t="shared" si="51"/>
        <v>Primary reason behind taking on debt : Migration-related expenses</v>
      </c>
      <c r="J428" s="37" t="str">
        <f t="shared" si="52"/>
        <v>Primary reason behind taking on debt : Migration-related expensesPRL</v>
      </c>
      <c r="K428" s="42">
        <f t="shared" si="49"/>
        <v>0.61372396285275499</v>
      </c>
      <c r="L428" s="88">
        <v>6.1372396285275504E-3</v>
      </c>
    </row>
    <row r="429" spans="1:12" ht="14.5" customHeight="1" x14ac:dyDescent="0.35">
      <c r="A429" s="38" t="s">
        <v>3</v>
      </c>
      <c r="B429" s="34" t="s">
        <v>84</v>
      </c>
      <c r="C429" s="38" t="s">
        <v>303</v>
      </c>
      <c r="D429" s="38" t="s">
        <v>325</v>
      </c>
      <c r="E429" s="38" t="s">
        <v>11</v>
      </c>
      <c r="F429" s="38" t="s">
        <v>13</v>
      </c>
      <c r="G429" s="38" t="s">
        <v>338</v>
      </c>
      <c r="H429" s="35" t="s">
        <v>9</v>
      </c>
      <c r="I429" s="37" t="str">
        <f t="shared" si="51"/>
        <v>Primary reason behind taking on debt : Other</v>
      </c>
      <c r="J429" s="37" t="str">
        <f t="shared" si="52"/>
        <v>Primary reason behind taking on debt : OtherPRL</v>
      </c>
      <c r="K429" s="42">
        <f t="shared" si="49"/>
        <v>3.8686935215082605</v>
      </c>
      <c r="L429" s="88">
        <v>3.8686935215082603E-2</v>
      </c>
    </row>
    <row r="430" spans="1:12" ht="14.5" customHeight="1" x14ac:dyDescent="0.35">
      <c r="A430" s="38" t="s">
        <v>3</v>
      </c>
      <c r="B430" s="34" t="s">
        <v>84</v>
      </c>
      <c r="C430" s="38" t="s">
        <v>303</v>
      </c>
      <c r="D430" s="38" t="s">
        <v>325</v>
      </c>
      <c r="E430" s="38" t="s">
        <v>11</v>
      </c>
      <c r="F430" s="38" t="s">
        <v>13</v>
      </c>
      <c r="G430" s="38" t="s">
        <v>338</v>
      </c>
      <c r="H430" s="35" t="s">
        <v>320</v>
      </c>
      <c r="I430" s="37" t="str">
        <f t="shared" si="51"/>
        <v>Primary reason behind taking on debt : Purchasing productive assets for small business or income-generating activities</v>
      </c>
      <c r="J430" s="37" t="str">
        <f t="shared" si="52"/>
        <v>Primary reason behind taking on debt : Purchasing productive assets for small business or income-generating activitiesPRL</v>
      </c>
      <c r="K430" s="42">
        <f t="shared" si="49"/>
        <v>1.9739822671876999</v>
      </c>
      <c r="L430" s="88">
        <v>1.9739822671876999E-2</v>
      </c>
    </row>
    <row r="431" spans="1:12" ht="14.5" customHeight="1" x14ac:dyDescent="0.35">
      <c r="A431" s="38" t="s">
        <v>3</v>
      </c>
      <c r="B431" s="34" t="s">
        <v>84</v>
      </c>
      <c r="C431" s="38" t="s">
        <v>303</v>
      </c>
      <c r="D431" s="38" t="s">
        <v>325</v>
      </c>
      <c r="E431" s="38" t="s">
        <v>11</v>
      </c>
      <c r="F431" s="38" t="s">
        <v>13</v>
      </c>
      <c r="G431" s="38" t="s">
        <v>338</v>
      </c>
      <c r="H431" s="35" t="s">
        <v>321</v>
      </c>
      <c r="I431" s="37" t="str">
        <f t="shared" si="51"/>
        <v>Primary reason behind taking on debt : Utility bills</v>
      </c>
      <c r="J431" s="37" t="str">
        <f t="shared" si="52"/>
        <v>Primary reason behind taking on debt : Utility billsPRL</v>
      </c>
      <c r="K431" s="42">
        <f t="shared" si="49"/>
        <v>0.26707622384972901</v>
      </c>
      <c r="L431" s="88">
        <v>2.6707622384972902E-3</v>
      </c>
    </row>
    <row r="432" spans="1:12" ht="14.5" customHeight="1" x14ac:dyDescent="0.35">
      <c r="A432" s="38" t="s">
        <v>3</v>
      </c>
      <c r="B432" s="34" t="s">
        <v>84</v>
      </c>
      <c r="C432" s="38" t="s">
        <v>303</v>
      </c>
      <c r="D432" s="38" t="s">
        <v>325</v>
      </c>
      <c r="E432" s="38" t="s">
        <v>11</v>
      </c>
      <c r="F432" s="38" t="s">
        <v>13</v>
      </c>
      <c r="G432" s="38" t="s">
        <v>338</v>
      </c>
      <c r="H432" s="35" t="s">
        <v>322</v>
      </c>
      <c r="I432" s="37" t="str">
        <f t="shared" si="51"/>
        <v>Primary reason behind taking on debt : Weddings</v>
      </c>
      <c r="J432" s="37" t="str">
        <f t="shared" si="52"/>
        <v>Primary reason behind taking on debt : WeddingsPRL</v>
      </c>
      <c r="K432" s="42">
        <f t="shared" si="49"/>
        <v>0</v>
      </c>
      <c r="L432" s="35"/>
    </row>
    <row r="433" spans="1:12" ht="14.5" hidden="1" customHeight="1" x14ac:dyDescent="0.35">
      <c r="A433" s="38" t="s">
        <v>3</v>
      </c>
      <c r="B433" s="34" t="s">
        <v>84</v>
      </c>
      <c r="C433" s="64" t="s">
        <v>225</v>
      </c>
      <c r="D433" s="34"/>
      <c r="E433" s="34" t="s">
        <v>11</v>
      </c>
      <c r="F433" s="38" t="s">
        <v>12</v>
      </c>
      <c r="G433" s="35" t="s">
        <v>374</v>
      </c>
      <c r="H433" s="88" t="s">
        <v>7</v>
      </c>
      <c r="I433" s="34" t="str">
        <f t="shared" si="51"/>
        <v>Households' total expenditure during the 2020-2021 school year spent on education-related expenses : Decline to answer</v>
      </c>
      <c r="J433" s="34" t="str">
        <f t="shared" si="52"/>
        <v>Households' total expenditure during the 2020-2021 school year spent on education-related expenses : Decline to answerLebanese</v>
      </c>
      <c r="K433" s="36">
        <f t="shared" ref="K433:K444" si="55">L433*100</f>
        <v>0.44098868455469398</v>
      </c>
      <c r="L433" s="88">
        <v>4.4098868455469398E-3</v>
      </c>
    </row>
    <row r="434" spans="1:12" ht="14.5" hidden="1" customHeight="1" x14ac:dyDescent="0.35">
      <c r="A434" s="38" t="s">
        <v>3</v>
      </c>
      <c r="B434" s="34" t="s">
        <v>84</v>
      </c>
      <c r="C434" s="64" t="s">
        <v>225</v>
      </c>
      <c r="D434" s="34"/>
      <c r="E434" s="34" t="s">
        <v>11</v>
      </c>
      <c r="F434" s="38" t="s">
        <v>12</v>
      </c>
      <c r="G434" s="35" t="s">
        <v>374</v>
      </c>
      <c r="H434" s="88" t="s">
        <v>8</v>
      </c>
      <c r="I434" s="34" t="str">
        <f t="shared" si="51"/>
        <v>Households' total expenditure during the 2020-2021 school year spent on education-related expenses : Don't know</v>
      </c>
      <c r="J434" s="34" t="str">
        <f t="shared" si="52"/>
        <v>Households' total expenditure during the 2020-2021 school year spent on education-related expenses : Don't knowLebanese</v>
      </c>
      <c r="K434" s="36">
        <f t="shared" si="55"/>
        <v>1.9616971208426</v>
      </c>
      <c r="L434" s="88">
        <v>1.9616971208425999E-2</v>
      </c>
    </row>
    <row r="435" spans="1:12" ht="14.5" hidden="1" customHeight="1" x14ac:dyDescent="0.35">
      <c r="A435" s="38" t="s">
        <v>3</v>
      </c>
      <c r="B435" s="34" t="s">
        <v>84</v>
      </c>
      <c r="C435" s="64" t="s">
        <v>225</v>
      </c>
      <c r="D435" s="34"/>
      <c r="E435" s="34" t="s">
        <v>11</v>
      </c>
      <c r="F435" s="38" t="s">
        <v>12</v>
      </c>
      <c r="G435" s="35" t="s">
        <v>374</v>
      </c>
      <c r="H435" s="88" t="s">
        <v>67</v>
      </c>
      <c r="I435" s="34" t="str">
        <f t="shared" si="51"/>
        <v>Households' total expenditure during the 2020-2021 school year spent on education-related expenses : No</v>
      </c>
      <c r="J435" s="34" t="str">
        <f t="shared" si="52"/>
        <v>Households' total expenditure during the 2020-2021 school year spent on education-related expenses : NoLebanese</v>
      </c>
      <c r="K435" s="36">
        <f t="shared" si="55"/>
        <v>28.583117858979602</v>
      </c>
      <c r="L435" s="88">
        <v>0.28583117858979601</v>
      </c>
    </row>
    <row r="436" spans="1:12" ht="14.5" hidden="1" customHeight="1" x14ac:dyDescent="0.35">
      <c r="A436" s="38" t="s">
        <v>3</v>
      </c>
      <c r="B436" s="34" t="s">
        <v>84</v>
      </c>
      <c r="C436" s="64" t="s">
        <v>225</v>
      </c>
      <c r="D436" s="34"/>
      <c r="E436" s="34" t="s">
        <v>11</v>
      </c>
      <c r="F436" s="38" t="s">
        <v>12</v>
      </c>
      <c r="G436" s="35" t="s">
        <v>374</v>
      </c>
      <c r="H436" s="88" t="s">
        <v>68</v>
      </c>
      <c r="I436" s="34" t="str">
        <f t="shared" si="51"/>
        <v>Households' total expenditure during the 2020-2021 school year spent on education-related expenses : Yes</v>
      </c>
      <c r="J436" s="34" t="str">
        <f t="shared" si="52"/>
        <v>Households' total expenditure during the 2020-2021 school year spent on education-related expenses : YesLebanese</v>
      </c>
      <c r="K436" s="36">
        <f t="shared" si="55"/>
        <v>69.014196335623097</v>
      </c>
      <c r="L436" s="88">
        <v>0.69014196335623101</v>
      </c>
    </row>
    <row r="437" spans="1:12" ht="14.5" hidden="1" customHeight="1" x14ac:dyDescent="0.35">
      <c r="A437" s="38" t="s">
        <v>3</v>
      </c>
      <c r="B437" s="34" t="s">
        <v>84</v>
      </c>
      <c r="C437" s="64" t="s">
        <v>225</v>
      </c>
      <c r="D437" s="34"/>
      <c r="E437" s="34" t="s">
        <v>11</v>
      </c>
      <c r="F437" s="38" t="s">
        <v>49</v>
      </c>
      <c r="G437" s="35" t="s">
        <v>374</v>
      </c>
      <c r="H437" s="88" t="s">
        <v>7</v>
      </c>
      <c r="I437" s="34" t="str">
        <f t="shared" si="51"/>
        <v>Households' total expenditure during the 2020-2021 school year spent on education-related expenses : Decline to answer</v>
      </c>
      <c r="J437" s="34" t="str">
        <f t="shared" si="52"/>
        <v>Households' total expenditure during the 2020-2021 school year spent on education-related expenses : Decline to answerMigrants</v>
      </c>
      <c r="K437" s="36">
        <f t="shared" si="55"/>
        <v>0</v>
      </c>
      <c r="L437" s="88">
        <v>0</v>
      </c>
    </row>
    <row r="438" spans="1:12" ht="14.5" hidden="1" customHeight="1" x14ac:dyDescent="0.35">
      <c r="A438" s="38" t="s">
        <v>3</v>
      </c>
      <c r="B438" s="34" t="s">
        <v>84</v>
      </c>
      <c r="C438" s="64" t="s">
        <v>225</v>
      </c>
      <c r="D438" s="34"/>
      <c r="E438" s="34" t="s">
        <v>11</v>
      </c>
      <c r="F438" s="38" t="s">
        <v>49</v>
      </c>
      <c r="G438" s="35" t="s">
        <v>374</v>
      </c>
      <c r="H438" s="88" t="s">
        <v>8</v>
      </c>
      <c r="I438" s="34" t="str">
        <f t="shared" si="51"/>
        <v>Households' total expenditure during the 2020-2021 school year spent on education-related expenses : Don't know</v>
      </c>
      <c r="J438" s="34" t="str">
        <f t="shared" si="52"/>
        <v>Households' total expenditure during the 2020-2021 school year spent on education-related expenses : Don't knowMigrants</v>
      </c>
      <c r="K438" s="36">
        <f t="shared" si="55"/>
        <v>7.1636780750133608</v>
      </c>
      <c r="L438" s="88">
        <v>7.1636780750133605E-2</v>
      </c>
    </row>
    <row r="439" spans="1:12" ht="14.5" hidden="1" customHeight="1" x14ac:dyDescent="0.35">
      <c r="A439" s="38" t="s">
        <v>3</v>
      </c>
      <c r="B439" s="34" t="s">
        <v>84</v>
      </c>
      <c r="C439" s="64" t="s">
        <v>225</v>
      </c>
      <c r="D439" s="34"/>
      <c r="E439" s="34" t="s">
        <v>11</v>
      </c>
      <c r="F439" s="38" t="s">
        <v>49</v>
      </c>
      <c r="G439" s="35" t="s">
        <v>374</v>
      </c>
      <c r="H439" s="88" t="s">
        <v>67</v>
      </c>
      <c r="I439" s="34" t="str">
        <f t="shared" si="51"/>
        <v>Households' total expenditure during the 2020-2021 school year spent on education-related expenses : No</v>
      </c>
      <c r="J439" s="34" t="str">
        <f t="shared" si="52"/>
        <v>Households' total expenditure during the 2020-2021 school year spent on education-related expenses : NoMigrants</v>
      </c>
      <c r="K439" s="36">
        <f t="shared" si="55"/>
        <v>54.253104283415198</v>
      </c>
      <c r="L439" s="88">
        <v>0.54253104283415199</v>
      </c>
    </row>
    <row r="440" spans="1:12" ht="14.5" hidden="1" customHeight="1" x14ac:dyDescent="0.35">
      <c r="A440" s="38" t="s">
        <v>3</v>
      </c>
      <c r="B440" s="34" t="s">
        <v>84</v>
      </c>
      <c r="C440" s="64" t="s">
        <v>225</v>
      </c>
      <c r="D440" s="34"/>
      <c r="E440" s="34" t="s">
        <v>11</v>
      </c>
      <c r="F440" s="38" t="s">
        <v>49</v>
      </c>
      <c r="G440" s="35" t="s">
        <v>374</v>
      </c>
      <c r="H440" s="88" t="s">
        <v>68</v>
      </c>
      <c r="I440" s="34" t="str">
        <f t="shared" si="51"/>
        <v>Households' total expenditure during the 2020-2021 school year spent on education-related expenses : Yes</v>
      </c>
      <c r="J440" s="34" t="str">
        <f t="shared" si="52"/>
        <v>Households' total expenditure during the 2020-2021 school year spent on education-related expenses : YesMigrants</v>
      </c>
      <c r="K440" s="36">
        <f t="shared" si="55"/>
        <v>38.583217641571501</v>
      </c>
      <c r="L440" s="88">
        <v>0.38583217641571499</v>
      </c>
    </row>
    <row r="441" spans="1:12" ht="14.5" hidden="1" customHeight="1" x14ac:dyDescent="0.35">
      <c r="A441" s="38" t="s">
        <v>3</v>
      </c>
      <c r="B441" s="34" t="s">
        <v>84</v>
      </c>
      <c r="C441" s="64" t="s">
        <v>225</v>
      </c>
      <c r="D441" s="34"/>
      <c r="E441" s="34" t="s">
        <v>11</v>
      </c>
      <c r="F441" s="38" t="s">
        <v>13</v>
      </c>
      <c r="G441" s="35" t="s">
        <v>374</v>
      </c>
      <c r="H441" s="88" t="s">
        <v>7</v>
      </c>
      <c r="I441" s="34" t="str">
        <f t="shared" si="51"/>
        <v>Households' total expenditure during the 2020-2021 school year spent on education-related expenses : Decline to answer</v>
      </c>
      <c r="J441" s="34" t="str">
        <f t="shared" si="52"/>
        <v>Households' total expenditure during the 2020-2021 school year spent on education-related expenses : Decline to answerPRL</v>
      </c>
      <c r="K441" s="36">
        <f t="shared" si="55"/>
        <v>0.483372906837372</v>
      </c>
      <c r="L441" s="88">
        <v>4.83372906837372E-3</v>
      </c>
    </row>
    <row r="442" spans="1:12" ht="14.5" hidden="1" customHeight="1" x14ac:dyDescent="0.35">
      <c r="A442" s="38" t="s">
        <v>3</v>
      </c>
      <c r="B442" s="34" t="s">
        <v>84</v>
      </c>
      <c r="C442" s="64" t="s">
        <v>225</v>
      </c>
      <c r="D442" s="34"/>
      <c r="E442" s="34" t="s">
        <v>11</v>
      </c>
      <c r="F442" s="38" t="s">
        <v>13</v>
      </c>
      <c r="G442" s="35" t="s">
        <v>374</v>
      </c>
      <c r="H442" s="88" t="s">
        <v>8</v>
      </c>
      <c r="I442" s="34" t="str">
        <f t="shared" si="51"/>
        <v>Households' total expenditure during the 2020-2021 school year spent on education-related expenses : Don't know</v>
      </c>
      <c r="J442" s="34" t="str">
        <f t="shared" si="52"/>
        <v>Households' total expenditure during the 2020-2021 school year spent on education-related expenses : Don't knowPRL</v>
      </c>
      <c r="K442" s="36">
        <f t="shared" si="55"/>
        <v>4.6700585159598695</v>
      </c>
      <c r="L442" s="88">
        <v>4.6700585159598698E-2</v>
      </c>
    </row>
    <row r="443" spans="1:12" ht="14.5" hidden="1" customHeight="1" x14ac:dyDescent="0.35">
      <c r="A443" s="38" t="s">
        <v>3</v>
      </c>
      <c r="B443" s="34" t="s">
        <v>84</v>
      </c>
      <c r="C443" s="64" t="s">
        <v>225</v>
      </c>
      <c r="D443" s="34"/>
      <c r="E443" s="34" t="s">
        <v>11</v>
      </c>
      <c r="F443" s="38" t="s">
        <v>13</v>
      </c>
      <c r="G443" s="35" t="s">
        <v>374</v>
      </c>
      <c r="H443" s="88" t="s">
        <v>67</v>
      </c>
      <c r="I443" s="34" t="str">
        <f t="shared" si="51"/>
        <v>Households' total expenditure during the 2020-2021 school year spent on education-related expenses : No</v>
      </c>
      <c r="J443" s="34" t="str">
        <f t="shared" si="52"/>
        <v>Households' total expenditure during the 2020-2021 school year spent on education-related expenses : NoPRL</v>
      </c>
      <c r="K443" s="36">
        <f t="shared" si="55"/>
        <v>38.662655998594296</v>
      </c>
      <c r="L443" s="88">
        <v>0.38662655998594297</v>
      </c>
    </row>
    <row r="444" spans="1:12" ht="14.5" hidden="1" customHeight="1" x14ac:dyDescent="0.35">
      <c r="A444" s="38" t="s">
        <v>3</v>
      </c>
      <c r="B444" s="34" t="s">
        <v>84</v>
      </c>
      <c r="C444" s="64" t="s">
        <v>225</v>
      </c>
      <c r="D444" s="34"/>
      <c r="E444" s="34" t="s">
        <v>11</v>
      </c>
      <c r="F444" s="38" t="s">
        <v>13</v>
      </c>
      <c r="G444" s="35" t="s">
        <v>374</v>
      </c>
      <c r="H444" s="88" t="s">
        <v>68</v>
      </c>
      <c r="I444" s="34" t="str">
        <f t="shared" si="51"/>
        <v>Households' total expenditure during the 2020-2021 school year spent on education-related expenses : Yes</v>
      </c>
      <c r="J444" s="34" t="str">
        <f t="shared" si="52"/>
        <v>Households' total expenditure during the 2020-2021 school year spent on education-related expenses : YesPRL</v>
      </c>
      <c r="K444" s="36">
        <f t="shared" si="55"/>
        <v>56.1839125786084</v>
      </c>
      <c r="L444" s="88">
        <v>0.56183912578608397</v>
      </c>
    </row>
    <row r="445" spans="1:12" ht="14.5" hidden="1" customHeight="1" x14ac:dyDescent="0.35">
      <c r="A445" s="38" t="s">
        <v>3</v>
      </c>
      <c r="B445" s="34" t="s">
        <v>84</v>
      </c>
      <c r="C445" s="64" t="s">
        <v>225</v>
      </c>
      <c r="D445" s="34" t="s">
        <v>388</v>
      </c>
      <c r="E445" s="34" t="s">
        <v>11</v>
      </c>
      <c r="F445" s="38" t="s">
        <v>12</v>
      </c>
      <c r="G445" s="34" t="s">
        <v>375</v>
      </c>
      <c r="H445" s="35" t="s">
        <v>82</v>
      </c>
      <c r="I445" s="34" t="str">
        <f t="shared" si="51"/>
        <v>Household expenditure spent on education-related expenses (e.g. tuition, fees, transportation, etc. and including expenditures before the school year started) : Average</v>
      </c>
      <c r="J445" s="34" t="str">
        <f t="shared" si="52"/>
        <v>Household expenditure spent on education-related expenses (e.g. tuition, fees, transportation, etc. and including expenditures before the school year started) : AverageLebanese</v>
      </c>
      <c r="K445" s="36">
        <f>L445</f>
        <v>25.228258962822299</v>
      </c>
      <c r="L445" s="88">
        <v>25.228258962822299</v>
      </c>
    </row>
    <row r="446" spans="1:12" ht="14.5" hidden="1" customHeight="1" x14ac:dyDescent="0.35">
      <c r="A446" s="38" t="s">
        <v>3</v>
      </c>
      <c r="B446" s="34" t="s">
        <v>84</v>
      </c>
      <c r="C446" s="64" t="s">
        <v>225</v>
      </c>
      <c r="D446" s="34" t="s">
        <v>388</v>
      </c>
      <c r="E446" s="34" t="s">
        <v>11</v>
      </c>
      <c r="F446" s="38" t="s">
        <v>49</v>
      </c>
      <c r="G446" s="34" t="s">
        <v>375</v>
      </c>
      <c r="H446" s="35" t="s">
        <v>82</v>
      </c>
      <c r="I446" s="34" t="str">
        <f t="shared" si="51"/>
        <v>Household expenditure spent on education-related expenses (e.g. tuition, fees, transportation, etc. and including expenditures before the school year started) : Average</v>
      </c>
      <c r="J446" s="34" t="str">
        <f t="shared" si="52"/>
        <v>Household expenditure spent on education-related expenses (e.g. tuition, fees, transportation, etc. and including expenditures before the school year started) : AverageMigrants</v>
      </c>
      <c r="K446" s="36">
        <f>L446</f>
        <v>25.461560399241701</v>
      </c>
      <c r="L446" s="88">
        <v>25.461560399241701</v>
      </c>
    </row>
    <row r="447" spans="1:12" ht="14.5" hidden="1" customHeight="1" x14ac:dyDescent="0.35">
      <c r="A447" s="38" t="s">
        <v>3</v>
      </c>
      <c r="B447" s="34" t="s">
        <v>84</v>
      </c>
      <c r="C447" s="64" t="s">
        <v>225</v>
      </c>
      <c r="D447" s="34" t="s">
        <v>388</v>
      </c>
      <c r="E447" s="34" t="s">
        <v>11</v>
      </c>
      <c r="F447" s="38" t="s">
        <v>13</v>
      </c>
      <c r="G447" s="34" t="s">
        <v>375</v>
      </c>
      <c r="H447" s="35" t="s">
        <v>82</v>
      </c>
      <c r="I447" s="34" t="str">
        <f t="shared" si="51"/>
        <v>Household expenditure spent on education-related expenses (e.g. tuition, fees, transportation, etc. and including expenditures before the school year started) : Average</v>
      </c>
      <c r="J447" s="34" t="str">
        <f t="shared" si="52"/>
        <v>Household expenditure spent on education-related expenses (e.g. tuition, fees, transportation, etc. and including expenditures before the school year started) : AveragePRL</v>
      </c>
      <c r="K447" s="36">
        <f>L447</f>
        <v>17.194687808902</v>
      </c>
      <c r="L447" s="88">
        <v>17.194687808902</v>
      </c>
    </row>
    <row r="448" spans="1:12" ht="14.5" hidden="1" customHeight="1" x14ac:dyDescent="0.35">
      <c r="A448" s="38" t="s">
        <v>3</v>
      </c>
      <c r="B448" s="34" t="s">
        <v>84</v>
      </c>
      <c r="C448" s="64" t="s">
        <v>260</v>
      </c>
      <c r="D448" s="30"/>
      <c r="E448" s="34" t="s">
        <v>11</v>
      </c>
      <c r="F448" s="38" t="s">
        <v>12</v>
      </c>
      <c r="G448" s="30" t="s">
        <v>391</v>
      </c>
      <c r="H448" s="88" t="s">
        <v>226</v>
      </c>
      <c r="I448" s="34" t="str">
        <f t="shared" si="51"/>
        <v>Category of household's total income in LBP (30 days) : From 12 million LBP to less than 15 million LBP</v>
      </c>
      <c r="J448" s="34" t="str">
        <f t="shared" si="52"/>
        <v>Category of household's total income in LBP (30 days) : From 12 million LBP to less than 15 million LBPLebanese</v>
      </c>
      <c r="K448" s="36">
        <f t="shared" ref="K448:K510" si="56">L448</f>
        <v>7.9658079446842302E-3</v>
      </c>
      <c r="L448" s="88">
        <v>7.9658079446842302E-3</v>
      </c>
    </row>
    <row r="449" spans="1:12" ht="14.5" hidden="1" customHeight="1" x14ac:dyDescent="0.35">
      <c r="A449" s="38" t="s">
        <v>3</v>
      </c>
      <c r="B449" s="34" t="s">
        <v>84</v>
      </c>
      <c r="C449" s="64" t="s">
        <v>260</v>
      </c>
      <c r="D449" s="30"/>
      <c r="E449" s="34" t="s">
        <v>11</v>
      </c>
      <c r="F449" s="38" t="s">
        <v>12</v>
      </c>
      <c r="G449" s="30" t="s">
        <v>391</v>
      </c>
      <c r="H449" s="88" t="s">
        <v>227</v>
      </c>
      <c r="I449" s="34" t="str">
        <f t="shared" si="51"/>
        <v>Category of household's total income in LBP (30 days) : From 15 million LBP to less than 20 million LBP</v>
      </c>
      <c r="J449" s="34" t="str">
        <f t="shared" si="52"/>
        <v>Category of household's total income in LBP (30 days) : From 15 million LBP to less than 20 million LBPLebanese</v>
      </c>
      <c r="K449" s="36">
        <f t="shared" si="56"/>
        <v>4.3710387631841902E-3</v>
      </c>
      <c r="L449" s="88">
        <v>4.3710387631841902E-3</v>
      </c>
    </row>
    <row r="450" spans="1:12" ht="14.5" hidden="1" customHeight="1" x14ac:dyDescent="0.35">
      <c r="A450" s="38" t="s">
        <v>3</v>
      </c>
      <c r="B450" s="34" t="s">
        <v>84</v>
      </c>
      <c r="C450" s="64" t="s">
        <v>260</v>
      </c>
      <c r="D450" s="30"/>
      <c r="E450" s="34" t="s">
        <v>11</v>
      </c>
      <c r="F450" s="38" t="s">
        <v>12</v>
      </c>
      <c r="G450" s="30" t="s">
        <v>391</v>
      </c>
      <c r="H450" s="88" t="s">
        <v>228</v>
      </c>
      <c r="I450" s="34" t="str">
        <f t="shared" si="51"/>
        <v>Category of household's total income in LBP (30 days) : From 1 million LBP to less than 2,400,000 LBP</v>
      </c>
      <c r="J450" s="34" t="str">
        <f t="shared" si="52"/>
        <v>Category of household's total income in LBP (30 days) : From 1 million LBP to less than 2,400,000 LBPLebanese</v>
      </c>
      <c r="K450" s="36">
        <f t="shared" si="56"/>
        <v>0.31169783376693899</v>
      </c>
      <c r="L450" s="88">
        <v>0.31169783376693899</v>
      </c>
    </row>
    <row r="451" spans="1:12" ht="14.5" hidden="1" customHeight="1" x14ac:dyDescent="0.35">
      <c r="A451" s="38" t="s">
        <v>3</v>
      </c>
      <c r="B451" s="34" t="s">
        <v>84</v>
      </c>
      <c r="C451" s="64" t="s">
        <v>260</v>
      </c>
      <c r="D451" s="30"/>
      <c r="E451" s="34" t="s">
        <v>11</v>
      </c>
      <c r="F451" s="38" t="s">
        <v>12</v>
      </c>
      <c r="G451" s="30" t="s">
        <v>391</v>
      </c>
      <c r="H451" s="88" t="s">
        <v>229</v>
      </c>
      <c r="I451" s="34" t="str">
        <f t="shared" si="51"/>
        <v>Category of household's total income in LBP (30 days) : From 20 million LBP to less than 25 million LBP</v>
      </c>
      <c r="J451" s="34" t="str">
        <f t="shared" si="52"/>
        <v>Category of household's total income in LBP (30 days) : From 20 million LBP to less than 25 million LBPLebanese</v>
      </c>
      <c r="K451" s="36">
        <f t="shared" si="56"/>
        <v>3.45976064387082E-3</v>
      </c>
      <c r="L451" s="88">
        <v>3.45976064387082E-3</v>
      </c>
    </row>
    <row r="452" spans="1:12" ht="14.5" hidden="1" customHeight="1" x14ac:dyDescent="0.35">
      <c r="A452" s="38" t="s">
        <v>3</v>
      </c>
      <c r="B452" s="34" t="s">
        <v>84</v>
      </c>
      <c r="C452" s="64" t="s">
        <v>260</v>
      </c>
      <c r="D452" s="30"/>
      <c r="E452" s="34" t="s">
        <v>11</v>
      </c>
      <c r="F452" s="38" t="s">
        <v>12</v>
      </c>
      <c r="G452" s="30" t="s">
        <v>391</v>
      </c>
      <c r="H452" s="88" t="s">
        <v>230</v>
      </c>
      <c r="I452" s="34" t="str">
        <f t="shared" si="51"/>
        <v>Category of household's total income in LBP (30 days) : From 25 million LBP to less than 35 million LBP</v>
      </c>
      <c r="J452" s="34" t="str">
        <f t="shared" si="52"/>
        <v>Category of household's total income in LBP (30 days) : From 25 million LBP to less than 35 million LBPLebanese</v>
      </c>
      <c r="K452" s="36">
        <f t="shared" si="56"/>
        <v>4.9426420459238905E-4</v>
      </c>
      <c r="L452" s="88">
        <v>4.9426420459238905E-4</v>
      </c>
    </row>
    <row r="453" spans="1:12" ht="14.5" hidden="1" customHeight="1" x14ac:dyDescent="0.35">
      <c r="A453" s="38" t="s">
        <v>3</v>
      </c>
      <c r="B453" s="34" t="s">
        <v>84</v>
      </c>
      <c r="C453" s="64" t="s">
        <v>260</v>
      </c>
      <c r="D453" s="30"/>
      <c r="E453" s="34" t="s">
        <v>11</v>
      </c>
      <c r="F453" s="38" t="s">
        <v>12</v>
      </c>
      <c r="G453" s="30" t="s">
        <v>391</v>
      </c>
      <c r="H453" s="88" t="s">
        <v>231</v>
      </c>
      <c r="I453" s="34" t="str">
        <f t="shared" si="51"/>
        <v>Category of household's total income in LBP (30 days) : From 2,400,000 LBP to less than 5 million LBP</v>
      </c>
      <c r="J453" s="34" t="str">
        <f t="shared" si="52"/>
        <v>Category of household's total income in LBP (30 days) : From 2,400,000 LBP to less than 5 million LBPLebanese</v>
      </c>
      <c r="K453" s="36">
        <f t="shared" si="56"/>
        <v>0.28164108611508698</v>
      </c>
      <c r="L453" s="88">
        <v>0.28164108611508698</v>
      </c>
    </row>
    <row r="454" spans="1:12" ht="14.5" hidden="1" customHeight="1" x14ac:dyDescent="0.35">
      <c r="A454" s="38" t="s">
        <v>3</v>
      </c>
      <c r="B454" s="34" t="s">
        <v>84</v>
      </c>
      <c r="C454" s="64" t="s">
        <v>260</v>
      </c>
      <c r="D454" s="30"/>
      <c r="E454" s="34" t="s">
        <v>11</v>
      </c>
      <c r="F454" s="38" t="s">
        <v>12</v>
      </c>
      <c r="G454" s="30" t="s">
        <v>391</v>
      </c>
      <c r="H454" s="88" t="s">
        <v>232</v>
      </c>
      <c r="I454" s="34" t="str">
        <f t="shared" si="51"/>
        <v>Category of household's total income in LBP (30 days) : From 300,000 LBP to less than 650,000 LBP</v>
      </c>
      <c r="J454" s="34" t="str">
        <f t="shared" si="52"/>
        <v>Category of household's total income in LBP (30 days) : From 300,000 LBP to less than 650,000 LBPLebanese</v>
      </c>
      <c r="K454" s="36">
        <f t="shared" si="56"/>
        <v>3.5206808504000001E-2</v>
      </c>
      <c r="L454" s="88">
        <v>3.5206808504000001E-2</v>
      </c>
    </row>
    <row r="455" spans="1:12" ht="14.5" hidden="1" customHeight="1" x14ac:dyDescent="0.35">
      <c r="A455" s="38" t="s">
        <v>3</v>
      </c>
      <c r="B455" s="34" t="s">
        <v>84</v>
      </c>
      <c r="C455" s="64" t="s">
        <v>260</v>
      </c>
      <c r="D455" s="30"/>
      <c r="E455" s="34" t="s">
        <v>11</v>
      </c>
      <c r="F455" s="38" t="s">
        <v>12</v>
      </c>
      <c r="G455" s="30" t="s">
        <v>391</v>
      </c>
      <c r="H455" s="88" t="s">
        <v>233</v>
      </c>
      <c r="I455" s="34" t="str">
        <f t="shared" si="51"/>
        <v>Category of household's total income in LBP (30 days) : From 35 million LBP to less than 50 million LBP</v>
      </c>
      <c r="J455" s="34" t="str">
        <f t="shared" si="52"/>
        <v>Category of household's total income in LBP (30 days) : From 35 million LBP to less than 50 million LBPLebanese</v>
      </c>
      <c r="K455" s="36">
        <f t="shared" si="56"/>
        <v>2.24418839901899E-3</v>
      </c>
      <c r="L455" s="88">
        <v>2.24418839901899E-3</v>
      </c>
    </row>
    <row r="456" spans="1:12" ht="14.5" hidden="1" customHeight="1" x14ac:dyDescent="0.35">
      <c r="A456" s="38" t="s">
        <v>3</v>
      </c>
      <c r="B456" s="34" t="s">
        <v>84</v>
      </c>
      <c r="C456" s="64" t="s">
        <v>260</v>
      </c>
      <c r="D456" s="30"/>
      <c r="E456" s="34" t="s">
        <v>11</v>
      </c>
      <c r="F456" s="38" t="s">
        <v>12</v>
      </c>
      <c r="G456" s="30" t="s">
        <v>391</v>
      </c>
      <c r="H456" s="88" t="s">
        <v>234</v>
      </c>
      <c r="I456" s="34" t="str">
        <f t="shared" si="51"/>
        <v>Category of household's total income in LBP (30 days) : 50 million LBP or more</v>
      </c>
      <c r="J456" s="34" t="str">
        <f t="shared" si="52"/>
        <v>Category of household's total income in LBP (30 days) : 50 million LBP or moreLebanese</v>
      </c>
      <c r="K456" s="36">
        <f t="shared" si="56"/>
        <v>2.4079487983757699E-4</v>
      </c>
      <c r="L456" s="88">
        <v>2.4079487983757699E-4</v>
      </c>
    </row>
    <row r="457" spans="1:12" ht="14.5" hidden="1" customHeight="1" x14ac:dyDescent="0.35">
      <c r="A457" s="38" t="s">
        <v>3</v>
      </c>
      <c r="B457" s="34" t="s">
        <v>84</v>
      </c>
      <c r="C457" s="64" t="s">
        <v>260</v>
      </c>
      <c r="D457" s="30"/>
      <c r="E457" s="34" t="s">
        <v>11</v>
      </c>
      <c r="F457" s="38" t="s">
        <v>12</v>
      </c>
      <c r="G457" s="30" t="s">
        <v>391</v>
      </c>
      <c r="H457" s="88" t="s">
        <v>235</v>
      </c>
      <c r="I457" s="34" t="str">
        <f t="shared" si="51"/>
        <v>Category of household's total income in LBP (30 days) : From 5 million LBP to less than 8 million LBP</v>
      </c>
      <c r="J457" s="34" t="str">
        <f t="shared" si="52"/>
        <v>Category of household's total income in LBP (30 days) : From 5 million LBP to less than 8 million LBPLebanese</v>
      </c>
      <c r="K457" s="36">
        <f t="shared" si="56"/>
        <v>0.12012273981471</v>
      </c>
      <c r="L457" s="88">
        <v>0.12012273981471</v>
      </c>
    </row>
    <row r="458" spans="1:12" ht="14.5" hidden="1" customHeight="1" x14ac:dyDescent="0.35">
      <c r="A458" s="38" t="s">
        <v>3</v>
      </c>
      <c r="B458" s="34" t="s">
        <v>84</v>
      </c>
      <c r="C458" s="64" t="s">
        <v>260</v>
      </c>
      <c r="D458" s="30"/>
      <c r="E458" s="34" t="s">
        <v>11</v>
      </c>
      <c r="F458" s="38" t="s">
        <v>12</v>
      </c>
      <c r="G458" s="30" t="s">
        <v>391</v>
      </c>
      <c r="H458" s="88" t="s">
        <v>236</v>
      </c>
      <c r="I458" s="34" t="str">
        <f t="shared" si="51"/>
        <v>Category of household's total income in LBP (30 days) : From 650,000 LBP to less than 1 million LBP</v>
      </c>
      <c r="J458" s="34" t="str">
        <f t="shared" si="52"/>
        <v>Category of household's total income in LBP (30 days) : From 650,000 LBP to less than 1 million LBPLebanese</v>
      </c>
      <c r="K458" s="36">
        <f t="shared" si="56"/>
        <v>9.6697412438080999E-2</v>
      </c>
      <c r="L458" s="88">
        <v>9.6697412438080999E-2</v>
      </c>
    </row>
    <row r="459" spans="1:12" ht="14.5" hidden="1" customHeight="1" x14ac:dyDescent="0.35">
      <c r="A459" s="38" t="s">
        <v>3</v>
      </c>
      <c r="B459" s="34" t="s">
        <v>84</v>
      </c>
      <c r="C459" s="64" t="s">
        <v>260</v>
      </c>
      <c r="D459" s="30"/>
      <c r="E459" s="34" t="s">
        <v>11</v>
      </c>
      <c r="F459" s="38" t="s">
        <v>12</v>
      </c>
      <c r="G459" s="30" t="s">
        <v>391</v>
      </c>
      <c r="H459" s="88" t="s">
        <v>237</v>
      </c>
      <c r="I459" s="34" t="str">
        <f t="shared" si="51"/>
        <v>Category of household's total income in LBP (30 days) : From 8 million LBP to less than 12 million LBP</v>
      </c>
      <c r="J459" s="34" t="str">
        <f t="shared" si="52"/>
        <v>Category of household's total income in LBP (30 days) : From 8 million LBP to less than 12 million LBPLebanese</v>
      </c>
      <c r="K459" s="36">
        <f t="shared" si="56"/>
        <v>3.6331238745468897E-2</v>
      </c>
      <c r="L459" s="88">
        <v>3.6331238745468897E-2</v>
      </c>
    </row>
    <row r="460" spans="1:12" ht="14.5" hidden="1" customHeight="1" x14ac:dyDescent="0.35">
      <c r="A460" s="38" t="s">
        <v>3</v>
      </c>
      <c r="B460" s="34" t="s">
        <v>84</v>
      </c>
      <c r="C460" s="64" t="s">
        <v>260</v>
      </c>
      <c r="D460" s="30"/>
      <c r="E460" s="34" t="s">
        <v>11</v>
      </c>
      <c r="F460" s="38" t="s">
        <v>12</v>
      </c>
      <c r="G460" s="30" t="s">
        <v>391</v>
      </c>
      <c r="H460" s="88" t="s">
        <v>7</v>
      </c>
      <c r="I460" s="34" t="str">
        <f t="shared" si="51"/>
        <v>Category of household's total income in LBP (30 days) : Decline to answer</v>
      </c>
      <c r="J460" s="34" t="str">
        <f t="shared" si="52"/>
        <v>Category of household's total income in LBP (30 days) : Decline to answerLebanese</v>
      </c>
      <c r="K460" s="36">
        <f t="shared" si="56"/>
        <v>2.94414317187792E-2</v>
      </c>
      <c r="L460" s="88">
        <v>2.94414317187792E-2</v>
      </c>
    </row>
    <row r="461" spans="1:12" ht="14.5" hidden="1" customHeight="1" x14ac:dyDescent="0.35">
      <c r="A461" s="38" t="s">
        <v>3</v>
      </c>
      <c r="B461" s="34" t="s">
        <v>84</v>
      </c>
      <c r="C461" s="64" t="s">
        <v>260</v>
      </c>
      <c r="D461" s="30"/>
      <c r="E461" s="34" t="s">
        <v>11</v>
      </c>
      <c r="F461" s="38" t="s">
        <v>12</v>
      </c>
      <c r="G461" s="30" t="s">
        <v>391</v>
      </c>
      <c r="H461" s="88" t="s">
        <v>8</v>
      </c>
      <c r="I461" s="34" t="str">
        <f t="shared" si="51"/>
        <v>Category of household's total income in LBP (30 days) : Don't know</v>
      </c>
      <c r="J461" s="34" t="str">
        <f t="shared" si="52"/>
        <v>Category of household's total income in LBP (30 days) : Don't knowLebanese</v>
      </c>
      <c r="K461" s="36">
        <f t="shared" si="56"/>
        <v>6.1446207379614697E-2</v>
      </c>
      <c r="L461" s="88">
        <v>6.1446207379614697E-2</v>
      </c>
    </row>
    <row r="462" spans="1:12" ht="14.5" hidden="1" customHeight="1" x14ac:dyDescent="0.35">
      <c r="A462" s="38" t="s">
        <v>3</v>
      </c>
      <c r="B462" s="34" t="s">
        <v>84</v>
      </c>
      <c r="C462" s="64" t="s">
        <v>260</v>
      </c>
      <c r="D462" s="30"/>
      <c r="E462" s="34" t="s">
        <v>11</v>
      </c>
      <c r="F462" s="38" t="s">
        <v>12</v>
      </c>
      <c r="G462" s="30" t="s">
        <v>391</v>
      </c>
      <c r="H462" s="88" t="s">
        <v>238</v>
      </c>
      <c r="I462" s="34" t="str">
        <f t="shared" si="51"/>
        <v>Category of household's total income in LBP (30 days) : Less than 300,000 LBP</v>
      </c>
      <c r="J462" s="34" t="str">
        <f t="shared" si="52"/>
        <v>Category of household's total income in LBP (30 days) : Less than 300,000 LBPLebanese</v>
      </c>
      <c r="K462" s="36">
        <f t="shared" si="56"/>
        <v>8.63938668213266E-3</v>
      </c>
      <c r="L462" s="88">
        <v>8.63938668213266E-3</v>
      </c>
    </row>
    <row r="463" spans="1:12" ht="14.5" hidden="1" customHeight="1" x14ac:dyDescent="0.35">
      <c r="A463" s="38" t="s">
        <v>3</v>
      </c>
      <c r="B463" s="34" t="s">
        <v>84</v>
      </c>
      <c r="C463" s="64" t="s">
        <v>260</v>
      </c>
      <c r="D463" s="30"/>
      <c r="E463" s="34" t="s">
        <v>11</v>
      </c>
      <c r="F463" s="38" t="s">
        <v>49</v>
      </c>
      <c r="G463" s="30" t="s">
        <v>391</v>
      </c>
      <c r="H463" s="88" t="s">
        <v>226</v>
      </c>
      <c r="I463" s="34" t="str">
        <f t="shared" si="51"/>
        <v>Category of household's total income in LBP (30 days) : From 12 million LBP to less than 15 million LBP</v>
      </c>
      <c r="J463" s="34" t="str">
        <f t="shared" si="52"/>
        <v>Category of household's total income in LBP (30 days) : From 12 million LBP to less than 15 million LBPMigrants</v>
      </c>
      <c r="K463" s="36">
        <f t="shared" si="56"/>
        <v>8.7816353848088505E-4</v>
      </c>
      <c r="L463" s="88">
        <v>8.7816353848088505E-4</v>
      </c>
    </row>
    <row r="464" spans="1:12" ht="14.5" hidden="1" customHeight="1" x14ac:dyDescent="0.35">
      <c r="A464" s="38" t="s">
        <v>3</v>
      </c>
      <c r="B464" s="34" t="s">
        <v>84</v>
      </c>
      <c r="C464" s="64" t="s">
        <v>260</v>
      </c>
      <c r="D464" s="30"/>
      <c r="E464" s="34" t="s">
        <v>11</v>
      </c>
      <c r="F464" s="38" t="s">
        <v>49</v>
      </c>
      <c r="G464" s="30" t="s">
        <v>391</v>
      </c>
      <c r="H464" s="88" t="s">
        <v>227</v>
      </c>
      <c r="I464" s="34" t="str">
        <f t="shared" si="51"/>
        <v>Category of household's total income in LBP (30 days) : From 15 million LBP to less than 20 million LBP</v>
      </c>
      <c r="J464" s="34" t="str">
        <f t="shared" si="52"/>
        <v>Category of household's total income in LBP (30 days) : From 15 million LBP to less than 20 million LBPMigrants</v>
      </c>
      <c r="K464" s="36">
        <f t="shared" si="56"/>
        <v>0</v>
      </c>
      <c r="L464" s="30"/>
    </row>
    <row r="465" spans="1:12" ht="14.5" hidden="1" customHeight="1" x14ac:dyDescent="0.35">
      <c r="A465" s="38" t="s">
        <v>3</v>
      </c>
      <c r="B465" s="34" t="s">
        <v>84</v>
      </c>
      <c r="C465" s="64" t="s">
        <v>260</v>
      </c>
      <c r="D465" s="30"/>
      <c r="E465" s="34" t="s">
        <v>11</v>
      </c>
      <c r="F465" s="38" t="s">
        <v>49</v>
      </c>
      <c r="G465" s="30" t="s">
        <v>391</v>
      </c>
      <c r="H465" s="88" t="s">
        <v>228</v>
      </c>
      <c r="I465" s="34" t="str">
        <f t="shared" si="51"/>
        <v>Category of household's total income in LBP (30 days) : From 1 million LBP to less than 2,400,000 LBP</v>
      </c>
      <c r="J465" s="34" t="str">
        <f t="shared" si="52"/>
        <v>Category of household's total income in LBP (30 days) : From 1 million LBP to less than 2,400,000 LBPMigrants</v>
      </c>
      <c r="K465" s="36">
        <f t="shared" si="56"/>
        <v>0.38223960019613701</v>
      </c>
      <c r="L465" s="88">
        <v>0.38223960019613701</v>
      </c>
    </row>
    <row r="466" spans="1:12" ht="14.5" hidden="1" customHeight="1" x14ac:dyDescent="0.35">
      <c r="A466" s="38" t="s">
        <v>3</v>
      </c>
      <c r="B466" s="34" t="s">
        <v>84</v>
      </c>
      <c r="C466" s="64" t="s">
        <v>260</v>
      </c>
      <c r="D466" s="30"/>
      <c r="E466" s="34" t="s">
        <v>11</v>
      </c>
      <c r="F466" s="38" t="s">
        <v>49</v>
      </c>
      <c r="G466" s="30" t="s">
        <v>391</v>
      </c>
      <c r="H466" s="88" t="s">
        <v>229</v>
      </c>
      <c r="I466" s="34" t="str">
        <f t="shared" si="51"/>
        <v>Category of household's total income in LBP (30 days) : From 20 million LBP to less than 25 million LBP</v>
      </c>
      <c r="J466" s="34" t="str">
        <f t="shared" si="52"/>
        <v>Category of household's total income in LBP (30 days) : From 20 million LBP to less than 25 million LBPMigrants</v>
      </c>
      <c r="K466" s="36">
        <f t="shared" si="56"/>
        <v>0</v>
      </c>
      <c r="L466" s="30"/>
    </row>
    <row r="467" spans="1:12" ht="14.5" hidden="1" customHeight="1" x14ac:dyDescent="0.35">
      <c r="A467" s="38" t="s">
        <v>3</v>
      </c>
      <c r="B467" s="34" t="s">
        <v>84</v>
      </c>
      <c r="C467" s="64" t="s">
        <v>260</v>
      </c>
      <c r="D467" s="30"/>
      <c r="E467" s="34" t="s">
        <v>11</v>
      </c>
      <c r="F467" s="38" t="s">
        <v>49</v>
      </c>
      <c r="G467" s="30" t="s">
        <v>391</v>
      </c>
      <c r="H467" s="88" t="s">
        <v>230</v>
      </c>
      <c r="I467" s="34" t="str">
        <f t="shared" si="51"/>
        <v>Category of household's total income in LBP (30 days) : From 25 million LBP to less than 35 million LBP</v>
      </c>
      <c r="J467" s="34" t="str">
        <f t="shared" si="52"/>
        <v>Category of household's total income in LBP (30 days) : From 25 million LBP to less than 35 million LBPMigrants</v>
      </c>
      <c r="K467" s="36">
        <f t="shared" si="56"/>
        <v>0</v>
      </c>
      <c r="L467" s="30"/>
    </row>
    <row r="468" spans="1:12" ht="14.5" hidden="1" customHeight="1" x14ac:dyDescent="0.35">
      <c r="A468" s="38" t="s">
        <v>3</v>
      </c>
      <c r="B468" s="34" t="s">
        <v>84</v>
      </c>
      <c r="C468" s="64" t="s">
        <v>260</v>
      </c>
      <c r="D468" s="30"/>
      <c r="E468" s="34" t="s">
        <v>11</v>
      </c>
      <c r="F468" s="38" t="s">
        <v>49</v>
      </c>
      <c r="G468" s="30" t="s">
        <v>391</v>
      </c>
      <c r="H468" s="88" t="s">
        <v>231</v>
      </c>
      <c r="I468" s="34" t="str">
        <f t="shared" ref="I468:I523" si="57">CONCATENATE(G468,H468)</f>
        <v>Category of household's total income in LBP (30 days) : From 2,400,000 LBP to less than 5 million LBP</v>
      </c>
      <c r="J468" s="34" t="str">
        <f t="shared" ref="J468:J523" si="58">CONCATENATE(G468,H468,F468)</f>
        <v>Category of household's total income in LBP (30 days) : From 2,400,000 LBP to less than 5 million LBPMigrants</v>
      </c>
      <c r="K468" s="36">
        <f t="shared" si="56"/>
        <v>0.20018256909318399</v>
      </c>
      <c r="L468" s="88">
        <v>0.20018256909318399</v>
      </c>
    </row>
    <row r="469" spans="1:12" ht="14.5" hidden="1" customHeight="1" x14ac:dyDescent="0.35">
      <c r="A469" s="38" t="s">
        <v>3</v>
      </c>
      <c r="B469" s="34" t="s">
        <v>84</v>
      </c>
      <c r="C469" s="64" t="s">
        <v>260</v>
      </c>
      <c r="D469" s="30"/>
      <c r="E469" s="34" t="s">
        <v>11</v>
      </c>
      <c r="F469" s="38" t="s">
        <v>49</v>
      </c>
      <c r="G469" s="30" t="s">
        <v>391</v>
      </c>
      <c r="H469" s="88" t="s">
        <v>232</v>
      </c>
      <c r="I469" s="34" t="str">
        <f t="shared" si="57"/>
        <v>Category of household's total income in LBP (30 days) : From 300,000 LBP to less than 650,000 LBP</v>
      </c>
      <c r="J469" s="34" t="str">
        <f t="shared" si="58"/>
        <v>Category of household's total income in LBP (30 days) : From 300,000 LBP to less than 650,000 LBPMigrants</v>
      </c>
      <c r="K469" s="36">
        <f t="shared" si="56"/>
        <v>8.6384085040024094E-2</v>
      </c>
      <c r="L469" s="88">
        <v>8.6384085040024094E-2</v>
      </c>
    </row>
    <row r="470" spans="1:12" ht="14.5" hidden="1" customHeight="1" x14ac:dyDescent="0.35">
      <c r="A470" s="38" t="s">
        <v>3</v>
      </c>
      <c r="B470" s="34" t="s">
        <v>84</v>
      </c>
      <c r="C470" s="64" t="s">
        <v>260</v>
      </c>
      <c r="D470" s="30"/>
      <c r="E470" s="34" t="s">
        <v>11</v>
      </c>
      <c r="F470" s="38" t="s">
        <v>49</v>
      </c>
      <c r="G470" s="30" t="s">
        <v>391</v>
      </c>
      <c r="H470" s="88" t="s">
        <v>233</v>
      </c>
      <c r="I470" s="34" t="str">
        <f t="shared" si="57"/>
        <v>Category of household's total income in LBP (30 days) : From 35 million LBP to less than 50 million LBP</v>
      </c>
      <c r="J470" s="34" t="str">
        <f t="shared" si="58"/>
        <v>Category of household's total income in LBP (30 days) : From 35 million LBP to less than 50 million LBPMigrants</v>
      </c>
      <c r="K470" s="36">
        <f t="shared" si="56"/>
        <v>0</v>
      </c>
      <c r="L470" s="30"/>
    </row>
    <row r="471" spans="1:12" ht="14.5" hidden="1" customHeight="1" x14ac:dyDescent="0.35">
      <c r="A471" s="38" t="s">
        <v>3</v>
      </c>
      <c r="B471" s="34" t="s">
        <v>84</v>
      </c>
      <c r="C471" s="64" t="s">
        <v>260</v>
      </c>
      <c r="D471" s="30"/>
      <c r="E471" s="34" t="s">
        <v>11</v>
      </c>
      <c r="F471" s="38" t="s">
        <v>49</v>
      </c>
      <c r="G471" s="30" t="s">
        <v>391</v>
      </c>
      <c r="H471" s="88" t="s">
        <v>234</v>
      </c>
      <c r="I471" s="34" t="str">
        <f t="shared" si="57"/>
        <v>Category of household's total income in LBP (30 days) : 50 million LBP or more</v>
      </c>
      <c r="J471" s="34" t="str">
        <f t="shared" si="58"/>
        <v>Category of household's total income in LBP (30 days) : 50 million LBP or moreMigrants</v>
      </c>
      <c r="K471" s="36">
        <f t="shared" si="56"/>
        <v>0</v>
      </c>
      <c r="L471" s="30"/>
    </row>
    <row r="472" spans="1:12" ht="14.5" hidden="1" customHeight="1" x14ac:dyDescent="0.35">
      <c r="A472" s="38" t="s">
        <v>3</v>
      </c>
      <c r="B472" s="34" t="s">
        <v>84</v>
      </c>
      <c r="C472" s="64" t="s">
        <v>260</v>
      </c>
      <c r="D472" s="30"/>
      <c r="E472" s="34" t="s">
        <v>11</v>
      </c>
      <c r="F472" s="38" t="s">
        <v>49</v>
      </c>
      <c r="G472" s="30" t="s">
        <v>391</v>
      </c>
      <c r="H472" s="88" t="s">
        <v>235</v>
      </c>
      <c r="I472" s="34" t="str">
        <f t="shared" si="57"/>
        <v>Category of household's total income in LBP (30 days) : From 5 million LBP to less than 8 million LBP</v>
      </c>
      <c r="J472" s="34" t="str">
        <f t="shared" si="58"/>
        <v>Category of household's total income in LBP (30 days) : From 5 million LBP to less than 8 million LBPMigrants</v>
      </c>
      <c r="K472" s="36">
        <f t="shared" si="56"/>
        <v>3.6099491596799198E-2</v>
      </c>
      <c r="L472" s="88">
        <v>3.6099491596799198E-2</v>
      </c>
    </row>
    <row r="473" spans="1:12" ht="14.5" hidden="1" customHeight="1" x14ac:dyDescent="0.35">
      <c r="A473" s="38" t="s">
        <v>3</v>
      </c>
      <c r="B473" s="34" t="s">
        <v>84</v>
      </c>
      <c r="C473" s="64" t="s">
        <v>260</v>
      </c>
      <c r="D473" s="30"/>
      <c r="E473" s="34" t="s">
        <v>11</v>
      </c>
      <c r="F473" s="38" t="s">
        <v>49</v>
      </c>
      <c r="G473" s="30" t="s">
        <v>391</v>
      </c>
      <c r="H473" s="88" t="s">
        <v>236</v>
      </c>
      <c r="I473" s="34" t="str">
        <f t="shared" si="57"/>
        <v>Category of household's total income in LBP (30 days) : From 650,000 LBP to less than 1 million LBP</v>
      </c>
      <c r="J473" s="34" t="str">
        <f t="shared" si="58"/>
        <v>Category of household's total income in LBP (30 days) : From 650,000 LBP to less than 1 million LBPMigrants</v>
      </c>
      <c r="K473" s="36">
        <f t="shared" si="56"/>
        <v>0.116533530318359</v>
      </c>
      <c r="L473" s="88">
        <v>0.116533530318359</v>
      </c>
    </row>
    <row r="474" spans="1:12" ht="14.5" hidden="1" customHeight="1" x14ac:dyDescent="0.35">
      <c r="A474" s="38" t="s">
        <v>3</v>
      </c>
      <c r="B474" s="34" t="s">
        <v>84</v>
      </c>
      <c r="C474" s="64" t="s">
        <v>260</v>
      </c>
      <c r="D474" s="30"/>
      <c r="E474" s="34" t="s">
        <v>11</v>
      </c>
      <c r="F474" s="38" t="s">
        <v>49</v>
      </c>
      <c r="G474" s="30" t="s">
        <v>391</v>
      </c>
      <c r="H474" s="88" t="s">
        <v>237</v>
      </c>
      <c r="I474" s="34" t="str">
        <f t="shared" si="57"/>
        <v>Category of household's total income in LBP (30 days) : From 8 million LBP to less than 12 million LBP</v>
      </c>
      <c r="J474" s="34" t="str">
        <f t="shared" si="58"/>
        <v>Category of household's total income in LBP (30 days) : From 8 million LBP to less than 12 million LBPMigrants</v>
      </c>
      <c r="K474" s="36">
        <f t="shared" si="56"/>
        <v>2.1069104289482901E-3</v>
      </c>
      <c r="L474" s="88">
        <v>2.1069104289482901E-3</v>
      </c>
    </row>
    <row r="475" spans="1:12" ht="14.5" hidden="1" customHeight="1" x14ac:dyDescent="0.35">
      <c r="A475" s="38" t="s">
        <v>3</v>
      </c>
      <c r="B475" s="34" t="s">
        <v>84</v>
      </c>
      <c r="C475" s="64" t="s">
        <v>260</v>
      </c>
      <c r="D475" s="30"/>
      <c r="E475" s="34" t="s">
        <v>11</v>
      </c>
      <c r="F475" s="38" t="s">
        <v>49</v>
      </c>
      <c r="G475" s="30" t="s">
        <v>391</v>
      </c>
      <c r="H475" s="88" t="s">
        <v>7</v>
      </c>
      <c r="I475" s="34" t="str">
        <f t="shared" si="57"/>
        <v>Category of household's total income in LBP (30 days) : Decline to answer</v>
      </c>
      <c r="J475" s="34" t="str">
        <f t="shared" si="58"/>
        <v>Category of household's total income in LBP (30 days) : Decline to answerMigrants</v>
      </c>
      <c r="K475" s="36">
        <f t="shared" si="56"/>
        <v>2.9091227535608499E-2</v>
      </c>
      <c r="L475" s="88">
        <v>2.9091227535608499E-2</v>
      </c>
    </row>
    <row r="476" spans="1:12" ht="14.5" hidden="1" customHeight="1" x14ac:dyDescent="0.35">
      <c r="A476" s="38" t="s">
        <v>3</v>
      </c>
      <c r="B476" s="34" t="s">
        <v>84</v>
      </c>
      <c r="C476" s="64" t="s">
        <v>260</v>
      </c>
      <c r="D476" s="30"/>
      <c r="E476" s="34" t="s">
        <v>11</v>
      </c>
      <c r="F476" s="38" t="s">
        <v>49</v>
      </c>
      <c r="G476" s="30" t="s">
        <v>391</v>
      </c>
      <c r="H476" s="88" t="s">
        <v>8</v>
      </c>
      <c r="I476" s="34" t="str">
        <f t="shared" si="57"/>
        <v>Category of household's total income in LBP (30 days) : Don't know</v>
      </c>
      <c r="J476" s="34" t="str">
        <f t="shared" si="58"/>
        <v>Category of household's total income in LBP (30 days) : Don't knowMigrants</v>
      </c>
      <c r="K476" s="36">
        <f t="shared" si="56"/>
        <v>8.9920663860653796E-2</v>
      </c>
      <c r="L476" s="88">
        <v>8.9920663860653796E-2</v>
      </c>
    </row>
    <row r="477" spans="1:12" ht="14.5" hidden="1" customHeight="1" x14ac:dyDescent="0.35">
      <c r="A477" s="38" t="s">
        <v>3</v>
      </c>
      <c r="B477" s="34" t="s">
        <v>84</v>
      </c>
      <c r="C477" s="64" t="s">
        <v>260</v>
      </c>
      <c r="D477" s="30"/>
      <c r="E477" s="34" t="s">
        <v>11</v>
      </c>
      <c r="F477" s="38" t="s">
        <v>49</v>
      </c>
      <c r="G477" s="30" t="s">
        <v>391</v>
      </c>
      <c r="H477" s="88" t="s">
        <v>238</v>
      </c>
      <c r="I477" s="34" t="str">
        <f t="shared" si="57"/>
        <v>Category of household's total income in LBP (30 days) : Less than 300,000 LBP</v>
      </c>
      <c r="J477" s="34" t="str">
        <f t="shared" si="58"/>
        <v>Category of household's total income in LBP (30 days) : Less than 300,000 LBPMigrants</v>
      </c>
      <c r="K477" s="36">
        <f t="shared" si="56"/>
        <v>5.6563758391805601E-2</v>
      </c>
      <c r="L477" s="88">
        <v>5.6563758391805601E-2</v>
      </c>
    </row>
    <row r="478" spans="1:12" ht="14.5" hidden="1" customHeight="1" x14ac:dyDescent="0.35">
      <c r="A478" s="38" t="s">
        <v>3</v>
      </c>
      <c r="B478" s="34" t="s">
        <v>84</v>
      </c>
      <c r="C478" s="64" t="s">
        <v>260</v>
      </c>
      <c r="D478" s="30"/>
      <c r="E478" s="34" t="s">
        <v>11</v>
      </c>
      <c r="F478" s="64" t="s">
        <v>13</v>
      </c>
      <c r="G478" s="30" t="s">
        <v>391</v>
      </c>
      <c r="H478" s="88" t="s">
        <v>226</v>
      </c>
      <c r="I478" s="34" t="str">
        <f t="shared" si="57"/>
        <v>Category of household's total income in LBP (30 days) : From 12 million LBP to less than 15 million LBP</v>
      </c>
      <c r="J478" s="34" t="str">
        <f t="shared" si="58"/>
        <v>Category of household's total income in LBP (30 days) : From 12 million LBP to less than 15 million LBPPRL</v>
      </c>
      <c r="K478" s="36">
        <f t="shared" si="56"/>
        <v>5.6747184706686798E-3</v>
      </c>
      <c r="L478" s="88">
        <v>5.6747184706686798E-3</v>
      </c>
    </row>
    <row r="479" spans="1:12" ht="14.5" hidden="1" customHeight="1" x14ac:dyDescent="0.35">
      <c r="A479" s="38" t="s">
        <v>3</v>
      </c>
      <c r="B479" s="34" t="s">
        <v>84</v>
      </c>
      <c r="C479" s="64" t="s">
        <v>260</v>
      </c>
      <c r="D479" s="30"/>
      <c r="E479" s="34" t="s">
        <v>11</v>
      </c>
      <c r="F479" s="64" t="s">
        <v>13</v>
      </c>
      <c r="G479" s="30" t="s">
        <v>391</v>
      </c>
      <c r="H479" s="88" t="s">
        <v>227</v>
      </c>
      <c r="I479" s="34" t="str">
        <f t="shared" si="57"/>
        <v>Category of household's total income in LBP (30 days) : From 15 million LBP to less than 20 million LBP</v>
      </c>
      <c r="J479" s="34" t="str">
        <f t="shared" si="58"/>
        <v>Category of household's total income in LBP (30 days) : From 15 million LBP to less than 20 million LBPPRL</v>
      </c>
      <c r="K479" s="36">
        <f t="shared" si="56"/>
        <v>2.8373592353343399E-3</v>
      </c>
      <c r="L479" s="88">
        <v>2.8373592353343399E-3</v>
      </c>
    </row>
    <row r="480" spans="1:12" ht="14.5" hidden="1" customHeight="1" x14ac:dyDescent="0.35">
      <c r="A480" s="38" t="s">
        <v>3</v>
      </c>
      <c r="B480" s="34" t="s">
        <v>84</v>
      </c>
      <c r="C480" s="64" t="s">
        <v>260</v>
      </c>
      <c r="D480" s="30"/>
      <c r="E480" s="34" t="s">
        <v>11</v>
      </c>
      <c r="F480" s="64" t="s">
        <v>13</v>
      </c>
      <c r="G480" s="30" t="s">
        <v>391</v>
      </c>
      <c r="H480" s="88" t="s">
        <v>228</v>
      </c>
      <c r="I480" s="34" t="str">
        <f t="shared" si="57"/>
        <v>Category of household's total income in LBP (30 days) : From 1 million LBP to less than 2,400,000 LBP</v>
      </c>
      <c r="J480" s="34" t="str">
        <f t="shared" si="58"/>
        <v>Category of household's total income in LBP (30 days) : From 1 million LBP to less than 2,400,000 LBPPRL</v>
      </c>
      <c r="K480" s="36">
        <f t="shared" si="56"/>
        <v>0.34099960186681399</v>
      </c>
      <c r="L480" s="88">
        <v>0.34099960186681399</v>
      </c>
    </row>
    <row r="481" spans="1:12" ht="14.5" hidden="1" customHeight="1" x14ac:dyDescent="0.35">
      <c r="A481" s="38" t="s">
        <v>3</v>
      </c>
      <c r="B481" s="34" t="s">
        <v>84</v>
      </c>
      <c r="C481" s="64" t="s">
        <v>260</v>
      </c>
      <c r="D481" s="30"/>
      <c r="E481" s="34" t="s">
        <v>11</v>
      </c>
      <c r="F481" s="64" t="s">
        <v>13</v>
      </c>
      <c r="G481" s="30" t="s">
        <v>391</v>
      </c>
      <c r="H481" s="88" t="s">
        <v>229</v>
      </c>
      <c r="I481" s="34" t="str">
        <f t="shared" si="57"/>
        <v>Category of household's total income in LBP (30 days) : From 20 million LBP to less than 25 million LBP</v>
      </c>
      <c r="J481" s="34" t="str">
        <f t="shared" si="58"/>
        <v>Category of household's total income in LBP (30 days) : From 20 million LBP to less than 25 million LBPPRL</v>
      </c>
      <c r="K481" s="36">
        <f t="shared" si="56"/>
        <v>2.3851980939011198E-3</v>
      </c>
      <c r="L481" s="88">
        <v>2.3851980939011198E-3</v>
      </c>
    </row>
    <row r="482" spans="1:12" ht="14.5" hidden="1" customHeight="1" x14ac:dyDescent="0.35">
      <c r="A482" s="38" t="s">
        <v>3</v>
      </c>
      <c r="B482" s="34" t="s">
        <v>84</v>
      </c>
      <c r="C482" s="64" t="s">
        <v>260</v>
      </c>
      <c r="D482" s="30"/>
      <c r="E482" s="34" t="s">
        <v>11</v>
      </c>
      <c r="F482" s="64" t="s">
        <v>13</v>
      </c>
      <c r="G482" s="30" t="s">
        <v>391</v>
      </c>
      <c r="H482" s="88" t="s">
        <v>230</v>
      </c>
      <c r="I482" s="34" t="str">
        <f t="shared" si="57"/>
        <v>Category of household's total income in LBP (30 days) : From 25 million LBP to less than 35 million LBP</v>
      </c>
      <c r="J482" s="34" t="str">
        <f t="shared" si="58"/>
        <v>Category of household's total income in LBP (30 days) : From 25 million LBP to less than 35 million LBPPRL</v>
      </c>
      <c r="K482" s="36">
        <f t="shared" si="56"/>
        <v>2.8373592353343399E-3</v>
      </c>
      <c r="L482" s="88">
        <v>2.8373592353343399E-3</v>
      </c>
    </row>
    <row r="483" spans="1:12" ht="14.5" hidden="1" customHeight="1" x14ac:dyDescent="0.35">
      <c r="A483" s="38" t="s">
        <v>3</v>
      </c>
      <c r="B483" s="34" t="s">
        <v>84</v>
      </c>
      <c r="C483" s="64" t="s">
        <v>260</v>
      </c>
      <c r="D483" s="30"/>
      <c r="E483" s="34" t="s">
        <v>11</v>
      </c>
      <c r="F483" s="64" t="s">
        <v>13</v>
      </c>
      <c r="G483" s="30" t="s">
        <v>391</v>
      </c>
      <c r="H483" s="88" t="s">
        <v>231</v>
      </c>
      <c r="I483" s="34" t="str">
        <f t="shared" si="57"/>
        <v>Category of household's total income in LBP (30 days) : From 2,400,000 LBP to less than 5 million LBP</v>
      </c>
      <c r="J483" s="34" t="str">
        <f t="shared" si="58"/>
        <v>Category of household's total income in LBP (30 days) : From 2,400,000 LBP to less than 5 million LBPPRL</v>
      </c>
      <c r="K483" s="36">
        <f t="shared" si="56"/>
        <v>0.27590887053317598</v>
      </c>
      <c r="L483" s="88">
        <v>0.27590887053317598</v>
      </c>
    </row>
    <row r="484" spans="1:12" ht="14.5" hidden="1" customHeight="1" x14ac:dyDescent="0.35">
      <c r="A484" s="38" t="s">
        <v>3</v>
      </c>
      <c r="B484" s="34" t="s">
        <v>84</v>
      </c>
      <c r="C484" s="64" t="s">
        <v>260</v>
      </c>
      <c r="D484" s="30"/>
      <c r="E484" s="34" t="s">
        <v>11</v>
      </c>
      <c r="F484" s="64" t="s">
        <v>13</v>
      </c>
      <c r="G484" s="30" t="s">
        <v>391</v>
      </c>
      <c r="H484" s="88" t="s">
        <v>232</v>
      </c>
      <c r="I484" s="34" t="str">
        <f t="shared" si="57"/>
        <v>Category of household's total income in LBP (30 days) : From 300,000 LBP to less than 650,000 LBP</v>
      </c>
      <c r="J484" s="34" t="str">
        <f t="shared" si="58"/>
        <v>Category of household's total income in LBP (30 days) : From 300,000 LBP to less than 650,000 LBPPRL</v>
      </c>
      <c r="K484" s="36">
        <f t="shared" si="56"/>
        <v>4.0207253413659702E-2</v>
      </c>
      <c r="L484" s="88">
        <v>4.0207253413659702E-2</v>
      </c>
    </row>
    <row r="485" spans="1:12" ht="14.5" hidden="1" customHeight="1" x14ac:dyDescent="0.35">
      <c r="A485" s="38" t="s">
        <v>3</v>
      </c>
      <c r="B485" s="34" t="s">
        <v>84</v>
      </c>
      <c r="C485" s="64" t="s">
        <v>260</v>
      </c>
      <c r="D485" s="30"/>
      <c r="E485" s="34" t="s">
        <v>11</v>
      </c>
      <c r="F485" s="64" t="s">
        <v>13</v>
      </c>
      <c r="G485" s="30" t="s">
        <v>391</v>
      </c>
      <c r="H485" s="88" t="s">
        <v>233</v>
      </c>
      <c r="I485" s="34" t="str">
        <f t="shared" si="57"/>
        <v>Category of household's total income in LBP (30 days) : From 35 million LBP to less than 50 million LBP</v>
      </c>
      <c r="J485" s="34" t="str">
        <f t="shared" si="58"/>
        <v>Category of household's total income in LBP (30 days) : From 35 million LBP to less than 50 million LBPPRL</v>
      </c>
      <c r="K485" s="36">
        <f t="shared" si="56"/>
        <v>0</v>
      </c>
      <c r="L485" s="30"/>
    </row>
    <row r="486" spans="1:12" ht="14.5" hidden="1" customHeight="1" x14ac:dyDescent="0.35">
      <c r="A486" s="38" t="s">
        <v>3</v>
      </c>
      <c r="B486" s="34" t="s">
        <v>84</v>
      </c>
      <c r="C486" s="64" t="s">
        <v>260</v>
      </c>
      <c r="D486" s="30"/>
      <c r="E486" s="34" t="s">
        <v>11</v>
      </c>
      <c r="F486" s="64" t="s">
        <v>13</v>
      </c>
      <c r="G486" s="30" t="s">
        <v>391</v>
      </c>
      <c r="H486" s="88" t="s">
        <v>234</v>
      </c>
      <c r="I486" s="34" t="str">
        <f t="shared" si="57"/>
        <v>Category of household's total income in LBP (30 days) : 50 million LBP or more</v>
      </c>
      <c r="J486" s="34" t="str">
        <f t="shared" si="58"/>
        <v>Category of household's total income in LBP (30 days) : 50 million LBP or morePRL</v>
      </c>
      <c r="K486" s="36">
        <f t="shared" si="56"/>
        <v>0</v>
      </c>
      <c r="L486" s="30"/>
    </row>
    <row r="487" spans="1:12" ht="14.5" hidden="1" customHeight="1" x14ac:dyDescent="0.35">
      <c r="A487" s="38" t="s">
        <v>3</v>
      </c>
      <c r="B487" s="34" t="s">
        <v>84</v>
      </c>
      <c r="C487" s="64" t="s">
        <v>260</v>
      </c>
      <c r="D487" s="30"/>
      <c r="E487" s="34" t="s">
        <v>11</v>
      </c>
      <c r="F487" s="64" t="s">
        <v>13</v>
      </c>
      <c r="G487" s="30" t="s">
        <v>391</v>
      </c>
      <c r="H487" s="88" t="s">
        <v>235</v>
      </c>
      <c r="I487" s="34" t="str">
        <f t="shared" si="57"/>
        <v>Category of household's total income in LBP (30 days) : From 5 million LBP to less than 8 million LBP</v>
      </c>
      <c r="J487" s="34" t="str">
        <f t="shared" si="58"/>
        <v>Category of household's total income in LBP (30 days) : From 5 million LBP to less than 8 million LBPPRL</v>
      </c>
      <c r="K487" s="36">
        <f t="shared" si="56"/>
        <v>6.7530772644189593E-2</v>
      </c>
      <c r="L487" s="88">
        <v>6.7530772644189593E-2</v>
      </c>
    </row>
    <row r="488" spans="1:12" ht="14.5" hidden="1" customHeight="1" x14ac:dyDescent="0.35">
      <c r="A488" s="38" t="s">
        <v>3</v>
      </c>
      <c r="B488" s="34" t="s">
        <v>84</v>
      </c>
      <c r="C488" s="64" t="s">
        <v>260</v>
      </c>
      <c r="D488" s="30"/>
      <c r="E488" s="34" t="s">
        <v>11</v>
      </c>
      <c r="F488" s="64" t="s">
        <v>13</v>
      </c>
      <c r="G488" s="30" t="s">
        <v>391</v>
      </c>
      <c r="H488" s="88" t="s">
        <v>236</v>
      </c>
      <c r="I488" s="34" t="str">
        <f t="shared" si="57"/>
        <v>Category of household's total income in LBP (30 days) : From 650,000 LBP to less than 1 million LBP</v>
      </c>
      <c r="J488" s="34" t="str">
        <f t="shared" si="58"/>
        <v>Category of household's total income in LBP (30 days) : From 650,000 LBP to less than 1 million LBPPRL</v>
      </c>
      <c r="K488" s="36">
        <f t="shared" si="56"/>
        <v>0.12872995082225999</v>
      </c>
      <c r="L488" s="88">
        <v>0.12872995082225999</v>
      </c>
    </row>
    <row r="489" spans="1:12" ht="14.5" hidden="1" customHeight="1" x14ac:dyDescent="0.35">
      <c r="A489" s="38" t="s">
        <v>3</v>
      </c>
      <c r="B489" s="34" t="s">
        <v>84</v>
      </c>
      <c r="C489" s="64" t="s">
        <v>260</v>
      </c>
      <c r="D489" s="30"/>
      <c r="E489" s="34" t="s">
        <v>11</v>
      </c>
      <c r="F489" s="64" t="s">
        <v>13</v>
      </c>
      <c r="G489" s="30" t="s">
        <v>391</v>
      </c>
      <c r="H489" s="88" t="s">
        <v>237</v>
      </c>
      <c r="I489" s="34" t="str">
        <f t="shared" si="57"/>
        <v>Category of household's total income in LBP (30 days) : From 8 million LBP to less than 12 million LBP</v>
      </c>
      <c r="J489" s="34" t="str">
        <f t="shared" si="58"/>
        <v>Category of household's total income in LBP (30 days) : From 8 million LBP to less than 12 million LBPPRL</v>
      </c>
      <c r="K489" s="36">
        <f t="shared" si="56"/>
        <v>1.6986702029639301E-2</v>
      </c>
      <c r="L489" s="88">
        <v>1.6986702029639301E-2</v>
      </c>
    </row>
    <row r="490" spans="1:12" ht="14.5" hidden="1" customHeight="1" x14ac:dyDescent="0.35">
      <c r="A490" s="38" t="s">
        <v>3</v>
      </c>
      <c r="B490" s="34" t="s">
        <v>84</v>
      </c>
      <c r="C490" s="64" t="s">
        <v>260</v>
      </c>
      <c r="D490" s="30"/>
      <c r="E490" s="34" t="s">
        <v>11</v>
      </c>
      <c r="F490" s="64" t="s">
        <v>13</v>
      </c>
      <c r="G490" s="30" t="s">
        <v>391</v>
      </c>
      <c r="H490" s="88" t="s">
        <v>7</v>
      </c>
      <c r="I490" s="34" t="str">
        <f t="shared" si="57"/>
        <v>Category of household's total income in LBP (30 days) : Decline to answer</v>
      </c>
      <c r="J490" s="34" t="str">
        <f t="shared" si="58"/>
        <v>Category of household's total income in LBP (30 days) : Decline to answerPRL</v>
      </c>
      <c r="K490" s="36">
        <f t="shared" si="56"/>
        <v>1.72007068326906E-2</v>
      </c>
      <c r="L490" s="88">
        <v>1.72007068326906E-2</v>
      </c>
    </row>
    <row r="491" spans="1:12" ht="14.5" hidden="1" customHeight="1" x14ac:dyDescent="0.35">
      <c r="A491" s="38" t="s">
        <v>3</v>
      </c>
      <c r="B491" s="34" t="s">
        <v>84</v>
      </c>
      <c r="C491" s="64" t="s">
        <v>260</v>
      </c>
      <c r="D491" s="30"/>
      <c r="E491" s="34" t="s">
        <v>11</v>
      </c>
      <c r="F491" s="64" t="s">
        <v>13</v>
      </c>
      <c r="G491" s="30" t="s">
        <v>391</v>
      </c>
      <c r="H491" s="88" t="s">
        <v>8</v>
      </c>
      <c r="I491" s="34" t="str">
        <f t="shared" si="57"/>
        <v>Category of household's total income in LBP (30 days) : Don't know</v>
      </c>
      <c r="J491" s="34" t="str">
        <f t="shared" si="58"/>
        <v>Category of household's total income in LBP (30 days) : Don't knowPRL</v>
      </c>
      <c r="K491" s="36">
        <f t="shared" si="56"/>
        <v>7.0183476817367793E-2</v>
      </c>
      <c r="L491" s="88">
        <v>7.0183476817367793E-2</v>
      </c>
    </row>
    <row r="492" spans="1:12" ht="14.5" hidden="1" customHeight="1" x14ac:dyDescent="0.35">
      <c r="A492" s="38" t="s">
        <v>3</v>
      </c>
      <c r="B492" s="34" t="s">
        <v>84</v>
      </c>
      <c r="C492" s="64" t="s">
        <v>260</v>
      </c>
      <c r="D492" s="30"/>
      <c r="E492" s="34" t="s">
        <v>11</v>
      </c>
      <c r="F492" s="64" t="s">
        <v>13</v>
      </c>
      <c r="G492" s="30" t="s">
        <v>391</v>
      </c>
      <c r="H492" s="88" t="s">
        <v>238</v>
      </c>
      <c r="I492" s="34" t="str">
        <f t="shared" si="57"/>
        <v>Category of household's total income in LBP (30 days) : Less than 300,000 LBP</v>
      </c>
      <c r="J492" s="34" t="str">
        <f t="shared" si="58"/>
        <v>Category of household's total income in LBP (30 days) : Less than 300,000 LBPPRL</v>
      </c>
      <c r="K492" s="36">
        <f t="shared" si="56"/>
        <v>2.85180300049643E-2</v>
      </c>
      <c r="L492" s="88">
        <v>2.85180300049643E-2</v>
      </c>
    </row>
    <row r="493" spans="1:12" ht="14.5" hidden="1" customHeight="1" x14ac:dyDescent="0.35">
      <c r="A493" s="38" t="s">
        <v>3</v>
      </c>
      <c r="B493" s="34" t="s">
        <v>84</v>
      </c>
      <c r="C493" s="64" t="s">
        <v>85</v>
      </c>
      <c r="D493" s="64" t="s">
        <v>409</v>
      </c>
      <c r="E493" s="64" t="s">
        <v>11</v>
      </c>
      <c r="F493" s="64" t="s">
        <v>12</v>
      </c>
      <c r="G493" s="64" t="s">
        <v>410</v>
      </c>
      <c r="H493" s="88" t="s">
        <v>7</v>
      </c>
      <c r="I493" s="64" t="str">
        <f t="shared" si="57"/>
        <v>Individual working outside of the house (30 days) : Decline to answer</v>
      </c>
      <c r="J493" s="64" t="str">
        <f t="shared" si="58"/>
        <v>Individual working outside of the house (30 days) : Decline to answerLebanese</v>
      </c>
      <c r="K493" s="36">
        <f t="shared" si="56"/>
        <v>0</v>
      </c>
      <c r="L493" s="30"/>
    </row>
    <row r="494" spans="1:12" ht="14.5" hidden="1" customHeight="1" x14ac:dyDescent="0.35">
      <c r="A494" s="38" t="s">
        <v>3</v>
      </c>
      <c r="B494" s="34" t="s">
        <v>84</v>
      </c>
      <c r="C494" s="64" t="s">
        <v>85</v>
      </c>
      <c r="D494" s="64" t="s">
        <v>409</v>
      </c>
      <c r="E494" s="64" t="s">
        <v>11</v>
      </c>
      <c r="F494" s="64" t="s">
        <v>12</v>
      </c>
      <c r="G494" s="64" t="s">
        <v>410</v>
      </c>
      <c r="H494" s="88" t="s">
        <v>8</v>
      </c>
      <c r="I494" s="64" t="str">
        <f t="shared" si="57"/>
        <v>Individual working outside of the house (30 days) : Don't know</v>
      </c>
      <c r="J494" s="64" t="str">
        <f t="shared" si="58"/>
        <v>Individual working outside of the house (30 days) : Don't knowLebanese</v>
      </c>
      <c r="K494" s="36">
        <f t="shared" si="56"/>
        <v>2.7970092779165001E-4</v>
      </c>
      <c r="L494" s="88">
        <v>2.7970092779165001E-4</v>
      </c>
    </row>
    <row r="495" spans="1:12" ht="14.5" hidden="1" customHeight="1" x14ac:dyDescent="0.35">
      <c r="A495" s="38" t="s">
        <v>3</v>
      </c>
      <c r="B495" s="34" t="s">
        <v>84</v>
      </c>
      <c r="C495" s="64" t="s">
        <v>85</v>
      </c>
      <c r="D495" s="64" t="s">
        <v>409</v>
      </c>
      <c r="E495" s="64" t="s">
        <v>11</v>
      </c>
      <c r="F495" s="64" t="s">
        <v>12</v>
      </c>
      <c r="G495" s="64" t="s">
        <v>410</v>
      </c>
      <c r="H495" s="88" t="s">
        <v>67</v>
      </c>
      <c r="I495" s="64" t="str">
        <f t="shared" si="57"/>
        <v>Individual working outside of the house (30 days) : No</v>
      </c>
      <c r="J495" s="64" t="str">
        <f t="shared" si="58"/>
        <v>Individual working outside of the house (30 days) : NoLebanese</v>
      </c>
      <c r="K495" s="36">
        <f t="shared" si="56"/>
        <v>0.65656321492318703</v>
      </c>
      <c r="L495" s="88">
        <v>0.65656321492318703</v>
      </c>
    </row>
    <row r="496" spans="1:12" ht="14.5" hidden="1" customHeight="1" x14ac:dyDescent="0.35">
      <c r="A496" s="38" t="s">
        <v>3</v>
      </c>
      <c r="B496" s="34" t="s">
        <v>84</v>
      </c>
      <c r="C496" s="64" t="s">
        <v>85</v>
      </c>
      <c r="D496" s="64" t="s">
        <v>409</v>
      </c>
      <c r="E496" s="64" t="s">
        <v>11</v>
      </c>
      <c r="F496" s="64" t="s">
        <v>12</v>
      </c>
      <c r="G496" s="64" t="s">
        <v>410</v>
      </c>
      <c r="H496" s="88" t="s">
        <v>68</v>
      </c>
      <c r="I496" s="64" t="str">
        <f t="shared" si="57"/>
        <v>Individual working outside of the house (30 days) : Yes</v>
      </c>
      <c r="J496" s="64" t="str">
        <f t="shared" si="58"/>
        <v>Individual working outside of the house (30 days) : YesLebanese</v>
      </c>
      <c r="K496" s="36">
        <f t="shared" si="56"/>
        <v>0.34315708414902102</v>
      </c>
      <c r="L496" s="88">
        <v>0.34315708414902102</v>
      </c>
    </row>
    <row r="497" spans="1:12" ht="14.5" hidden="1" customHeight="1" x14ac:dyDescent="0.35">
      <c r="A497" s="38" t="s">
        <v>3</v>
      </c>
      <c r="B497" s="34" t="s">
        <v>84</v>
      </c>
      <c r="C497" s="64" t="s">
        <v>85</v>
      </c>
      <c r="D497" s="64" t="s">
        <v>409</v>
      </c>
      <c r="E497" s="64" t="s">
        <v>11</v>
      </c>
      <c r="F497" s="64" t="s">
        <v>49</v>
      </c>
      <c r="G497" s="64" t="s">
        <v>410</v>
      </c>
      <c r="H497" s="88" t="s">
        <v>7</v>
      </c>
      <c r="I497" s="64" t="str">
        <f t="shared" si="57"/>
        <v>Individual working outside of the house (30 days) : Decline to answer</v>
      </c>
      <c r="J497" s="64" t="str">
        <f t="shared" si="58"/>
        <v>Individual working outside of the house (30 days) : Decline to answerMigrants</v>
      </c>
      <c r="K497" s="36">
        <f t="shared" si="56"/>
        <v>0</v>
      </c>
      <c r="L497" s="30"/>
    </row>
    <row r="498" spans="1:12" ht="14.5" hidden="1" customHeight="1" x14ac:dyDescent="0.35">
      <c r="A498" s="38" t="s">
        <v>3</v>
      </c>
      <c r="B498" s="34" t="s">
        <v>84</v>
      </c>
      <c r="C498" s="64" t="s">
        <v>85</v>
      </c>
      <c r="D498" s="64" t="s">
        <v>409</v>
      </c>
      <c r="E498" s="64" t="s">
        <v>11</v>
      </c>
      <c r="F498" s="64" t="s">
        <v>49</v>
      </c>
      <c r="G498" s="64" t="s">
        <v>410</v>
      </c>
      <c r="H498" s="88" t="s">
        <v>8</v>
      </c>
      <c r="I498" s="64" t="str">
        <f t="shared" si="57"/>
        <v>Individual working outside of the house (30 days) : Don't know</v>
      </c>
      <c r="J498" s="64" t="str">
        <f t="shared" si="58"/>
        <v>Individual working outside of the house (30 days) : Don't knowMigrants</v>
      </c>
      <c r="K498" s="36">
        <f t="shared" si="56"/>
        <v>0</v>
      </c>
      <c r="L498" s="30"/>
    </row>
    <row r="499" spans="1:12" ht="14.5" hidden="1" customHeight="1" x14ac:dyDescent="0.35">
      <c r="A499" s="38" t="s">
        <v>3</v>
      </c>
      <c r="B499" s="34" t="s">
        <v>84</v>
      </c>
      <c r="C499" s="64" t="s">
        <v>85</v>
      </c>
      <c r="D499" s="64" t="s">
        <v>409</v>
      </c>
      <c r="E499" s="64" t="s">
        <v>11</v>
      </c>
      <c r="F499" s="64" t="s">
        <v>49</v>
      </c>
      <c r="G499" s="64" t="s">
        <v>410</v>
      </c>
      <c r="H499" s="88" t="s">
        <v>67</v>
      </c>
      <c r="I499" s="64" t="str">
        <f t="shared" si="57"/>
        <v>Individual working outside of the house (30 days) : No</v>
      </c>
      <c r="J499" s="64" t="str">
        <f t="shared" si="58"/>
        <v>Individual working outside of the house (30 days) : NoMigrants</v>
      </c>
      <c r="K499" s="36">
        <f t="shared" si="56"/>
        <v>0.37722805649902102</v>
      </c>
      <c r="L499" s="88">
        <v>0.37722805649902102</v>
      </c>
    </row>
    <row r="500" spans="1:12" ht="14.5" hidden="1" customHeight="1" x14ac:dyDescent="0.35">
      <c r="A500" s="38" t="s">
        <v>3</v>
      </c>
      <c r="B500" s="34" t="s">
        <v>84</v>
      </c>
      <c r="C500" s="64" t="s">
        <v>85</v>
      </c>
      <c r="D500" s="64" t="s">
        <v>409</v>
      </c>
      <c r="E500" s="64" t="s">
        <v>11</v>
      </c>
      <c r="F500" s="64" t="s">
        <v>49</v>
      </c>
      <c r="G500" s="64" t="s">
        <v>410</v>
      </c>
      <c r="H500" s="88" t="s">
        <v>68</v>
      </c>
      <c r="I500" s="64" t="str">
        <f t="shared" si="57"/>
        <v>Individual working outside of the house (30 days) : Yes</v>
      </c>
      <c r="J500" s="64" t="str">
        <f t="shared" si="58"/>
        <v>Individual working outside of the house (30 days) : YesMigrants</v>
      </c>
      <c r="K500" s="36">
        <f t="shared" si="56"/>
        <v>0.62277194350097898</v>
      </c>
      <c r="L500" s="88">
        <v>0.62277194350097898</v>
      </c>
    </row>
    <row r="501" spans="1:12" ht="14.5" hidden="1" customHeight="1" x14ac:dyDescent="0.35">
      <c r="A501" s="38" t="s">
        <v>3</v>
      </c>
      <c r="B501" s="34" t="s">
        <v>84</v>
      </c>
      <c r="C501" s="64" t="s">
        <v>85</v>
      </c>
      <c r="D501" s="64" t="s">
        <v>409</v>
      </c>
      <c r="E501" s="64" t="s">
        <v>11</v>
      </c>
      <c r="F501" s="64" t="s">
        <v>13</v>
      </c>
      <c r="G501" s="64" t="s">
        <v>410</v>
      </c>
      <c r="H501" s="88" t="s">
        <v>7</v>
      </c>
      <c r="I501" s="64" t="str">
        <f t="shared" si="57"/>
        <v>Individual working outside of the house (30 days) : Decline to answer</v>
      </c>
      <c r="J501" s="64" t="str">
        <f t="shared" si="58"/>
        <v>Individual working outside of the house (30 days) : Decline to answerPRL</v>
      </c>
      <c r="K501" s="36">
        <f t="shared" si="56"/>
        <v>7.9038487618336402E-4</v>
      </c>
      <c r="L501" s="88">
        <v>7.9038487618336402E-4</v>
      </c>
    </row>
    <row r="502" spans="1:12" ht="14.5" hidden="1" customHeight="1" x14ac:dyDescent="0.35">
      <c r="A502" s="38" t="s">
        <v>3</v>
      </c>
      <c r="B502" s="34" t="s">
        <v>84</v>
      </c>
      <c r="C502" s="64" t="s">
        <v>85</v>
      </c>
      <c r="D502" s="64" t="s">
        <v>409</v>
      </c>
      <c r="E502" s="64" t="s">
        <v>11</v>
      </c>
      <c r="F502" s="64" t="s">
        <v>13</v>
      </c>
      <c r="G502" s="64" t="s">
        <v>410</v>
      </c>
      <c r="H502" s="88" t="s">
        <v>8</v>
      </c>
      <c r="I502" s="64" t="str">
        <f t="shared" si="57"/>
        <v>Individual working outside of the house (30 days) : Don't know</v>
      </c>
      <c r="J502" s="64" t="str">
        <f t="shared" si="58"/>
        <v>Individual working outside of the house (30 days) : Don't knowPRL</v>
      </c>
      <c r="K502" s="36">
        <f t="shared" si="56"/>
        <v>0</v>
      </c>
      <c r="L502" s="30"/>
    </row>
    <row r="503" spans="1:12" ht="14.5" hidden="1" customHeight="1" x14ac:dyDescent="0.35">
      <c r="A503" s="38" t="s">
        <v>3</v>
      </c>
      <c r="B503" s="34" t="s">
        <v>84</v>
      </c>
      <c r="C503" s="64" t="s">
        <v>85</v>
      </c>
      <c r="D503" s="64" t="s">
        <v>409</v>
      </c>
      <c r="E503" s="64" t="s">
        <v>11</v>
      </c>
      <c r="F503" s="64" t="s">
        <v>13</v>
      </c>
      <c r="G503" s="64" t="s">
        <v>410</v>
      </c>
      <c r="H503" s="88" t="s">
        <v>67</v>
      </c>
      <c r="I503" s="64" t="str">
        <f t="shared" si="57"/>
        <v>Individual working outside of the house (30 days) : No</v>
      </c>
      <c r="J503" s="64" t="str">
        <f t="shared" si="58"/>
        <v>Individual working outside of the house (30 days) : NoPRL</v>
      </c>
      <c r="K503" s="36">
        <f t="shared" si="56"/>
        <v>0.70748477559532996</v>
      </c>
      <c r="L503" s="88">
        <v>0.70748477559532996</v>
      </c>
    </row>
    <row r="504" spans="1:12" ht="14.5" hidden="1" customHeight="1" x14ac:dyDescent="0.35">
      <c r="A504" s="38" t="s">
        <v>3</v>
      </c>
      <c r="B504" s="34" t="s">
        <v>84</v>
      </c>
      <c r="C504" s="64" t="s">
        <v>85</v>
      </c>
      <c r="D504" s="64" t="s">
        <v>409</v>
      </c>
      <c r="E504" s="64" t="s">
        <v>11</v>
      </c>
      <c r="F504" s="64" t="s">
        <v>13</v>
      </c>
      <c r="G504" s="64" t="s">
        <v>410</v>
      </c>
      <c r="H504" s="88" t="s">
        <v>68</v>
      </c>
      <c r="I504" s="64" t="str">
        <f t="shared" si="57"/>
        <v>Individual working outside of the house (30 days) : Yes</v>
      </c>
      <c r="J504" s="64" t="str">
        <f t="shared" si="58"/>
        <v>Individual working outside of the house (30 days) : YesPRL</v>
      </c>
      <c r="K504" s="36">
        <f t="shared" si="56"/>
        <v>0.29172483952848699</v>
      </c>
      <c r="L504" s="88">
        <v>0.29172483952848699</v>
      </c>
    </row>
    <row r="505" spans="1:12" ht="14.5" hidden="1" customHeight="1" x14ac:dyDescent="0.35">
      <c r="A505" s="38" t="s">
        <v>3</v>
      </c>
      <c r="B505" s="34" t="s">
        <v>84</v>
      </c>
      <c r="C505" s="64" t="s">
        <v>85</v>
      </c>
      <c r="D505" s="64" t="s">
        <v>409</v>
      </c>
      <c r="E505" s="64" t="s">
        <v>11</v>
      </c>
      <c r="F505" s="64" t="s">
        <v>12</v>
      </c>
      <c r="G505" s="64" t="s">
        <v>411</v>
      </c>
      <c r="H505" s="88" t="s">
        <v>7</v>
      </c>
      <c r="I505" s="64" t="str">
        <f t="shared" si="57"/>
        <v>Individual unemployed and seeking to work outside of the household : Decline to answer</v>
      </c>
      <c r="J505" s="64" t="str">
        <f t="shared" si="58"/>
        <v>Individual unemployed and seeking to work outside of the household : Decline to answerLebanese</v>
      </c>
      <c r="K505" s="36">
        <f t="shared" si="56"/>
        <v>2.7719061591731598E-4</v>
      </c>
      <c r="L505" s="88">
        <v>2.7719061591731598E-4</v>
      </c>
    </row>
    <row r="506" spans="1:12" ht="14.5" hidden="1" customHeight="1" x14ac:dyDescent="0.35">
      <c r="A506" s="38" t="s">
        <v>3</v>
      </c>
      <c r="B506" s="34" t="s">
        <v>84</v>
      </c>
      <c r="C506" s="64" t="s">
        <v>85</v>
      </c>
      <c r="D506" s="64" t="s">
        <v>409</v>
      </c>
      <c r="E506" s="64" t="s">
        <v>11</v>
      </c>
      <c r="F506" s="64" t="s">
        <v>12</v>
      </c>
      <c r="G506" s="64" t="s">
        <v>411</v>
      </c>
      <c r="H506" s="88" t="s">
        <v>8</v>
      </c>
      <c r="I506" s="64" t="str">
        <f t="shared" si="57"/>
        <v>Individual unemployed and seeking to work outside of the household : Don't know</v>
      </c>
      <c r="J506" s="64" t="str">
        <f t="shared" si="58"/>
        <v>Individual unemployed and seeking to work outside of the household : Don't knowLebanese</v>
      </c>
      <c r="K506" s="36">
        <f t="shared" si="56"/>
        <v>9.74513156157912E-4</v>
      </c>
      <c r="L506" s="88">
        <v>9.74513156157912E-4</v>
      </c>
    </row>
    <row r="507" spans="1:12" ht="14.5" hidden="1" customHeight="1" x14ac:dyDescent="0.35">
      <c r="A507" s="38" t="s">
        <v>3</v>
      </c>
      <c r="B507" s="34" t="s">
        <v>84</v>
      </c>
      <c r="C507" s="64" t="s">
        <v>85</v>
      </c>
      <c r="D507" s="64" t="s">
        <v>409</v>
      </c>
      <c r="E507" s="64" t="s">
        <v>11</v>
      </c>
      <c r="F507" s="64" t="s">
        <v>12</v>
      </c>
      <c r="G507" s="64" t="s">
        <v>411</v>
      </c>
      <c r="H507" s="88" t="s">
        <v>67</v>
      </c>
      <c r="I507" s="64" t="str">
        <f t="shared" si="57"/>
        <v>Individual unemployed and seeking to work outside of the household : No</v>
      </c>
      <c r="J507" s="64" t="str">
        <f t="shared" si="58"/>
        <v>Individual unemployed and seeking to work outside of the household : NoLebanese</v>
      </c>
      <c r="K507" s="36">
        <f t="shared" si="56"/>
        <v>0.78667111346252805</v>
      </c>
      <c r="L507" s="88">
        <v>0.78667111346252805</v>
      </c>
    </row>
    <row r="508" spans="1:12" ht="14.5" hidden="1" customHeight="1" x14ac:dyDescent="0.35">
      <c r="A508" s="38" t="s">
        <v>3</v>
      </c>
      <c r="B508" s="34" t="s">
        <v>84</v>
      </c>
      <c r="C508" s="64" t="s">
        <v>85</v>
      </c>
      <c r="D508" s="64" t="s">
        <v>409</v>
      </c>
      <c r="E508" s="64" t="s">
        <v>11</v>
      </c>
      <c r="F508" s="64" t="s">
        <v>12</v>
      </c>
      <c r="G508" s="64" t="s">
        <v>411</v>
      </c>
      <c r="H508" s="88" t="s">
        <v>68</v>
      </c>
      <c r="I508" s="64" t="str">
        <f t="shared" si="57"/>
        <v>Individual unemployed and seeking to work outside of the household : Yes</v>
      </c>
      <c r="J508" s="64" t="str">
        <f t="shared" si="58"/>
        <v>Individual unemployed and seeking to work outside of the household : YesLebanese</v>
      </c>
      <c r="K508" s="36">
        <f t="shared" si="56"/>
        <v>0.212077182765397</v>
      </c>
      <c r="L508" s="88">
        <v>0.212077182765397</v>
      </c>
    </row>
    <row r="509" spans="1:12" ht="14.5" hidden="1" customHeight="1" x14ac:dyDescent="0.35">
      <c r="A509" s="38" t="s">
        <v>3</v>
      </c>
      <c r="B509" s="34" t="s">
        <v>84</v>
      </c>
      <c r="C509" s="64" t="s">
        <v>85</v>
      </c>
      <c r="D509" s="64" t="s">
        <v>409</v>
      </c>
      <c r="E509" s="64" t="s">
        <v>11</v>
      </c>
      <c r="F509" s="64" t="s">
        <v>49</v>
      </c>
      <c r="G509" s="64" t="s">
        <v>411</v>
      </c>
      <c r="H509" s="88" t="s">
        <v>7</v>
      </c>
      <c r="I509" s="64" t="str">
        <f t="shared" si="57"/>
        <v>Individual unemployed and seeking to work outside of the household : Decline to answer</v>
      </c>
      <c r="J509" s="64" t="str">
        <f t="shared" si="58"/>
        <v>Individual unemployed and seeking to work outside of the household : Decline to answerMigrants</v>
      </c>
      <c r="K509" s="36">
        <f t="shared" si="56"/>
        <v>0</v>
      </c>
      <c r="L509" s="30"/>
    </row>
    <row r="510" spans="1:12" ht="14.5" hidden="1" customHeight="1" x14ac:dyDescent="0.35">
      <c r="A510" s="38" t="s">
        <v>3</v>
      </c>
      <c r="B510" s="34" t="s">
        <v>84</v>
      </c>
      <c r="C510" s="64" t="s">
        <v>85</v>
      </c>
      <c r="D510" s="64" t="s">
        <v>409</v>
      </c>
      <c r="E510" s="64" t="s">
        <v>11</v>
      </c>
      <c r="F510" s="64" t="s">
        <v>49</v>
      </c>
      <c r="G510" s="64" t="s">
        <v>411</v>
      </c>
      <c r="H510" s="88" t="s">
        <v>8</v>
      </c>
      <c r="I510" s="64" t="str">
        <f t="shared" si="57"/>
        <v>Individual unemployed and seeking to work outside of the household : Don't know</v>
      </c>
      <c r="J510" s="64" t="str">
        <f t="shared" si="58"/>
        <v>Individual unemployed and seeking to work outside of the household : Don't knowMigrants</v>
      </c>
      <c r="K510" s="36">
        <f t="shared" si="56"/>
        <v>0</v>
      </c>
      <c r="L510" s="30"/>
    </row>
    <row r="511" spans="1:12" ht="14.5" hidden="1" customHeight="1" x14ac:dyDescent="0.35">
      <c r="A511" s="38" t="s">
        <v>3</v>
      </c>
      <c r="B511" s="34" t="s">
        <v>84</v>
      </c>
      <c r="C511" s="64" t="s">
        <v>85</v>
      </c>
      <c r="D511" s="64" t="s">
        <v>409</v>
      </c>
      <c r="E511" s="64" t="s">
        <v>11</v>
      </c>
      <c r="F511" s="64" t="s">
        <v>49</v>
      </c>
      <c r="G511" s="64" t="s">
        <v>411</v>
      </c>
      <c r="H511" s="88" t="s">
        <v>67</v>
      </c>
      <c r="I511" s="64" t="str">
        <f t="shared" si="57"/>
        <v>Individual unemployed and seeking to work outside of the household : No</v>
      </c>
      <c r="J511" s="64" t="str">
        <f t="shared" si="58"/>
        <v>Individual unemployed and seeking to work outside of the household : NoMigrants</v>
      </c>
      <c r="K511" s="36">
        <f t="shared" ref="K511:K515" si="59">L512</f>
        <v>0.233203355640584</v>
      </c>
      <c r="L511" s="88">
        <v>0.76679664435941597</v>
      </c>
    </row>
    <row r="512" spans="1:12" ht="14.5" hidden="1" customHeight="1" x14ac:dyDescent="0.35">
      <c r="A512" s="38" t="s">
        <v>3</v>
      </c>
      <c r="B512" s="34" t="s">
        <v>84</v>
      </c>
      <c r="C512" s="64" t="s">
        <v>85</v>
      </c>
      <c r="D512" s="64" t="s">
        <v>409</v>
      </c>
      <c r="E512" s="64" t="s">
        <v>11</v>
      </c>
      <c r="F512" s="64" t="s">
        <v>49</v>
      </c>
      <c r="G512" s="64" t="s">
        <v>411</v>
      </c>
      <c r="H512" s="88" t="s">
        <v>68</v>
      </c>
      <c r="I512" s="64" t="str">
        <f t="shared" si="57"/>
        <v>Individual unemployed and seeking to work outside of the household : Yes</v>
      </c>
      <c r="J512" s="64" t="str">
        <f t="shared" si="58"/>
        <v>Individual unemployed and seeking to work outside of the household : YesMigrants</v>
      </c>
      <c r="K512" s="36">
        <f t="shared" si="59"/>
        <v>0</v>
      </c>
      <c r="L512" s="88">
        <v>0.233203355640584</v>
      </c>
    </row>
    <row r="513" spans="1:12" ht="14.5" hidden="1" customHeight="1" x14ac:dyDescent="0.35">
      <c r="A513" s="38" t="s">
        <v>3</v>
      </c>
      <c r="B513" s="34" t="s">
        <v>84</v>
      </c>
      <c r="C513" s="64" t="s">
        <v>85</v>
      </c>
      <c r="D513" s="64" t="s">
        <v>409</v>
      </c>
      <c r="E513" s="64" t="s">
        <v>11</v>
      </c>
      <c r="F513" s="64" t="s">
        <v>13</v>
      </c>
      <c r="G513" s="64" t="s">
        <v>411</v>
      </c>
      <c r="H513" s="88" t="s">
        <v>7</v>
      </c>
      <c r="I513" s="64" t="str">
        <f t="shared" si="57"/>
        <v>Individual unemployed and seeking to work outside of the household : Decline to answer</v>
      </c>
      <c r="J513" s="64" t="str">
        <f t="shared" si="58"/>
        <v>Individual unemployed and seeking to work outside of the household : Decline to answerPRL</v>
      </c>
      <c r="K513" s="36">
        <f t="shared" si="59"/>
        <v>3.6622516849496201E-3</v>
      </c>
      <c r="L513" s="30"/>
    </row>
    <row r="514" spans="1:12" ht="14.5" hidden="1" customHeight="1" x14ac:dyDescent="0.35">
      <c r="A514" s="38" t="s">
        <v>3</v>
      </c>
      <c r="B514" s="34" t="s">
        <v>84</v>
      </c>
      <c r="C514" s="64" t="s">
        <v>85</v>
      </c>
      <c r="D514" s="64" t="s">
        <v>409</v>
      </c>
      <c r="E514" s="64" t="s">
        <v>11</v>
      </c>
      <c r="F514" s="64" t="s">
        <v>13</v>
      </c>
      <c r="G514" s="64" t="s">
        <v>411</v>
      </c>
      <c r="H514" s="88" t="s">
        <v>8</v>
      </c>
      <c r="I514" s="64" t="str">
        <f t="shared" si="57"/>
        <v>Individual unemployed and seeking to work outside of the household : Don't know</v>
      </c>
      <c r="J514" s="64" t="str">
        <f t="shared" si="58"/>
        <v>Individual unemployed and seeking to work outside of the household : Don't knowPRL</v>
      </c>
      <c r="K514" s="36">
        <f t="shared" si="59"/>
        <v>0.76679893757212703</v>
      </c>
      <c r="L514" s="88">
        <v>3.6622516849496201E-3</v>
      </c>
    </row>
    <row r="515" spans="1:12" ht="14.5" hidden="1" customHeight="1" x14ac:dyDescent="0.35">
      <c r="A515" s="38" t="s">
        <v>3</v>
      </c>
      <c r="B515" s="34" t="s">
        <v>84</v>
      </c>
      <c r="C515" s="64" t="s">
        <v>85</v>
      </c>
      <c r="D515" s="64" t="s">
        <v>409</v>
      </c>
      <c r="E515" s="64" t="s">
        <v>11</v>
      </c>
      <c r="F515" s="64" t="s">
        <v>13</v>
      </c>
      <c r="G515" s="64" t="s">
        <v>411</v>
      </c>
      <c r="H515" s="88" t="s">
        <v>67</v>
      </c>
      <c r="I515" s="64" t="str">
        <f t="shared" si="57"/>
        <v>Individual unemployed and seeking to work outside of the household : No</v>
      </c>
      <c r="J515" s="64" t="str">
        <f t="shared" si="58"/>
        <v>Individual unemployed and seeking to work outside of the household : NoPRL</v>
      </c>
      <c r="K515" s="36">
        <f t="shared" si="59"/>
        <v>0.22953881074292301</v>
      </c>
      <c r="L515" s="88">
        <v>0.76679893757212703</v>
      </c>
    </row>
    <row r="516" spans="1:12" ht="14.5" hidden="1" customHeight="1" x14ac:dyDescent="0.35">
      <c r="A516" s="38" t="s">
        <v>3</v>
      </c>
      <c r="B516" s="34" t="s">
        <v>84</v>
      </c>
      <c r="C516" s="64" t="s">
        <v>85</v>
      </c>
      <c r="D516" s="64" t="s">
        <v>409</v>
      </c>
      <c r="E516" s="64" t="s">
        <v>11</v>
      </c>
      <c r="F516" s="64" t="s">
        <v>13</v>
      </c>
      <c r="G516" s="64" t="s">
        <v>411</v>
      </c>
      <c r="H516" s="88" t="s">
        <v>68</v>
      </c>
      <c r="I516" s="64" t="str">
        <f t="shared" si="57"/>
        <v>Individual unemployed and seeking to work outside of the household : Yes</v>
      </c>
      <c r="J516" s="64" t="str">
        <f t="shared" si="58"/>
        <v>Individual unemployed and seeking to work outside of the household : YesPRL</v>
      </c>
      <c r="K516" s="36">
        <f t="shared" ref="K516" si="60">L516</f>
        <v>0.22953881074292301</v>
      </c>
      <c r="L516" s="88">
        <v>0.22953881074292301</v>
      </c>
    </row>
    <row r="517" spans="1:12" ht="14.5" hidden="1" customHeight="1" x14ac:dyDescent="0.35">
      <c r="A517" s="30"/>
      <c r="B517" s="30"/>
      <c r="C517" s="30"/>
      <c r="D517" s="30"/>
      <c r="E517" s="30"/>
      <c r="F517" s="30"/>
      <c r="G517" s="30"/>
      <c r="H517" s="30"/>
      <c r="I517" s="64" t="str">
        <f t="shared" si="57"/>
        <v/>
      </c>
      <c r="J517" s="64" t="str">
        <f t="shared" si="58"/>
        <v/>
      </c>
      <c r="K517" s="36"/>
      <c r="L517" s="30"/>
    </row>
    <row r="518" spans="1:12" ht="14.5" hidden="1" customHeight="1" x14ac:dyDescent="0.35">
      <c r="A518" s="30"/>
      <c r="B518" s="30"/>
      <c r="C518" s="30"/>
      <c r="D518" s="30"/>
      <c r="E518" s="30"/>
      <c r="F518" s="30"/>
      <c r="G518" s="30"/>
      <c r="H518" s="30"/>
      <c r="I518" s="64" t="str">
        <f t="shared" si="57"/>
        <v/>
      </c>
      <c r="J518" s="64" t="str">
        <f t="shared" si="58"/>
        <v/>
      </c>
      <c r="K518" s="36"/>
      <c r="L518" s="30"/>
    </row>
    <row r="519" spans="1:12" ht="14.5" hidden="1" customHeight="1" x14ac:dyDescent="0.35">
      <c r="A519" s="30"/>
      <c r="B519" s="30"/>
      <c r="C519" s="30"/>
      <c r="D519" s="30"/>
      <c r="E519" s="30"/>
      <c r="F519" s="30"/>
      <c r="G519" s="30"/>
      <c r="H519" s="30"/>
      <c r="I519" s="64" t="str">
        <f t="shared" si="57"/>
        <v/>
      </c>
      <c r="J519" s="64" t="str">
        <f t="shared" si="58"/>
        <v/>
      </c>
      <c r="K519" s="36"/>
      <c r="L519" s="30"/>
    </row>
    <row r="520" spans="1:12" ht="14.5" hidden="1" customHeight="1" x14ac:dyDescent="0.35">
      <c r="A520" s="30"/>
      <c r="B520" s="30"/>
      <c r="C520" s="30"/>
      <c r="D520" s="30"/>
      <c r="E520" s="30"/>
      <c r="F520" s="30"/>
      <c r="G520" s="30"/>
      <c r="H520" s="30"/>
      <c r="I520" s="64" t="str">
        <f t="shared" si="57"/>
        <v/>
      </c>
      <c r="J520" s="64" t="str">
        <f t="shared" si="58"/>
        <v/>
      </c>
      <c r="K520" s="36"/>
      <c r="L520" s="30"/>
    </row>
    <row r="521" spans="1:12" ht="14.5" hidden="1" customHeight="1" x14ac:dyDescent="0.35">
      <c r="A521" s="30"/>
      <c r="B521" s="30"/>
      <c r="C521" s="30"/>
      <c r="D521" s="30"/>
      <c r="E521" s="30"/>
      <c r="F521" s="30"/>
      <c r="G521" s="30"/>
      <c r="H521" s="30"/>
      <c r="I521" s="64" t="str">
        <f t="shared" si="57"/>
        <v/>
      </c>
      <c r="J521" s="64" t="str">
        <f t="shared" si="58"/>
        <v/>
      </c>
      <c r="K521" s="36"/>
      <c r="L521" s="30"/>
    </row>
    <row r="522" spans="1:12" ht="14.5" hidden="1" customHeight="1" x14ac:dyDescent="0.35">
      <c r="A522" s="30"/>
      <c r="B522" s="30"/>
      <c r="C522" s="30"/>
      <c r="D522" s="30"/>
      <c r="E522" s="30"/>
      <c r="F522" s="30"/>
      <c r="G522" s="30"/>
      <c r="H522" s="30"/>
      <c r="I522" s="64" t="str">
        <f t="shared" si="57"/>
        <v/>
      </c>
      <c r="J522" s="64" t="str">
        <f t="shared" si="58"/>
        <v/>
      </c>
      <c r="K522" s="36"/>
      <c r="L522" s="30"/>
    </row>
    <row r="523" spans="1:12" ht="14.5" hidden="1" customHeight="1" x14ac:dyDescent="0.35">
      <c r="A523" s="30"/>
      <c r="B523" s="30"/>
      <c r="C523" s="30"/>
      <c r="D523" s="30"/>
      <c r="E523" s="30"/>
      <c r="F523" s="30"/>
      <c r="G523" s="30"/>
      <c r="H523" s="30"/>
      <c r="I523" s="64" t="str">
        <f t="shared" si="57"/>
        <v/>
      </c>
      <c r="J523" s="64" t="str">
        <f t="shared" si="58"/>
        <v/>
      </c>
      <c r="K523" s="36"/>
      <c r="L523" s="30"/>
    </row>
    <row r="524" spans="1:12" ht="14.5" hidden="1" customHeight="1" x14ac:dyDescent="0.35">
      <c r="A524" s="30"/>
      <c r="B524" s="30"/>
      <c r="C524" s="30"/>
      <c r="D524" s="30"/>
      <c r="E524" s="30"/>
      <c r="F524" s="30"/>
      <c r="G524" s="30"/>
      <c r="H524" s="30"/>
      <c r="I524" s="30"/>
      <c r="J524" s="30"/>
      <c r="K524" s="36"/>
      <c r="L524" s="30"/>
    </row>
    <row r="525" spans="1:12" ht="14.5" hidden="1" customHeight="1" x14ac:dyDescent="0.35">
      <c r="A525" s="30"/>
      <c r="B525" s="30"/>
      <c r="C525" s="30"/>
      <c r="D525" s="30"/>
      <c r="E525" s="30"/>
      <c r="F525" s="30"/>
      <c r="G525" s="30"/>
      <c r="H525" s="30"/>
      <c r="I525" s="30"/>
      <c r="J525" s="30"/>
      <c r="K525" s="36"/>
      <c r="L525" s="30"/>
    </row>
    <row r="526" spans="1:12" ht="14.5" hidden="1" customHeight="1" x14ac:dyDescent="0.35">
      <c r="A526" s="30"/>
      <c r="B526" s="30"/>
      <c r="C526" s="30"/>
      <c r="D526" s="30"/>
      <c r="E526" s="30"/>
      <c r="F526" s="30"/>
      <c r="G526" s="30"/>
      <c r="H526" s="30"/>
      <c r="I526" s="30"/>
      <c r="J526" s="30"/>
      <c r="K526" s="36"/>
      <c r="L526" s="30"/>
    </row>
    <row r="527" spans="1:12" ht="14.5" hidden="1" customHeight="1" x14ac:dyDescent="0.35">
      <c r="A527" s="30"/>
      <c r="B527" s="30"/>
      <c r="C527" s="30"/>
      <c r="D527" s="30"/>
      <c r="E527" s="30"/>
      <c r="F527" s="30"/>
      <c r="G527" s="30"/>
      <c r="H527" s="30"/>
      <c r="I527" s="30"/>
      <c r="J527" s="30"/>
      <c r="K527" s="36"/>
      <c r="L527" s="30"/>
    </row>
    <row r="528" spans="1:12" ht="14.5" hidden="1" customHeight="1" x14ac:dyDescent="0.35">
      <c r="A528" s="30"/>
      <c r="B528" s="30"/>
      <c r="C528" s="30"/>
      <c r="D528" s="30"/>
      <c r="E528" s="30"/>
      <c r="F528" s="30"/>
      <c r="G528" s="30"/>
      <c r="H528" s="30"/>
      <c r="I528" s="30"/>
      <c r="J528" s="30"/>
      <c r="K528" s="36"/>
      <c r="L528" s="30"/>
    </row>
    <row r="529" spans="1:12" ht="14.5" hidden="1" customHeight="1" x14ac:dyDescent="0.35">
      <c r="A529" s="30"/>
      <c r="B529" s="30"/>
      <c r="C529" s="30"/>
      <c r="D529" s="30"/>
      <c r="E529" s="30"/>
      <c r="F529" s="30"/>
      <c r="G529" s="30"/>
      <c r="H529" s="30"/>
      <c r="I529" s="30"/>
      <c r="J529" s="30"/>
      <c r="K529" s="36"/>
      <c r="L529" s="30"/>
    </row>
    <row r="530" spans="1:12" ht="14.5" hidden="1" customHeight="1" x14ac:dyDescent="0.35">
      <c r="A530" s="30"/>
      <c r="B530" s="30"/>
      <c r="C530" s="30"/>
      <c r="D530" s="30"/>
      <c r="E530" s="30"/>
      <c r="F530" s="30"/>
      <c r="G530" s="30"/>
      <c r="H530" s="30"/>
      <c r="I530" s="30"/>
      <c r="J530" s="30"/>
      <c r="K530" s="36"/>
      <c r="L530" s="30"/>
    </row>
    <row r="531" spans="1:12" ht="14.5" hidden="1" customHeight="1" x14ac:dyDescent="0.35">
      <c r="A531" s="30"/>
      <c r="B531" s="30"/>
      <c r="C531" s="30"/>
      <c r="D531" s="30"/>
      <c r="E531" s="30"/>
      <c r="F531" s="30"/>
      <c r="G531" s="30"/>
      <c r="H531" s="30"/>
      <c r="I531" s="30"/>
      <c r="J531" s="30"/>
      <c r="K531" s="36"/>
      <c r="L531" s="30"/>
    </row>
    <row r="532" spans="1:12" ht="14.5" hidden="1" customHeight="1" x14ac:dyDescent="0.35">
      <c r="A532" s="30"/>
      <c r="B532" s="30"/>
      <c r="C532" s="30"/>
      <c r="D532" s="30"/>
      <c r="E532" s="30"/>
      <c r="F532" s="30"/>
      <c r="G532" s="30"/>
      <c r="H532" s="30"/>
      <c r="I532" s="30"/>
      <c r="J532" s="30"/>
      <c r="K532" s="36"/>
      <c r="L532" s="30"/>
    </row>
    <row r="533" spans="1:12" ht="14.5" hidden="1" customHeight="1" x14ac:dyDescent="0.35">
      <c r="A533" s="30"/>
      <c r="B533" s="30"/>
      <c r="C533" s="30"/>
      <c r="D533" s="30"/>
      <c r="E533" s="30"/>
      <c r="F533" s="30"/>
      <c r="G533" s="30"/>
      <c r="H533" s="30"/>
      <c r="I533" s="30"/>
      <c r="J533" s="30"/>
      <c r="K533" s="36"/>
      <c r="L533" s="30"/>
    </row>
    <row r="534" spans="1:12" ht="14.5" hidden="1" customHeight="1" x14ac:dyDescent="0.35">
      <c r="A534" s="30"/>
      <c r="B534" s="30"/>
      <c r="C534" s="30"/>
      <c r="D534" s="30"/>
      <c r="E534" s="30"/>
      <c r="F534" s="30"/>
      <c r="G534" s="30"/>
      <c r="H534" s="30"/>
      <c r="I534" s="30"/>
      <c r="J534" s="30"/>
      <c r="K534" s="36"/>
      <c r="L534" s="30"/>
    </row>
    <row r="535" spans="1:12" ht="14.5" hidden="1" customHeight="1" x14ac:dyDescent="0.35">
      <c r="A535" s="30"/>
      <c r="B535" s="30"/>
      <c r="C535" s="30"/>
      <c r="D535" s="30"/>
      <c r="E535" s="30"/>
      <c r="F535" s="30"/>
      <c r="G535" s="30"/>
      <c r="H535" s="30"/>
      <c r="I535" s="30"/>
      <c r="J535" s="30"/>
      <c r="K535" s="36"/>
      <c r="L535" s="30"/>
    </row>
    <row r="536" spans="1:12" ht="14.5" hidden="1" customHeight="1" x14ac:dyDescent="0.35">
      <c r="A536" s="30"/>
      <c r="B536" s="30"/>
      <c r="C536" s="30"/>
      <c r="D536" s="30"/>
      <c r="E536" s="30"/>
      <c r="F536" s="30"/>
      <c r="G536" s="30"/>
      <c r="H536" s="30"/>
      <c r="I536" s="30"/>
      <c r="J536" s="30"/>
      <c r="K536" s="36"/>
      <c r="L536" s="30"/>
    </row>
    <row r="537" spans="1:12" ht="14.5" hidden="1" customHeight="1" x14ac:dyDescent="0.35">
      <c r="A537" s="30"/>
      <c r="B537" s="30"/>
      <c r="C537" s="30"/>
      <c r="D537" s="30"/>
      <c r="E537" s="30"/>
      <c r="F537" s="30"/>
      <c r="G537" s="30"/>
      <c r="H537" s="30"/>
      <c r="I537" s="30"/>
      <c r="J537" s="30"/>
      <c r="K537" s="36"/>
      <c r="L537" s="30"/>
    </row>
    <row r="538" spans="1:12" ht="14.5" hidden="1" customHeight="1" x14ac:dyDescent="0.35">
      <c r="A538" s="30"/>
      <c r="B538" s="30"/>
      <c r="C538" s="30"/>
      <c r="D538" s="30"/>
      <c r="E538" s="30"/>
      <c r="F538" s="30"/>
      <c r="G538" s="30"/>
      <c r="H538" s="30"/>
      <c r="I538" s="30"/>
      <c r="J538" s="30"/>
      <c r="K538" s="36"/>
      <c r="L538" s="30"/>
    </row>
    <row r="539" spans="1:12" ht="14.5" hidden="1" customHeight="1" x14ac:dyDescent="0.35">
      <c r="A539" s="30"/>
      <c r="B539" s="30"/>
      <c r="C539" s="30"/>
      <c r="D539" s="30"/>
      <c r="E539" s="30"/>
      <c r="F539" s="30"/>
      <c r="G539" s="30"/>
      <c r="H539" s="30"/>
      <c r="I539" s="30"/>
      <c r="J539" s="30"/>
      <c r="K539" s="36"/>
      <c r="L539" s="30"/>
    </row>
    <row r="540" spans="1:12" ht="14.5" hidden="1" customHeight="1" x14ac:dyDescent="0.35">
      <c r="A540" s="30"/>
      <c r="B540" s="30"/>
      <c r="C540" s="30"/>
      <c r="D540" s="30"/>
      <c r="E540" s="30"/>
      <c r="F540" s="30"/>
      <c r="G540" s="30"/>
      <c r="H540" s="30"/>
      <c r="I540" s="30"/>
      <c r="J540" s="30"/>
      <c r="K540" s="36"/>
      <c r="L540" s="30"/>
    </row>
    <row r="541" spans="1:12" ht="14.5" hidden="1" customHeight="1" x14ac:dyDescent="0.35">
      <c r="A541" s="30"/>
      <c r="B541" s="30"/>
      <c r="C541" s="30"/>
      <c r="D541" s="30"/>
      <c r="E541" s="30"/>
      <c r="F541" s="30"/>
      <c r="G541" s="30"/>
      <c r="H541" s="30"/>
      <c r="I541" s="30"/>
      <c r="J541" s="30"/>
      <c r="K541" s="36"/>
      <c r="L541" s="30"/>
    </row>
    <row r="542" spans="1:12" ht="14.5" hidden="1" customHeight="1" x14ac:dyDescent="0.35">
      <c r="A542" s="30"/>
      <c r="B542" s="30"/>
      <c r="C542" s="30"/>
      <c r="D542" s="30"/>
      <c r="E542" s="30"/>
      <c r="F542" s="30"/>
      <c r="G542" s="30"/>
      <c r="H542" s="30"/>
      <c r="I542" s="30"/>
      <c r="J542" s="30"/>
      <c r="K542" s="36"/>
      <c r="L542" s="30"/>
    </row>
    <row r="543" spans="1:12" ht="14.5" hidden="1" customHeight="1" x14ac:dyDescent="0.35">
      <c r="A543" s="30"/>
      <c r="B543" s="30"/>
      <c r="C543" s="30"/>
      <c r="D543" s="30"/>
      <c r="E543" s="30"/>
      <c r="F543" s="30"/>
      <c r="G543" s="30"/>
      <c r="H543" s="30"/>
      <c r="I543" s="30"/>
      <c r="J543" s="30"/>
      <c r="K543" s="36"/>
      <c r="L543" s="30"/>
    </row>
    <row r="544" spans="1:12" ht="14.5" hidden="1" customHeight="1" x14ac:dyDescent="0.35">
      <c r="A544" s="30"/>
      <c r="B544" s="30"/>
      <c r="C544" s="30"/>
      <c r="D544" s="30"/>
      <c r="E544" s="30"/>
      <c r="F544" s="30"/>
      <c r="G544" s="30"/>
      <c r="H544" s="30"/>
      <c r="I544" s="30"/>
      <c r="J544" s="30"/>
      <c r="K544" s="36"/>
      <c r="L544" s="30"/>
    </row>
    <row r="545" spans="1:12" ht="14.5" hidden="1" customHeight="1" x14ac:dyDescent="0.35">
      <c r="A545" s="30"/>
      <c r="B545" s="30"/>
      <c r="C545" s="30"/>
      <c r="D545" s="30"/>
      <c r="E545" s="30"/>
      <c r="F545" s="30"/>
      <c r="G545" s="30"/>
      <c r="H545" s="30"/>
      <c r="I545" s="30"/>
      <c r="J545" s="30"/>
      <c r="K545" s="36"/>
      <c r="L545" s="30"/>
    </row>
    <row r="546" spans="1:12" ht="14.5" hidden="1" customHeight="1" x14ac:dyDescent="0.35">
      <c r="A546" s="30"/>
      <c r="B546" s="30"/>
      <c r="C546" s="30"/>
      <c r="D546" s="30"/>
      <c r="E546" s="30"/>
      <c r="F546" s="30"/>
      <c r="G546" s="30"/>
      <c r="H546" s="30"/>
      <c r="I546" s="30"/>
      <c r="J546" s="30"/>
      <c r="K546" s="36"/>
      <c r="L546" s="30"/>
    </row>
    <row r="547" spans="1:12" ht="14.5" hidden="1" customHeight="1" x14ac:dyDescent="0.35">
      <c r="A547" s="30"/>
      <c r="B547" s="30"/>
      <c r="C547" s="30"/>
      <c r="D547" s="30"/>
      <c r="E547" s="30"/>
      <c r="F547" s="30"/>
      <c r="G547" s="30"/>
      <c r="H547" s="30"/>
      <c r="I547" s="30"/>
      <c r="J547" s="30"/>
      <c r="K547" s="36"/>
      <c r="L547" s="30"/>
    </row>
  </sheetData>
  <autoFilter ref="A1:L547" xr:uid="{00000000-0009-0000-0000-000004000000}">
    <filterColumn colId="6">
      <filters>
        <filter val="Primary reason behin taking on debt :"/>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97"/>
  <sheetViews>
    <sheetView workbookViewId="0"/>
  </sheetViews>
  <sheetFormatPr defaultColWidth="8.90625" defaultRowHeight="14.5" x14ac:dyDescent="0.35"/>
  <cols>
    <col min="8" max="8" width="45.81640625" customWidth="1"/>
    <col min="9" max="9" width="17.54296875" customWidth="1"/>
  </cols>
  <sheetData>
    <row r="1" spans="1:14" s="1" customFormat="1" x14ac:dyDescent="0.35">
      <c r="A1" s="1" t="s">
        <v>41</v>
      </c>
      <c r="B1" s="1" t="s">
        <v>42</v>
      </c>
      <c r="C1" s="1" t="s">
        <v>43</v>
      </c>
      <c r="D1" s="1" t="s">
        <v>44</v>
      </c>
      <c r="E1" s="1" t="s">
        <v>0</v>
      </c>
      <c r="F1" s="1" t="s">
        <v>45</v>
      </c>
      <c r="G1" s="1" t="s">
        <v>46</v>
      </c>
      <c r="H1" s="1" t="s">
        <v>47</v>
      </c>
      <c r="I1" s="1" t="s">
        <v>48</v>
      </c>
      <c r="J1" s="3" t="s">
        <v>1</v>
      </c>
      <c r="K1" s="2" t="s">
        <v>327</v>
      </c>
      <c r="L1" s="2" t="s">
        <v>328</v>
      </c>
      <c r="M1" s="2" t="s">
        <v>329</v>
      </c>
      <c r="N1" s="2" t="s">
        <v>330</v>
      </c>
    </row>
    <row r="2" spans="1:14" x14ac:dyDescent="0.35">
      <c r="A2" s="34" t="s">
        <v>326</v>
      </c>
      <c r="B2" s="34" t="s">
        <v>83</v>
      </c>
      <c r="C2" s="34"/>
      <c r="D2" s="34"/>
      <c r="E2" s="34" t="s">
        <v>11</v>
      </c>
      <c r="F2" s="34" t="s">
        <v>12</v>
      </c>
      <c r="G2" s="35" t="s">
        <v>86</v>
      </c>
      <c r="H2" s="63" t="s">
        <v>87</v>
      </c>
      <c r="I2" s="34" t="str">
        <f>CONCATENATE(G2,H2)</f>
        <v>Obstacles finding work : Increased competition for jobs, not enough jobs</v>
      </c>
      <c r="J2" s="34" t="str">
        <f>CONCATENATE(G2,H2,F2)</f>
        <v>Obstacles finding work : Increased competition for jobs, not enough jobsLebanese</v>
      </c>
      <c r="K2" s="63">
        <v>0.23926933229418099</v>
      </c>
      <c r="L2" s="63">
        <v>0.34189674155205901</v>
      </c>
      <c r="M2" s="63">
        <v>0.376914878400191</v>
      </c>
      <c r="N2" s="63">
        <v>0.362612728161815</v>
      </c>
    </row>
    <row r="3" spans="1:14" x14ac:dyDescent="0.35">
      <c r="A3" s="34" t="s">
        <v>326</v>
      </c>
      <c r="B3" s="34" t="s">
        <v>83</v>
      </c>
      <c r="C3" s="34"/>
      <c r="D3" s="34"/>
      <c r="E3" s="34" t="s">
        <v>11</v>
      </c>
      <c r="F3" s="34" t="s">
        <v>12</v>
      </c>
      <c r="G3" s="35" t="s">
        <v>86</v>
      </c>
      <c r="H3" s="63" t="s">
        <v>88</v>
      </c>
      <c r="I3" s="34" t="str">
        <f t="shared" ref="I3:I13" si="0">CONCATENATE(G3,H3)</f>
        <v>Obstacles finding work : Employers prefer hiring other nationals</v>
      </c>
      <c r="J3" s="34" t="str">
        <f t="shared" ref="J3:J52" si="1">CONCATENATE(G3,H3,F3)</f>
        <v>Obstacles finding work : Employers prefer hiring other nationalsLebanese</v>
      </c>
      <c r="K3" s="63">
        <v>6.29728175666905E-2</v>
      </c>
      <c r="L3" s="63">
        <v>4.1633698290355597E-2</v>
      </c>
      <c r="M3" s="63">
        <v>7.8139490332245903E-2</v>
      </c>
      <c r="N3" s="63">
        <v>0.147978087771971</v>
      </c>
    </row>
    <row r="4" spans="1:14" x14ac:dyDescent="0.35">
      <c r="A4" s="34" t="s">
        <v>326</v>
      </c>
      <c r="B4" s="34" t="s">
        <v>83</v>
      </c>
      <c r="C4" s="34"/>
      <c r="D4" s="34"/>
      <c r="E4" s="34" t="s">
        <v>11</v>
      </c>
      <c r="F4" s="34" t="s">
        <v>12</v>
      </c>
      <c r="G4" s="35" t="s">
        <v>86</v>
      </c>
      <c r="H4" s="63" t="s">
        <v>89</v>
      </c>
      <c r="I4" s="34" t="str">
        <f t="shared" si="0"/>
        <v>Obstacles finding work : Available jobs are too far away</v>
      </c>
      <c r="J4" s="34" t="str">
        <f t="shared" si="1"/>
        <v>Obstacles finding work : Available jobs are too far awayLebanese</v>
      </c>
      <c r="K4" s="63">
        <v>0.151427607709159</v>
      </c>
      <c r="L4" s="63">
        <v>0.101184730306647</v>
      </c>
      <c r="M4" s="63">
        <v>0.16298402177278301</v>
      </c>
      <c r="N4" s="63">
        <v>0.233378678861733</v>
      </c>
    </row>
    <row r="5" spans="1:14" x14ac:dyDescent="0.35">
      <c r="A5" s="34" t="s">
        <v>326</v>
      </c>
      <c r="B5" s="34" t="s">
        <v>83</v>
      </c>
      <c r="C5" s="34"/>
      <c r="D5" s="34"/>
      <c r="E5" s="34" t="s">
        <v>11</v>
      </c>
      <c r="F5" s="34" t="s">
        <v>12</v>
      </c>
      <c r="G5" s="35" t="s">
        <v>86</v>
      </c>
      <c r="H5" s="63" t="s">
        <v>90</v>
      </c>
      <c r="I5" s="34" t="str">
        <f t="shared" si="0"/>
        <v>Obstacles finding work : Only low-skilled, socially degrading, dangerous or low-paying jobs</v>
      </c>
      <c r="J5" s="34" t="str">
        <f t="shared" si="1"/>
        <v>Obstacles finding work : Only low-skilled, socially degrading, dangerous or low-paying jobsLebanese</v>
      </c>
      <c r="K5" s="63">
        <v>0.10184244101635</v>
      </c>
      <c r="L5" s="63">
        <v>5.3095816588380501E-2</v>
      </c>
      <c r="M5" s="63">
        <v>0.106805890155397</v>
      </c>
      <c r="N5" s="63">
        <v>5.3558316693381E-2</v>
      </c>
    </row>
    <row r="6" spans="1:14" x14ac:dyDescent="0.35">
      <c r="A6" s="34" t="s">
        <v>326</v>
      </c>
      <c r="B6" s="34" t="s">
        <v>83</v>
      </c>
      <c r="C6" s="34"/>
      <c r="D6" s="34"/>
      <c r="E6" s="34" t="s">
        <v>11</v>
      </c>
      <c r="F6" s="34" t="s">
        <v>12</v>
      </c>
      <c r="G6" s="35" t="s">
        <v>86</v>
      </c>
      <c r="H6" s="63" t="s">
        <v>91</v>
      </c>
      <c r="I6" s="34" t="str">
        <f t="shared" si="0"/>
        <v>Obstacles finding work : Underqualified for available jobs</v>
      </c>
      <c r="J6" s="34" t="str">
        <f t="shared" si="1"/>
        <v>Obstacles finding work : Underqualified for available jobsLebanese</v>
      </c>
      <c r="K6" s="63">
        <v>0.14298030157136199</v>
      </c>
      <c r="L6" s="63">
        <v>9.0562154628255301E-2</v>
      </c>
      <c r="M6" s="63">
        <v>0.14586658490648899</v>
      </c>
      <c r="N6" s="63">
        <v>0.18611179538087999</v>
      </c>
    </row>
    <row r="7" spans="1:14" x14ac:dyDescent="0.35">
      <c r="A7" s="34" t="s">
        <v>326</v>
      </c>
      <c r="B7" s="34" t="s">
        <v>83</v>
      </c>
      <c r="C7" s="34"/>
      <c r="D7" s="34"/>
      <c r="E7" s="34" t="s">
        <v>11</v>
      </c>
      <c r="F7" s="34" t="s">
        <v>12</v>
      </c>
      <c r="G7" s="35" t="s">
        <v>86</v>
      </c>
      <c r="H7" s="63" t="s">
        <v>92</v>
      </c>
      <c r="I7" s="34" t="str">
        <f t="shared" si="0"/>
        <v>Obstacles finding work : Lack of family/personal connections</v>
      </c>
      <c r="J7" s="34" t="str">
        <f t="shared" si="1"/>
        <v>Obstacles finding work : Lack of family/personal connectionsLebanese</v>
      </c>
      <c r="K7" s="63">
        <v>5.4833616240683603E-3</v>
      </c>
      <c r="L7" s="63">
        <v>1.55935497100781E-2</v>
      </c>
      <c r="M7" s="63">
        <v>8.1328284829288704E-3</v>
      </c>
      <c r="N7" s="63">
        <v>3.1673660290648199E-2</v>
      </c>
    </row>
    <row r="8" spans="1:14" x14ac:dyDescent="0.35">
      <c r="A8" s="34" t="s">
        <v>326</v>
      </c>
      <c r="B8" s="34" t="s">
        <v>83</v>
      </c>
      <c r="C8" s="34"/>
      <c r="D8" s="34"/>
      <c r="E8" s="34" t="s">
        <v>11</v>
      </c>
      <c r="F8" s="34" t="s">
        <v>12</v>
      </c>
      <c r="G8" s="35" t="s">
        <v>86</v>
      </c>
      <c r="H8" s="63" t="s">
        <v>93</v>
      </c>
      <c r="I8" s="34" t="str">
        <f t="shared" si="0"/>
        <v>Obstacles finding work : Lack of livelihood/employment opportunities for women</v>
      </c>
      <c r="J8" s="34" t="str">
        <f t="shared" si="1"/>
        <v>Obstacles finding work : Lack of livelihood/employment opportunities for womenLebanese</v>
      </c>
      <c r="K8" s="63">
        <v>0.11366584273283301</v>
      </c>
      <c r="L8" s="63">
        <v>2.4142016493317001E-2</v>
      </c>
      <c r="M8" s="63">
        <v>5.7797987175198698E-2</v>
      </c>
      <c r="N8" s="63">
        <v>4.9332661651802702E-2</v>
      </c>
    </row>
    <row r="9" spans="1:14" x14ac:dyDescent="0.35">
      <c r="A9" s="34" t="s">
        <v>326</v>
      </c>
      <c r="B9" s="34" t="s">
        <v>83</v>
      </c>
      <c r="C9" s="34"/>
      <c r="D9" s="34"/>
      <c r="E9" s="34" t="s">
        <v>11</v>
      </c>
      <c r="F9" s="34" t="s">
        <v>12</v>
      </c>
      <c r="G9" s="35" t="s">
        <v>86</v>
      </c>
      <c r="H9" s="63" t="s">
        <v>94</v>
      </c>
      <c r="I9" s="34" t="str">
        <f t="shared" si="0"/>
        <v>Obstacles finding work : Lack of livelihood/employment opportunities for persons with disabilities</v>
      </c>
      <c r="J9" s="34" t="str">
        <f t="shared" si="1"/>
        <v>Obstacles finding work : Lack of livelihood/employment opportunities for persons with disabilitiesLebanese</v>
      </c>
      <c r="K9" s="63">
        <v>2.0062253672004499E-2</v>
      </c>
      <c r="L9" s="63">
        <v>1.2117388546740399E-2</v>
      </c>
      <c r="M9" s="63">
        <v>1.91863985632507E-2</v>
      </c>
      <c r="N9" s="63">
        <v>1.4956366862531999E-2</v>
      </c>
    </row>
    <row r="10" spans="1:14" x14ac:dyDescent="0.35">
      <c r="A10" s="34" t="s">
        <v>326</v>
      </c>
      <c r="B10" s="34" t="s">
        <v>83</v>
      </c>
      <c r="C10" s="34"/>
      <c r="D10" s="34"/>
      <c r="E10" s="34" t="s">
        <v>11</v>
      </c>
      <c r="F10" s="34" t="s">
        <v>12</v>
      </c>
      <c r="G10" s="35" t="s">
        <v>86</v>
      </c>
      <c r="H10" s="63" t="s">
        <v>95</v>
      </c>
      <c r="I10" s="34" t="str">
        <f t="shared" si="0"/>
        <v>Obstacles finding work : Not applicable</v>
      </c>
      <c r="J10" s="34" t="str">
        <f t="shared" si="1"/>
        <v>Obstacles finding work : Not applicableLebanese</v>
      </c>
      <c r="K10" s="63">
        <v>0.42922017904464499</v>
      </c>
      <c r="L10" s="63">
        <v>0.45904880200287701</v>
      </c>
      <c r="M10" s="63">
        <v>0.30552172035807201</v>
      </c>
      <c r="N10" s="63">
        <v>0.28478007383545001</v>
      </c>
    </row>
    <row r="11" spans="1:14" x14ac:dyDescent="0.35">
      <c r="A11" s="34" t="s">
        <v>326</v>
      </c>
      <c r="B11" s="34" t="s">
        <v>83</v>
      </c>
      <c r="C11" s="34"/>
      <c r="D11" s="34"/>
      <c r="E11" s="34" t="s">
        <v>11</v>
      </c>
      <c r="F11" s="34" t="s">
        <v>12</v>
      </c>
      <c r="G11" s="35" t="s">
        <v>86</v>
      </c>
      <c r="H11" s="63" t="s">
        <v>9</v>
      </c>
      <c r="I11" s="34" t="str">
        <f t="shared" si="0"/>
        <v>Obstacles finding work : Other</v>
      </c>
      <c r="J11" s="34" t="str">
        <f t="shared" si="1"/>
        <v>Obstacles finding work : OtherLebanese</v>
      </c>
      <c r="K11" s="63">
        <v>1.8032047041871099E-2</v>
      </c>
      <c r="L11" s="63">
        <v>1.7152814661553901E-2</v>
      </c>
      <c r="M11" s="63">
        <v>9.9532853049632396E-3</v>
      </c>
      <c r="N11" s="63">
        <v>6.2820401336313898E-3</v>
      </c>
    </row>
    <row r="12" spans="1:14" x14ac:dyDescent="0.35">
      <c r="A12" s="34" t="s">
        <v>326</v>
      </c>
      <c r="B12" s="34" t="s">
        <v>83</v>
      </c>
      <c r="C12" s="34"/>
      <c r="D12" s="34"/>
      <c r="E12" s="34" t="s">
        <v>11</v>
      </c>
      <c r="F12" s="34" t="s">
        <v>12</v>
      </c>
      <c r="G12" s="35" t="s">
        <v>86</v>
      </c>
      <c r="H12" s="63" t="s">
        <v>8</v>
      </c>
      <c r="I12" s="34" t="str">
        <f t="shared" si="0"/>
        <v>Obstacles finding work : Don't know</v>
      </c>
      <c r="J12" s="34" t="str">
        <f t="shared" si="1"/>
        <v>Obstacles finding work : Don't knowLebanese</v>
      </c>
      <c r="K12" s="63">
        <v>7.8549535292533404E-3</v>
      </c>
      <c r="L12" s="63">
        <v>1.8322143603021201E-2</v>
      </c>
      <c r="M12" s="63">
        <v>2.4511892393597499E-2</v>
      </c>
      <c r="N12" s="63">
        <v>7.0625335630610901E-3</v>
      </c>
    </row>
    <row r="13" spans="1:14" x14ac:dyDescent="0.35">
      <c r="A13" s="34" t="s">
        <v>326</v>
      </c>
      <c r="B13" s="34" t="s">
        <v>83</v>
      </c>
      <c r="C13" s="34"/>
      <c r="D13" s="34"/>
      <c r="E13" s="34" t="s">
        <v>11</v>
      </c>
      <c r="F13" s="34" t="s">
        <v>12</v>
      </c>
      <c r="G13" s="35" t="s">
        <v>86</v>
      </c>
      <c r="H13" s="63" t="s">
        <v>7</v>
      </c>
      <c r="I13" s="34" t="str">
        <f t="shared" si="0"/>
        <v>Obstacles finding work : Decline to answer</v>
      </c>
      <c r="J13" s="34" t="str">
        <f t="shared" si="1"/>
        <v>Obstacles finding work : Decline to answerLebanese</v>
      </c>
      <c r="K13" s="63">
        <v>2.3964247248022801E-3</v>
      </c>
      <c r="L13" s="63">
        <v>4.8578418630622301E-3</v>
      </c>
      <c r="M13" s="63">
        <v>4.7167833658498803E-3</v>
      </c>
      <c r="N13" s="63">
        <v>1.0332828672050201E-2</v>
      </c>
    </row>
    <row r="14" spans="1:14" x14ac:dyDescent="0.35">
      <c r="A14" s="34" t="s">
        <v>326</v>
      </c>
      <c r="B14" s="34" t="s">
        <v>83</v>
      </c>
      <c r="C14" s="34"/>
      <c r="D14" s="34"/>
      <c r="E14" s="34" t="s">
        <v>11</v>
      </c>
      <c r="F14" s="34" t="s">
        <v>49</v>
      </c>
      <c r="G14" s="35" t="s">
        <v>86</v>
      </c>
      <c r="H14" s="63" t="s">
        <v>87</v>
      </c>
      <c r="I14" s="34" t="str">
        <f t="shared" ref="I14:I52" si="2">CONCATENATE(G14,H14)</f>
        <v>Obstacles finding work : Increased competition for jobs, not enough jobs</v>
      </c>
      <c r="J14" s="34" t="str">
        <f t="shared" si="1"/>
        <v>Obstacles finding work : Increased competition for jobs, not enough jobsMigrants</v>
      </c>
      <c r="K14" s="63">
        <v>0.13013698630136999</v>
      </c>
      <c r="L14" s="63">
        <v>0.30376344086021501</v>
      </c>
      <c r="M14" s="63">
        <v>0.1</v>
      </c>
      <c r="N14" s="63">
        <v>8.1481481481481502E-2</v>
      </c>
    </row>
    <row r="15" spans="1:14" x14ac:dyDescent="0.35">
      <c r="A15" s="34" t="s">
        <v>326</v>
      </c>
      <c r="B15" s="34" t="s">
        <v>83</v>
      </c>
      <c r="C15" s="34"/>
      <c r="D15" s="34"/>
      <c r="E15" s="34" t="s">
        <v>11</v>
      </c>
      <c r="F15" s="34" t="s">
        <v>49</v>
      </c>
      <c r="G15" s="35" t="s">
        <v>86</v>
      </c>
      <c r="H15" s="63" t="s">
        <v>88</v>
      </c>
      <c r="I15" s="34" t="str">
        <f t="shared" si="2"/>
        <v>Obstacles finding work : Employers prefer hiring other nationals</v>
      </c>
      <c r="J15" s="34" t="str">
        <f t="shared" si="1"/>
        <v>Obstacles finding work : Employers prefer hiring other nationalsMigrants</v>
      </c>
      <c r="K15" s="63">
        <v>2.0547945205479499E-2</v>
      </c>
      <c r="L15" s="63">
        <v>2.9569892473118298E-2</v>
      </c>
      <c r="M15" s="63">
        <v>1.6666666666666701E-2</v>
      </c>
      <c r="N15" s="63">
        <v>7.4074074074074103E-3</v>
      </c>
    </row>
    <row r="16" spans="1:14" x14ac:dyDescent="0.35">
      <c r="A16" s="34" t="s">
        <v>326</v>
      </c>
      <c r="B16" s="34" t="s">
        <v>83</v>
      </c>
      <c r="E16" s="34" t="s">
        <v>11</v>
      </c>
      <c r="F16" s="34" t="s">
        <v>49</v>
      </c>
      <c r="G16" s="35" t="s">
        <v>86</v>
      </c>
      <c r="H16" s="63" t="s">
        <v>89</v>
      </c>
      <c r="I16" s="34" t="str">
        <f t="shared" si="2"/>
        <v>Obstacles finding work : Available jobs are too far away</v>
      </c>
      <c r="J16" s="34" t="str">
        <f t="shared" si="1"/>
        <v>Obstacles finding work : Available jobs are too far awayMigrants</v>
      </c>
      <c r="K16" s="63">
        <v>2.0547945205479499E-2</v>
      </c>
      <c r="L16" s="63">
        <v>4.8387096774193498E-2</v>
      </c>
      <c r="M16" s="63">
        <v>6.6666666666666693E-2</v>
      </c>
      <c r="N16" s="63">
        <v>2.2222222222222199E-2</v>
      </c>
    </row>
    <row r="17" spans="1:14" x14ac:dyDescent="0.35">
      <c r="A17" s="34" t="s">
        <v>326</v>
      </c>
      <c r="B17" s="34" t="s">
        <v>83</v>
      </c>
      <c r="E17" s="34" t="s">
        <v>11</v>
      </c>
      <c r="F17" s="34" t="s">
        <v>49</v>
      </c>
      <c r="G17" s="35" t="s">
        <v>86</v>
      </c>
      <c r="H17" s="63" t="s">
        <v>90</v>
      </c>
      <c r="I17" s="34" t="str">
        <f t="shared" si="2"/>
        <v>Obstacles finding work : Only low-skilled, socially degrading, dangerous or low-paying jobs</v>
      </c>
      <c r="J17" s="34" t="str">
        <f t="shared" si="1"/>
        <v>Obstacles finding work : Only low-skilled, socially degrading, dangerous or low-paying jobsMigrants</v>
      </c>
      <c r="K17" s="63">
        <v>6.8493150684931503E-3</v>
      </c>
      <c r="L17" s="63">
        <v>6.9892473118279605E-2</v>
      </c>
      <c r="M17" s="63">
        <v>6.6666666666666693E-2</v>
      </c>
      <c r="N17" s="63">
        <v>2.96296296296296E-2</v>
      </c>
    </row>
    <row r="18" spans="1:14" x14ac:dyDescent="0.35">
      <c r="A18" s="34" t="s">
        <v>326</v>
      </c>
      <c r="B18" s="34" t="s">
        <v>83</v>
      </c>
      <c r="E18" s="34" t="s">
        <v>11</v>
      </c>
      <c r="F18" s="34" t="s">
        <v>49</v>
      </c>
      <c r="G18" s="35" t="s">
        <v>86</v>
      </c>
      <c r="H18" s="63" t="s">
        <v>91</v>
      </c>
      <c r="I18" s="34" t="str">
        <f t="shared" si="2"/>
        <v>Obstacles finding work : Underqualified for available jobs</v>
      </c>
      <c r="J18" s="34" t="str">
        <f t="shared" si="1"/>
        <v>Obstacles finding work : Underqualified for available jobsMigrants</v>
      </c>
      <c r="K18" s="63">
        <v>3.42465753424658E-2</v>
      </c>
      <c r="L18" s="63">
        <v>4.5698924731182797E-2</v>
      </c>
      <c r="M18" s="63">
        <v>0.133333333333333</v>
      </c>
      <c r="N18" s="63">
        <v>1.48148148148148E-2</v>
      </c>
    </row>
    <row r="19" spans="1:14" x14ac:dyDescent="0.35">
      <c r="A19" s="34" t="s">
        <v>326</v>
      </c>
      <c r="B19" s="34" t="s">
        <v>83</v>
      </c>
      <c r="E19" s="34" t="s">
        <v>11</v>
      </c>
      <c r="F19" s="34" t="s">
        <v>49</v>
      </c>
      <c r="G19" s="35" t="s">
        <v>86</v>
      </c>
      <c r="H19" s="63" t="s">
        <v>92</v>
      </c>
      <c r="I19" s="34" t="str">
        <f t="shared" si="2"/>
        <v>Obstacles finding work : Lack of family/personal connections</v>
      </c>
      <c r="J19" s="34" t="str">
        <f t="shared" si="1"/>
        <v>Obstacles finding work : Lack of family/personal connectionsMigrants</v>
      </c>
      <c r="K19" s="63">
        <v>0</v>
      </c>
      <c r="L19" s="63">
        <v>8.0645161290322596E-3</v>
      </c>
      <c r="M19" s="63">
        <v>0</v>
      </c>
      <c r="N19" s="63">
        <v>0</v>
      </c>
    </row>
    <row r="20" spans="1:14" x14ac:dyDescent="0.35">
      <c r="A20" s="34" t="s">
        <v>326</v>
      </c>
      <c r="B20" s="34" t="s">
        <v>83</v>
      </c>
      <c r="E20" s="34" t="s">
        <v>11</v>
      </c>
      <c r="F20" s="34" t="s">
        <v>49</v>
      </c>
      <c r="G20" s="35" t="s">
        <v>86</v>
      </c>
      <c r="H20" s="63" t="s">
        <v>93</v>
      </c>
      <c r="I20" s="34" t="str">
        <f t="shared" si="2"/>
        <v>Obstacles finding work : Lack of livelihood/employment opportunities for women</v>
      </c>
      <c r="J20" s="34" t="str">
        <f t="shared" si="1"/>
        <v>Obstacles finding work : Lack of livelihood/employment opportunities for womenMigrants</v>
      </c>
      <c r="K20" s="63">
        <v>2.0547945205479499E-2</v>
      </c>
      <c r="L20" s="63">
        <v>3.7634408602150497E-2</v>
      </c>
      <c r="M20" s="63">
        <v>1.6666666666666701E-2</v>
      </c>
      <c r="N20" s="63">
        <v>4.4444444444444398E-2</v>
      </c>
    </row>
    <row r="21" spans="1:14" x14ac:dyDescent="0.35">
      <c r="A21" s="34" t="s">
        <v>326</v>
      </c>
      <c r="B21" s="34" t="s">
        <v>83</v>
      </c>
      <c r="E21" s="34" t="s">
        <v>11</v>
      </c>
      <c r="F21" s="34" t="s">
        <v>49</v>
      </c>
      <c r="G21" s="35" t="s">
        <v>86</v>
      </c>
      <c r="H21" s="63" t="s">
        <v>94</v>
      </c>
      <c r="I21" s="34" t="str">
        <f t="shared" si="2"/>
        <v>Obstacles finding work : Lack of livelihood/employment opportunities for persons with disabilities</v>
      </c>
      <c r="J21" s="34" t="str">
        <f t="shared" si="1"/>
        <v>Obstacles finding work : Lack of livelihood/employment opportunities for persons with disabilitiesMigrants</v>
      </c>
      <c r="K21" s="63">
        <v>6.8493150684931503E-3</v>
      </c>
      <c r="L21" s="63">
        <v>1.11022302462516E-16</v>
      </c>
      <c r="M21" s="63">
        <v>0</v>
      </c>
      <c r="N21" s="63">
        <v>0</v>
      </c>
    </row>
    <row r="22" spans="1:14" x14ac:dyDescent="0.35">
      <c r="A22" s="34" t="s">
        <v>326</v>
      </c>
      <c r="B22" s="34" t="s">
        <v>83</v>
      </c>
      <c r="E22" s="34" t="s">
        <v>11</v>
      </c>
      <c r="F22" s="34" t="s">
        <v>49</v>
      </c>
      <c r="G22" s="35" t="s">
        <v>86</v>
      </c>
      <c r="H22" s="63" t="s">
        <v>95</v>
      </c>
      <c r="I22" s="34" t="str">
        <f t="shared" si="2"/>
        <v>Obstacles finding work : Not applicable</v>
      </c>
      <c r="J22" s="34" t="str">
        <f t="shared" si="1"/>
        <v>Obstacles finding work : Not applicableMigrants</v>
      </c>
      <c r="K22" s="63">
        <v>0.82191780821917804</v>
      </c>
      <c r="L22" s="63">
        <v>0.510752688172043</v>
      </c>
      <c r="M22" s="63">
        <v>0.63333333333333297</v>
      </c>
      <c r="N22" s="63">
        <v>0.68888888888888899</v>
      </c>
    </row>
    <row r="23" spans="1:14" x14ac:dyDescent="0.35">
      <c r="A23" s="34" t="s">
        <v>326</v>
      </c>
      <c r="B23" s="34" t="s">
        <v>83</v>
      </c>
      <c r="E23" s="34" t="s">
        <v>11</v>
      </c>
      <c r="F23" s="34" t="s">
        <v>49</v>
      </c>
      <c r="G23" s="35" t="s">
        <v>86</v>
      </c>
      <c r="H23" s="63" t="s">
        <v>9</v>
      </c>
      <c r="I23" s="34" t="str">
        <f t="shared" si="2"/>
        <v>Obstacles finding work : Other</v>
      </c>
      <c r="J23" s="34" t="str">
        <f t="shared" si="1"/>
        <v>Obstacles finding work : OtherMigrants</v>
      </c>
      <c r="K23" s="63">
        <v>0</v>
      </c>
      <c r="L23" s="63">
        <v>8.0645161290322596E-3</v>
      </c>
      <c r="M23" s="63">
        <v>0</v>
      </c>
      <c r="N23" s="63">
        <v>1.48148148148148E-2</v>
      </c>
    </row>
    <row r="24" spans="1:14" x14ac:dyDescent="0.35">
      <c r="A24" s="34" t="s">
        <v>326</v>
      </c>
      <c r="B24" s="34" t="s">
        <v>83</v>
      </c>
      <c r="E24" s="34" t="s">
        <v>11</v>
      </c>
      <c r="F24" s="34" t="s">
        <v>49</v>
      </c>
      <c r="G24" s="35" t="s">
        <v>86</v>
      </c>
      <c r="H24" s="63" t="s">
        <v>8</v>
      </c>
      <c r="I24" s="34" t="str">
        <f t="shared" si="2"/>
        <v>Obstacles finding work : Don't know</v>
      </c>
      <c r="J24" s="34" t="str">
        <f t="shared" si="1"/>
        <v>Obstacles finding work : Don't knowMigrants</v>
      </c>
      <c r="K24" s="63">
        <v>6.8493150684931503E-3</v>
      </c>
      <c r="L24" s="63">
        <v>1.6129032258064498E-2</v>
      </c>
      <c r="M24" s="63">
        <v>0.05</v>
      </c>
      <c r="N24" s="63">
        <v>0.11851851851851899</v>
      </c>
    </row>
    <row r="25" spans="1:14" x14ac:dyDescent="0.35">
      <c r="A25" s="34" t="s">
        <v>326</v>
      </c>
      <c r="B25" s="34" t="s">
        <v>83</v>
      </c>
      <c r="E25" s="34" t="s">
        <v>11</v>
      </c>
      <c r="F25" s="34" t="s">
        <v>49</v>
      </c>
      <c r="G25" s="35" t="s">
        <v>86</v>
      </c>
      <c r="H25" s="63" t="s">
        <v>7</v>
      </c>
      <c r="I25" s="34" t="str">
        <f t="shared" si="2"/>
        <v>Obstacles finding work : Decline to answer</v>
      </c>
      <c r="J25" s="34" t="str">
        <f t="shared" si="1"/>
        <v>Obstacles finding work : Decline to answerMigrants</v>
      </c>
      <c r="K25" s="63">
        <v>0</v>
      </c>
      <c r="L25" s="63">
        <v>8.0645161290322596E-3</v>
      </c>
      <c r="M25" s="63">
        <v>0</v>
      </c>
      <c r="N25" s="63">
        <v>0</v>
      </c>
    </row>
    <row r="26" spans="1:14" x14ac:dyDescent="0.35">
      <c r="A26" s="34" t="s">
        <v>326</v>
      </c>
      <c r="B26" s="34" t="s">
        <v>83</v>
      </c>
      <c r="E26" s="34" t="s">
        <v>11</v>
      </c>
      <c r="F26" s="64" t="s">
        <v>13</v>
      </c>
      <c r="G26" s="35" t="s">
        <v>86</v>
      </c>
      <c r="H26" s="63" t="s">
        <v>87</v>
      </c>
      <c r="I26" s="34" t="str">
        <f t="shared" si="2"/>
        <v>Obstacles finding work : Increased competition for jobs, not enough jobs</v>
      </c>
      <c r="J26" s="34" t="str">
        <f t="shared" si="1"/>
        <v>Obstacles finding work : Increased competition for jobs, not enough jobsPRL</v>
      </c>
      <c r="K26" s="63">
        <v>0.24157303370786501</v>
      </c>
      <c r="L26" s="63">
        <v>0.398876404494382</v>
      </c>
      <c r="M26" s="63">
        <v>0.43842364532019701</v>
      </c>
      <c r="N26" s="63">
        <v>0.42201834862385301</v>
      </c>
    </row>
    <row r="27" spans="1:14" x14ac:dyDescent="0.35">
      <c r="A27" s="34" t="s">
        <v>326</v>
      </c>
      <c r="B27" s="34" t="s">
        <v>83</v>
      </c>
      <c r="E27" s="34" t="s">
        <v>11</v>
      </c>
      <c r="F27" s="64" t="s">
        <v>13</v>
      </c>
      <c r="G27" s="35" t="s">
        <v>86</v>
      </c>
      <c r="H27" s="63" t="s">
        <v>88</v>
      </c>
      <c r="I27" s="34" t="str">
        <f t="shared" si="2"/>
        <v>Obstacles finding work : Employers prefer hiring other nationals</v>
      </c>
      <c r="J27" s="34" t="str">
        <f t="shared" si="1"/>
        <v>Obstacles finding work : Employers prefer hiring other nationalsPRL</v>
      </c>
      <c r="K27" s="63">
        <v>8.4269662921348298E-2</v>
      </c>
      <c r="L27" s="63">
        <v>0.112359550561798</v>
      </c>
      <c r="M27" s="63">
        <v>8.3743842364532001E-2</v>
      </c>
      <c r="N27" s="63">
        <v>0.12844036697247699</v>
      </c>
    </row>
    <row r="28" spans="1:14" x14ac:dyDescent="0.35">
      <c r="A28" s="34" t="s">
        <v>326</v>
      </c>
      <c r="B28" s="34" t="s">
        <v>83</v>
      </c>
      <c r="E28" s="34" t="s">
        <v>11</v>
      </c>
      <c r="F28" s="64" t="s">
        <v>13</v>
      </c>
      <c r="G28" s="35" t="s">
        <v>86</v>
      </c>
      <c r="H28" s="63" t="s">
        <v>89</v>
      </c>
      <c r="I28" s="34" t="str">
        <f t="shared" si="2"/>
        <v>Obstacles finding work : Available jobs are too far away</v>
      </c>
      <c r="J28" s="34" t="str">
        <f t="shared" si="1"/>
        <v>Obstacles finding work : Available jobs are too far awayPRL</v>
      </c>
      <c r="K28" s="63">
        <v>8.4269662921348298E-2</v>
      </c>
      <c r="L28" s="63">
        <v>7.3033707865168496E-2</v>
      </c>
      <c r="M28" s="63">
        <v>0.12807881773398999</v>
      </c>
      <c r="N28" s="63">
        <v>8.2568807339449504E-2</v>
      </c>
    </row>
    <row r="29" spans="1:14" x14ac:dyDescent="0.35">
      <c r="A29" s="34" t="s">
        <v>326</v>
      </c>
      <c r="B29" s="34" t="s">
        <v>83</v>
      </c>
      <c r="E29" s="34" t="s">
        <v>11</v>
      </c>
      <c r="F29" s="64" t="s">
        <v>13</v>
      </c>
      <c r="G29" s="35" t="s">
        <v>86</v>
      </c>
      <c r="H29" s="63" t="s">
        <v>90</v>
      </c>
      <c r="I29" s="34" t="str">
        <f t="shared" si="2"/>
        <v>Obstacles finding work : Only low-skilled, socially degrading, dangerous or low-paying jobs</v>
      </c>
      <c r="J29" s="34" t="str">
        <f t="shared" si="1"/>
        <v>Obstacles finding work : Only low-skilled, socially degrading, dangerous or low-paying jobsPRL</v>
      </c>
      <c r="K29" s="63">
        <v>7.3033707865168496E-2</v>
      </c>
      <c r="L29" s="63">
        <v>3.3707865168539297E-2</v>
      </c>
      <c r="M29" s="63">
        <v>4.4334975369458102E-2</v>
      </c>
      <c r="N29" s="63">
        <v>3.6697247706422E-2</v>
      </c>
    </row>
    <row r="30" spans="1:14" x14ac:dyDescent="0.35">
      <c r="A30" s="34" t="s">
        <v>326</v>
      </c>
      <c r="B30" s="34" t="s">
        <v>83</v>
      </c>
      <c r="E30" s="34" t="s">
        <v>11</v>
      </c>
      <c r="F30" s="64" t="s">
        <v>13</v>
      </c>
      <c r="G30" s="35" t="s">
        <v>86</v>
      </c>
      <c r="H30" s="63" t="s">
        <v>91</v>
      </c>
      <c r="I30" s="34" t="str">
        <f t="shared" si="2"/>
        <v>Obstacles finding work : Underqualified for available jobs</v>
      </c>
      <c r="J30" s="34" t="str">
        <f t="shared" si="1"/>
        <v>Obstacles finding work : Underqualified for available jobsPRL</v>
      </c>
      <c r="K30" s="63">
        <v>0.13483146067415699</v>
      </c>
      <c r="L30" s="63">
        <v>0.12921348314606701</v>
      </c>
      <c r="M30" s="63">
        <v>0.18719211822660101</v>
      </c>
      <c r="N30" s="63">
        <v>0.16513761467889901</v>
      </c>
    </row>
    <row r="31" spans="1:14" x14ac:dyDescent="0.35">
      <c r="A31" s="34" t="s">
        <v>326</v>
      </c>
      <c r="B31" s="34" t="s">
        <v>83</v>
      </c>
      <c r="E31" s="34" t="s">
        <v>11</v>
      </c>
      <c r="F31" s="64" t="s">
        <v>13</v>
      </c>
      <c r="G31" s="35" t="s">
        <v>86</v>
      </c>
      <c r="H31" s="63" t="s">
        <v>92</v>
      </c>
      <c r="I31" s="34" t="str">
        <f t="shared" si="2"/>
        <v>Obstacles finding work : Lack of family/personal connections</v>
      </c>
      <c r="J31" s="34" t="str">
        <f t="shared" si="1"/>
        <v>Obstacles finding work : Lack of family/personal connectionsPRL</v>
      </c>
      <c r="K31" s="63">
        <v>0</v>
      </c>
      <c r="L31" s="63">
        <v>5.6179775280898901E-3</v>
      </c>
      <c r="M31" s="63">
        <v>0</v>
      </c>
      <c r="N31" s="63">
        <v>2.7522935779816501E-2</v>
      </c>
    </row>
    <row r="32" spans="1:14" x14ac:dyDescent="0.35">
      <c r="A32" s="34" t="s">
        <v>326</v>
      </c>
      <c r="B32" s="34" t="s">
        <v>83</v>
      </c>
      <c r="E32" s="34" t="s">
        <v>11</v>
      </c>
      <c r="F32" s="64" t="s">
        <v>13</v>
      </c>
      <c r="G32" s="35" t="s">
        <v>86</v>
      </c>
      <c r="H32" s="63" t="s">
        <v>93</v>
      </c>
      <c r="I32" s="34" t="str">
        <f t="shared" si="2"/>
        <v>Obstacles finding work : Lack of livelihood/employment opportunities for women</v>
      </c>
      <c r="J32" s="34" t="str">
        <f t="shared" si="1"/>
        <v>Obstacles finding work : Lack of livelihood/employment opportunities for womenPRL</v>
      </c>
      <c r="K32" s="63">
        <v>2.2471910112359501E-2</v>
      </c>
      <c r="L32" s="63">
        <v>6.1797752808988797E-2</v>
      </c>
      <c r="M32" s="63">
        <v>2.95566502463054E-2</v>
      </c>
      <c r="N32" s="63">
        <v>3.6697247706422E-2</v>
      </c>
    </row>
    <row r="33" spans="1:14" x14ac:dyDescent="0.35">
      <c r="A33" s="34" t="s">
        <v>326</v>
      </c>
      <c r="B33" s="34" t="s">
        <v>83</v>
      </c>
      <c r="E33" s="34" t="s">
        <v>11</v>
      </c>
      <c r="F33" s="64" t="s">
        <v>13</v>
      </c>
      <c r="G33" s="35" t="s">
        <v>86</v>
      </c>
      <c r="H33" s="63" t="s">
        <v>94</v>
      </c>
      <c r="I33" s="34" t="str">
        <f t="shared" si="2"/>
        <v>Obstacles finding work : Lack of livelihood/employment opportunities for persons with disabilities</v>
      </c>
      <c r="J33" s="34" t="str">
        <f t="shared" si="1"/>
        <v>Obstacles finding work : Lack of livelihood/employment opportunities for persons with disabilitiesPRL</v>
      </c>
      <c r="K33" s="63">
        <v>3.3707865168539297E-2</v>
      </c>
      <c r="L33" s="63">
        <v>1.6853932584269701E-2</v>
      </c>
      <c r="M33" s="63">
        <v>0</v>
      </c>
      <c r="N33" s="63">
        <v>9.1743119266055103E-3</v>
      </c>
    </row>
    <row r="34" spans="1:14" x14ac:dyDescent="0.35">
      <c r="A34" s="34" t="s">
        <v>326</v>
      </c>
      <c r="B34" s="34" t="s">
        <v>83</v>
      </c>
      <c r="E34" s="34" t="s">
        <v>11</v>
      </c>
      <c r="F34" s="64" t="s">
        <v>13</v>
      </c>
      <c r="G34" s="35" t="s">
        <v>86</v>
      </c>
      <c r="H34" s="63" t="s">
        <v>95</v>
      </c>
      <c r="I34" s="34" t="str">
        <f t="shared" si="2"/>
        <v>Obstacles finding work : Not applicable</v>
      </c>
      <c r="J34" s="34" t="str">
        <f t="shared" si="1"/>
        <v>Obstacles finding work : Not applicablePRL</v>
      </c>
      <c r="K34" s="63">
        <v>0.47191011235955099</v>
      </c>
      <c r="L34" s="63">
        <v>0.30337078651685401</v>
      </c>
      <c r="M34" s="63">
        <v>0.22660098522167499</v>
      </c>
      <c r="N34" s="63">
        <v>0.27522935779816499</v>
      </c>
    </row>
    <row r="35" spans="1:14" x14ac:dyDescent="0.35">
      <c r="A35" s="34" t="s">
        <v>326</v>
      </c>
      <c r="B35" s="34" t="s">
        <v>83</v>
      </c>
      <c r="E35" s="34" t="s">
        <v>11</v>
      </c>
      <c r="F35" s="64" t="s">
        <v>13</v>
      </c>
      <c r="G35" s="35" t="s">
        <v>86</v>
      </c>
      <c r="H35" s="63" t="s">
        <v>9</v>
      </c>
      <c r="I35" s="34" t="str">
        <f t="shared" si="2"/>
        <v>Obstacles finding work : Other</v>
      </c>
      <c r="J35" s="34" t="str">
        <f t="shared" si="1"/>
        <v>Obstacles finding work : OtherPRL</v>
      </c>
      <c r="K35" s="63">
        <v>5.6179775280898901E-3</v>
      </c>
      <c r="L35" s="63">
        <v>1.1235955056179799E-2</v>
      </c>
      <c r="M35" s="63">
        <v>4.92610837438424E-3</v>
      </c>
      <c r="N35" s="63">
        <v>0</v>
      </c>
    </row>
    <row r="36" spans="1:14" x14ac:dyDescent="0.35">
      <c r="A36" s="34" t="s">
        <v>326</v>
      </c>
      <c r="B36" s="34" t="s">
        <v>83</v>
      </c>
      <c r="E36" s="34" t="s">
        <v>11</v>
      </c>
      <c r="F36" s="64" t="s">
        <v>13</v>
      </c>
      <c r="G36" s="35" t="s">
        <v>86</v>
      </c>
      <c r="H36" s="63" t="s">
        <v>8</v>
      </c>
      <c r="I36" s="34" t="str">
        <f t="shared" si="2"/>
        <v>Obstacles finding work : Don't know</v>
      </c>
      <c r="J36" s="34" t="str">
        <f t="shared" si="1"/>
        <v>Obstacles finding work : Don't knowPRL</v>
      </c>
      <c r="K36" s="63">
        <v>1.1235955056179799E-2</v>
      </c>
      <c r="L36" s="63">
        <v>1.6853932584269701E-2</v>
      </c>
      <c r="M36" s="63">
        <v>3.4482758620689703E-2</v>
      </c>
      <c r="N36" s="63">
        <v>0</v>
      </c>
    </row>
    <row r="37" spans="1:14" x14ac:dyDescent="0.35">
      <c r="A37" s="34" t="s">
        <v>326</v>
      </c>
      <c r="B37" s="34" t="s">
        <v>83</v>
      </c>
      <c r="E37" s="34" t="s">
        <v>11</v>
      </c>
      <c r="F37" s="64" t="s">
        <v>13</v>
      </c>
      <c r="G37" s="35" t="s">
        <v>86</v>
      </c>
      <c r="H37" s="63" t="s">
        <v>7</v>
      </c>
      <c r="I37" s="34" t="str">
        <f t="shared" si="2"/>
        <v>Obstacles finding work : Decline to answer</v>
      </c>
      <c r="J37" s="34" t="str">
        <f t="shared" si="1"/>
        <v>Obstacles finding work : Decline to answerPRL</v>
      </c>
      <c r="K37" s="63">
        <v>5.6179775280898901E-3</v>
      </c>
      <c r="L37" s="63">
        <v>5.6179775280898901E-3</v>
      </c>
      <c r="M37" s="63">
        <v>0</v>
      </c>
      <c r="N37" s="63">
        <v>9.1743119266055103E-3</v>
      </c>
    </row>
    <row r="38" spans="1:14" x14ac:dyDescent="0.35">
      <c r="A38" s="34" t="s">
        <v>326</v>
      </c>
      <c r="B38" s="34" t="s">
        <v>83</v>
      </c>
      <c r="E38" s="34" t="s">
        <v>11</v>
      </c>
      <c r="F38" s="64" t="s">
        <v>12</v>
      </c>
      <c r="G38" s="35" t="s">
        <v>118</v>
      </c>
      <c r="H38" s="63" t="s">
        <v>7</v>
      </c>
      <c r="I38" s="34" t="str">
        <f t="shared" si="2"/>
        <v>primary wage-earner (HH) with valid work permit : Decline to answer</v>
      </c>
      <c r="J38" s="34" t="str">
        <f t="shared" si="1"/>
        <v>primary wage-earner (HH) with valid work permit : Decline to answerLebanese</v>
      </c>
      <c r="M38" s="63">
        <v>1.06224447665171E-3</v>
      </c>
    </row>
    <row r="39" spans="1:14" x14ac:dyDescent="0.35">
      <c r="A39" s="34" t="s">
        <v>326</v>
      </c>
      <c r="B39" s="34" t="s">
        <v>83</v>
      </c>
      <c r="E39" s="34" t="s">
        <v>11</v>
      </c>
      <c r="F39" s="64" t="s">
        <v>12</v>
      </c>
      <c r="G39" s="35" t="s">
        <v>118</v>
      </c>
      <c r="H39" s="63" t="s">
        <v>8</v>
      </c>
      <c r="I39" s="34" t="str">
        <f t="shared" si="2"/>
        <v>primary wage-earner (HH) with valid work permit : Don't know</v>
      </c>
      <c r="J39" s="34" t="str">
        <f t="shared" si="1"/>
        <v>primary wage-earner (HH) with valid work permit : Don't knowLebanese</v>
      </c>
      <c r="K39" s="63">
        <v>1.4043334538412101E-2</v>
      </c>
      <c r="L39" s="63">
        <v>3.89351422272112E-3</v>
      </c>
      <c r="M39" s="63">
        <v>3.4909969829092301E-2</v>
      </c>
      <c r="N39" s="63">
        <v>1.3926923563715101E-3</v>
      </c>
    </row>
    <row r="40" spans="1:14" x14ac:dyDescent="0.35">
      <c r="A40" s="34" t="s">
        <v>326</v>
      </c>
      <c r="B40" s="34" t="s">
        <v>83</v>
      </c>
      <c r="E40" s="34" t="s">
        <v>11</v>
      </c>
      <c r="F40" s="64" t="s">
        <v>12</v>
      </c>
      <c r="G40" s="35" t="s">
        <v>118</v>
      </c>
      <c r="H40" s="63" t="s">
        <v>95</v>
      </c>
      <c r="I40" s="34" t="str">
        <f t="shared" si="2"/>
        <v>primary wage-earner (HH) with valid work permit : Not applicable</v>
      </c>
      <c r="J40" s="34" t="str">
        <f t="shared" si="1"/>
        <v>primary wage-earner (HH) with valid work permit : Not applicableLebanese</v>
      </c>
      <c r="K40" s="63">
        <v>0.36014993914775301</v>
      </c>
      <c r="L40" s="63">
        <v>0.31593039098326198</v>
      </c>
      <c r="M40" s="63">
        <v>0.19892630531816199</v>
      </c>
      <c r="N40" s="63">
        <v>0.29623484558684898</v>
      </c>
    </row>
    <row r="41" spans="1:14" x14ac:dyDescent="0.35">
      <c r="A41" s="34" t="s">
        <v>326</v>
      </c>
      <c r="B41" s="34" t="s">
        <v>83</v>
      </c>
      <c r="E41" s="34" t="s">
        <v>11</v>
      </c>
      <c r="F41" s="64" t="s">
        <v>12</v>
      </c>
      <c r="G41" s="35" t="s">
        <v>118</v>
      </c>
      <c r="H41" s="63" t="s">
        <v>67</v>
      </c>
      <c r="I41" s="34" t="str">
        <f t="shared" si="2"/>
        <v>primary wage-earner (HH) with valid work permit : No</v>
      </c>
      <c r="J41" s="34" t="str">
        <f t="shared" si="1"/>
        <v>primary wage-earner (HH) with valid work permit : NoLebanese</v>
      </c>
      <c r="K41" s="63">
        <v>0.23084276575934701</v>
      </c>
      <c r="L41" s="63">
        <v>0.215807838885369</v>
      </c>
      <c r="M41" s="63">
        <v>0.152648273415845</v>
      </c>
      <c r="N41" s="63">
        <v>0.27306278224652902</v>
      </c>
    </row>
    <row r="42" spans="1:14" x14ac:dyDescent="0.35">
      <c r="A42" s="34" t="s">
        <v>326</v>
      </c>
      <c r="B42" s="34" t="s">
        <v>83</v>
      </c>
      <c r="E42" s="34" t="s">
        <v>11</v>
      </c>
      <c r="F42" s="64" t="s">
        <v>12</v>
      </c>
      <c r="G42" s="35" t="s">
        <v>118</v>
      </c>
      <c r="H42" s="63" t="s">
        <v>68</v>
      </c>
      <c r="I42" s="34" t="str">
        <f t="shared" si="2"/>
        <v>primary wage-earner (HH) with valid work permit : Yes</v>
      </c>
      <c r="J42" s="34" t="str">
        <f t="shared" si="1"/>
        <v>primary wage-earner (HH) with valid work permit : YesLebanese</v>
      </c>
      <c r="K42" s="63">
        <v>0.39496396055448801</v>
      </c>
      <c r="L42" s="63">
        <v>0.464368255908648</v>
      </c>
      <c r="M42" s="63">
        <v>0.61245320696024996</v>
      </c>
      <c r="N42" s="63">
        <v>0.42930967981024998</v>
      </c>
    </row>
    <row r="43" spans="1:14" x14ac:dyDescent="0.35">
      <c r="A43" s="34" t="s">
        <v>326</v>
      </c>
      <c r="B43" s="34" t="s">
        <v>83</v>
      </c>
      <c r="E43" s="34" t="s">
        <v>11</v>
      </c>
      <c r="F43" s="64" t="s">
        <v>49</v>
      </c>
      <c r="G43" s="35" t="s">
        <v>118</v>
      </c>
      <c r="H43" s="63" t="s">
        <v>7</v>
      </c>
      <c r="I43" s="34" t="str">
        <f t="shared" si="2"/>
        <v>primary wage-earner (HH) with valid work permit : Decline to answer</v>
      </c>
      <c r="J43" s="34" t="str">
        <f t="shared" si="1"/>
        <v>primary wage-earner (HH) with valid work permit : Decline to answerMigrants</v>
      </c>
    </row>
    <row r="44" spans="1:14" x14ac:dyDescent="0.35">
      <c r="A44" s="34" t="s">
        <v>326</v>
      </c>
      <c r="B44" s="34" t="s">
        <v>83</v>
      </c>
      <c r="E44" s="34" t="s">
        <v>11</v>
      </c>
      <c r="F44" s="64" t="s">
        <v>49</v>
      </c>
      <c r="G44" s="35" t="s">
        <v>118</v>
      </c>
      <c r="H44" s="63" t="s">
        <v>8</v>
      </c>
      <c r="I44" s="34" t="str">
        <f t="shared" si="2"/>
        <v>primary wage-earner (HH) with valid work permit : Don't know</v>
      </c>
      <c r="J44" s="34" t="str">
        <f t="shared" si="1"/>
        <v>primary wage-earner (HH) with valid work permit : Don't knowMigrants</v>
      </c>
      <c r="K44" s="63">
        <v>1.3698630136986301E-2</v>
      </c>
      <c r="L44" s="63">
        <v>3.7634408602150497E-2</v>
      </c>
      <c r="N44" s="63">
        <v>3.7037037037037E-2</v>
      </c>
    </row>
    <row r="45" spans="1:14" x14ac:dyDescent="0.35">
      <c r="A45" s="34" t="s">
        <v>326</v>
      </c>
      <c r="B45" s="34" t="s">
        <v>83</v>
      </c>
      <c r="E45" s="34" t="s">
        <v>11</v>
      </c>
      <c r="F45" s="64" t="s">
        <v>49</v>
      </c>
      <c r="G45" s="35" t="s">
        <v>118</v>
      </c>
      <c r="H45" s="63" t="s">
        <v>95</v>
      </c>
      <c r="I45" s="34" t="str">
        <f t="shared" si="2"/>
        <v>primary wage-earner (HH) with valid work permit : Not applicable</v>
      </c>
      <c r="J45" s="34" t="str">
        <f t="shared" si="1"/>
        <v>primary wage-earner (HH) with valid work permit : Not applicableMigrants</v>
      </c>
      <c r="K45" s="63">
        <v>1.3698630136986301E-2</v>
      </c>
      <c r="L45" s="63">
        <v>2.4193548387096801E-2</v>
      </c>
      <c r="M45" s="63">
        <v>0.05</v>
      </c>
      <c r="N45" s="63">
        <v>0.24444444444444399</v>
      </c>
    </row>
    <row r="46" spans="1:14" x14ac:dyDescent="0.35">
      <c r="A46" s="34" t="s">
        <v>326</v>
      </c>
      <c r="B46" s="34" t="s">
        <v>83</v>
      </c>
      <c r="E46" s="34" t="s">
        <v>11</v>
      </c>
      <c r="F46" s="64" t="s">
        <v>49</v>
      </c>
      <c r="G46" s="35" t="s">
        <v>118</v>
      </c>
      <c r="H46" s="63" t="s">
        <v>67</v>
      </c>
      <c r="I46" s="34" t="str">
        <f t="shared" si="2"/>
        <v>primary wage-earner (HH) with valid work permit : No</v>
      </c>
      <c r="J46" s="34" t="str">
        <f t="shared" si="1"/>
        <v>primary wage-earner (HH) with valid work permit : NoMigrants</v>
      </c>
      <c r="K46" s="63">
        <v>0.184931506849315</v>
      </c>
      <c r="L46" s="63">
        <v>0.276881720430108</v>
      </c>
      <c r="M46" s="63">
        <v>0.15</v>
      </c>
      <c r="N46" s="63">
        <v>0.162962962962963</v>
      </c>
    </row>
    <row r="47" spans="1:14" x14ac:dyDescent="0.35">
      <c r="A47" s="34" t="s">
        <v>326</v>
      </c>
      <c r="B47" s="34" t="s">
        <v>83</v>
      </c>
      <c r="E47" s="34" t="s">
        <v>11</v>
      </c>
      <c r="F47" s="64" t="s">
        <v>49</v>
      </c>
      <c r="G47" s="35" t="s">
        <v>118</v>
      </c>
      <c r="H47" s="63" t="s">
        <v>68</v>
      </c>
      <c r="I47" s="34" t="str">
        <f t="shared" si="2"/>
        <v>primary wage-earner (HH) with valid work permit : Yes</v>
      </c>
      <c r="J47" s="34" t="str">
        <f t="shared" si="1"/>
        <v>primary wage-earner (HH) with valid work permit : YesMigrants</v>
      </c>
      <c r="K47" s="63">
        <v>0.78767123287671204</v>
      </c>
      <c r="L47" s="63">
        <v>0.66129032258064502</v>
      </c>
      <c r="M47" s="63">
        <v>0.8</v>
      </c>
      <c r="N47" s="63">
        <v>0.55555555555555602</v>
      </c>
    </row>
    <row r="48" spans="1:14" x14ac:dyDescent="0.35">
      <c r="A48" s="34" t="s">
        <v>326</v>
      </c>
      <c r="B48" s="34" t="s">
        <v>83</v>
      </c>
      <c r="E48" s="34" t="s">
        <v>11</v>
      </c>
      <c r="F48" s="64" t="s">
        <v>13</v>
      </c>
      <c r="G48" s="35" t="s">
        <v>118</v>
      </c>
      <c r="H48" s="63" t="s">
        <v>7</v>
      </c>
      <c r="I48" s="34" t="str">
        <f t="shared" si="2"/>
        <v>primary wage-earner (HH) with valid work permit : Decline to answer</v>
      </c>
      <c r="J48" s="34" t="str">
        <f t="shared" si="1"/>
        <v>primary wage-earner (HH) with valid work permit : Decline to answerPRL</v>
      </c>
      <c r="L48" s="63">
        <v>5.6179775280898901E-3</v>
      </c>
    </row>
    <row r="49" spans="1:14" x14ac:dyDescent="0.35">
      <c r="A49" s="34" t="s">
        <v>326</v>
      </c>
      <c r="B49" s="34" t="s">
        <v>83</v>
      </c>
      <c r="E49" s="34" t="s">
        <v>11</v>
      </c>
      <c r="F49" s="64" t="s">
        <v>13</v>
      </c>
      <c r="G49" s="35" t="s">
        <v>118</v>
      </c>
      <c r="H49" s="63" t="s">
        <v>8</v>
      </c>
      <c r="I49" s="34" t="str">
        <f t="shared" si="2"/>
        <v>primary wage-earner (HH) with valid work permit : Don't know</v>
      </c>
      <c r="J49" s="34" t="str">
        <f t="shared" si="1"/>
        <v>primary wage-earner (HH) with valid work permit : Don't knowPRL</v>
      </c>
      <c r="K49" s="63">
        <v>3.3707865168539297E-2</v>
      </c>
      <c r="L49" s="63">
        <v>5.6179775280898901E-3</v>
      </c>
      <c r="M49" s="63">
        <v>1.47783251231527E-2</v>
      </c>
      <c r="N49" s="63">
        <v>1.8348623853211E-2</v>
      </c>
    </row>
    <row r="50" spans="1:14" x14ac:dyDescent="0.35">
      <c r="A50" s="34" t="s">
        <v>326</v>
      </c>
      <c r="B50" s="34" t="s">
        <v>83</v>
      </c>
      <c r="E50" s="34" t="s">
        <v>11</v>
      </c>
      <c r="F50" s="64" t="s">
        <v>13</v>
      </c>
      <c r="G50" s="35" t="s">
        <v>118</v>
      </c>
      <c r="H50" s="63" t="s">
        <v>95</v>
      </c>
      <c r="I50" s="34" t="str">
        <f t="shared" si="2"/>
        <v>primary wage-earner (HH) with valid work permit : Not applicable</v>
      </c>
      <c r="J50" s="34" t="str">
        <f t="shared" si="1"/>
        <v>primary wage-earner (HH) with valid work permit : Not applicablePRL</v>
      </c>
      <c r="K50" s="63">
        <v>0.235955056179775</v>
      </c>
      <c r="L50" s="63">
        <v>0.33707865168539303</v>
      </c>
      <c r="M50" s="63">
        <v>0.13793103448275901</v>
      </c>
      <c r="N50" s="63">
        <v>0.22018348623853201</v>
      </c>
    </row>
    <row r="51" spans="1:14" x14ac:dyDescent="0.35">
      <c r="A51" s="34" t="s">
        <v>326</v>
      </c>
      <c r="B51" s="34" t="s">
        <v>83</v>
      </c>
      <c r="E51" s="34" t="s">
        <v>11</v>
      </c>
      <c r="F51" s="64" t="s">
        <v>13</v>
      </c>
      <c r="G51" s="35" t="s">
        <v>118</v>
      </c>
      <c r="H51" s="63" t="s">
        <v>67</v>
      </c>
      <c r="I51" s="34" t="str">
        <f t="shared" si="2"/>
        <v>primary wage-earner (HH) with valid work permit : No</v>
      </c>
      <c r="J51" s="34" t="str">
        <f t="shared" si="1"/>
        <v>primary wage-earner (HH) with valid work permit : NoPRL</v>
      </c>
      <c r="K51" s="63">
        <v>0.43820224719101097</v>
      </c>
      <c r="L51" s="63">
        <v>0.37078651685393299</v>
      </c>
      <c r="M51" s="63">
        <v>0.41379310344827602</v>
      </c>
      <c r="N51" s="63">
        <v>0.51376146788990795</v>
      </c>
    </row>
    <row r="52" spans="1:14" x14ac:dyDescent="0.35">
      <c r="A52" s="34" t="s">
        <v>326</v>
      </c>
      <c r="B52" s="34" t="s">
        <v>83</v>
      </c>
      <c r="E52" s="34" t="s">
        <v>11</v>
      </c>
      <c r="F52" s="64" t="s">
        <v>13</v>
      </c>
      <c r="G52" s="35" t="s">
        <v>118</v>
      </c>
      <c r="H52" s="63" t="s">
        <v>68</v>
      </c>
      <c r="I52" s="34" t="str">
        <f t="shared" si="2"/>
        <v>primary wage-earner (HH) with valid work permit : Yes</v>
      </c>
      <c r="J52" s="34" t="str">
        <f t="shared" si="1"/>
        <v>primary wage-earner (HH) with valid work permit : YesPRL</v>
      </c>
      <c r="K52" s="63">
        <v>0.29213483146067398</v>
      </c>
      <c r="L52" s="63">
        <v>0.28089887640449401</v>
      </c>
      <c r="M52" s="63">
        <v>0.433497536945813</v>
      </c>
      <c r="N52" s="63">
        <v>0.247706422018349</v>
      </c>
    </row>
    <row r="53" spans="1:14" x14ac:dyDescent="0.35">
      <c r="A53" s="34" t="s">
        <v>326</v>
      </c>
      <c r="B53" s="34" t="s">
        <v>83</v>
      </c>
      <c r="E53" s="34" t="s">
        <v>11</v>
      </c>
      <c r="F53" s="64" t="s">
        <v>12</v>
      </c>
      <c r="G53" s="35" t="s">
        <v>111</v>
      </c>
      <c r="H53" s="63" t="s">
        <v>7</v>
      </c>
      <c r="I53" s="34" t="str">
        <f t="shared" ref="I53:I54" si="3">CONCATENATE(G53,H53)</f>
        <v>Every person in HH possessing ID : Decline to answer</v>
      </c>
      <c r="J53" s="34" t="str">
        <f t="shared" ref="J53:J54" si="4">CONCATENATE(G53,H53,F53)</f>
        <v>Every person in HH possessing ID : Decline to answerLebanese</v>
      </c>
      <c r="K53" s="63">
        <v>0</v>
      </c>
      <c r="L53" s="65">
        <v>0</v>
      </c>
      <c r="M53" s="63">
        <v>0</v>
      </c>
      <c r="N53" s="65">
        <v>0</v>
      </c>
    </row>
    <row r="54" spans="1:14" x14ac:dyDescent="0.35">
      <c r="A54" s="34" t="s">
        <v>326</v>
      </c>
      <c r="B54" s="34" t="s">
        <v>83</v>
      </c>
      <c r="E54" s="34" t="s">
        <v>11</v>
      </c>
      <c r="F54" s="64" t="s">
        <v>12</v>
      </c>
      <c r="G54" s="35" t="s">
        <v>111</v>
      </c>
      <c r="H54" s="63" t="s">
        <v>8</v>
      </c>
      <c r="I54" s="34" t="str">
        <f t="shared" si="3"/>
        <v>Every person in HH possessing ID : Don't know</v>
      </c>
      <c r="J54" s="34" t="str">
        <f t="shared" si="4"/>
        <v>Every person in HH possessing ID : Don't knowLebanese</v>
      </c>
      <c r="K54" s="63">
        <v>1.6334801071377701E-3</v>
      </c>
      <c r="L54" s="66">
        <v>0</v>
      </c>
      <c r="M54" s="63">
        <v>2.3583916829249402E-3</v>
      </c>
      <c r="N54" s="66">
        <v>0</v>
      </c>
    </row>
    <row r="55" spans="1:14" x14ac:dyDescent="0.35">
      <c r="A55" s="34" t="s">
        <v>326</v>
      </c>
      <c r="B55" s="34" t="s">
        <v>83</v>
      </c>
      <c r="E55" s="34" t="s">
        <v>11</v>
      </c>
      <c r="F55" s="64" t="s">
        <v>12</v>
      </c>
      <c r="G55" s="35" t="s">
        <v>111</v>
      </c>
      <c r="H55" s="63" t="s">
        <v>109</v>
      </c>
      <c r="I55" s="34" t="str">
        <f t="shared" ref="I55:I85" si="5">CONCATENATE(G55,H55)</f>
        <v>Every person in HH possessing ID : No, at least one person does not have an ID</v>
      </c>
      <c r="J55" s="34" t="str">
        <f t="shared" ref="J55:J85" si="6">CONCATENATE(G55,H55,F55)</f>
        <v>Every person in HH possessing ID : No, at least one person does not have an IDLebanese</v>
      </c>
      <c r="K55" s="63">
        <v>2.6715327519929201E-2</v>
      </c>
      <c r="L55" s="63">
        <v>1.34697203929119E-2</v>
      </c>
      <c r="M55" s="63">
        <v>3.1450140872159797E-2</v>
      </c>
      <c r="N55" s="63">
        <v>2.22468749047505E-2</v>
      </c>
    </row>
    <row r="56" spans="1:14" x14ac:dyDescent="0.35">
      <c r="A56" s="34" t="s">
        <v>326</v>
      </c>
      <c r="B56" s="34" t="s">
        <v>83</v>
      </c>
      <c r="E56" s="34" t="s">
        <v>11</v>
      </c>
      <c r="F56" s="64" t="s">
        <v>12</v>
      </c>
      <c r="G56" s="35" t="s">
        <v>111</v>
      </c>
      <c r="H56" s="63" t="s">
        <v>110</v>
      </c>
      <c r="I56" s="34" t="str">
        <f t="shared" si="5"/>
        <v>Every person in HH possessing ID : No, at least one person does not have an ID in the household's possession</v>
      </c>
      <c r="J56" s="34" t="str">
        <f t="shared" si="6"/>
        <v>Every person in HH possessing ID : No, at least one person does not have an ID in the household's possessionLebanese</v>
      </c>
      <c r="K56" s="63">
        <v>1.18523326125575E-2</v>
      </c>
      <c r="L56" s="63">
        <v>2.7040087795454199E-3</v>
      </c>
      <c r="M56" s="63">
        <v>1.96292671064076E-3</v>
      </c>
      <c r="N56" s="63">
        <v>6.9176406265354902E-3</v>
      </c>
    </row>
    <row r="57" spans="1:14" x14ac:dyDescent="0.35">
      <c r="A57" s="34" t="s">
        <v>326</v>
      </c>
      <c r="B57" s="34" t="s">
        <v>83</v>
      </c>
      <c r="E57" s="34" t="s">
        <v>11</v>
      </c>
      <c r="F57" s="64" t="s">
        <v>12</v>
      </c>
      <c r="G57" s="35" t="s">
        <v>111</v>
      </c>
      <c r="H57" s="63" t="s">
        <v>333</v>
      </c>
      <c r="I57" s="34" t="str">
        <f t="shared" si="5"/>
        <v>Every person in HH possessing ID : Yes, everyone has an ID in the household's possession</v>
      </c>
      <c r="J57" s="34" t="str">
        <f t="shared" si="6"/>
        <v>Every person in HH possessing ID : Yes, everyone has an ID in the household's possessionLebanese</v>
      </c>
      <c r="K57" s="63">
        <v>0.95979885976037604</v>
      </c>
      <c r="L57" s="63">
        <v>0.98382627082754304</v>
      </c>
      <c r="M57" s="63">
        <v>0.964228540734275</v>
      </c>
      <c r="N57" s="63">
        <v>0.97083548446871404</v>
      </c>
    </row>
    <row r="58" spans="1:14" x14ac:dyDescent="0.35">
      <c r="A58" s="34" t="s">
        <v>326</v>
      </c>
      <c r="B58" s="34" t="s">
        <v>83</v>
      </c>
      <c r="E58" s="34" t="s">
        <v>11</v>
      </c>
      <c r="F58" s="64" t="s">
        <v>49</v>
      </c>
      <c r="G58" s="35" t="s">
        <v>111</v>
      </c>
      <c r="H58" s="63" t="s">
        <v>7</v>
      </c>
      <c r="I58" s="34" t="str">
        <f t="shared" si="5"/>
        <v>Every person in HH possessing ID : Decline to answer</v>
      </c>
      <c r="J58" s="34" t="str">
        <f t="shared" si="6"/>
        <v>Every person in HH possessing ID : Decline to answerMigrants</v>
      </c>
      <c r="K58" s="65">
        <v>0</v>
      </c>
      <c r="L58" s="63">
        <v>0</v>
      </c>
      <c r="M58" s="63">
        <v>1.6666666666666701E-2</v>
      </c>
      <c r="N58" s="65">
        <v>0</v>
      </c>
    </row>
    <row r="59" spans="1:14" x14ac:dyDescent="0.35">
      <c r="A59" s="34" t="s">
        <v>326</v>
      </c>
      <c r="B59" s="34" t="s">
        <v>83</v>
      </c>
      <c r="E59" s="34" t="s">
        <v>11</v>
      </c>
      <c r="F59" s="64" t="s">
        <v>49</v>
      </c>
      <c r="G59" s="35" t="s">
        <v>111</v>
      </c>
      <c r="H59" s="63" t="s">
        <v>8</v>
      </c>
      <c r="I59" s="34" t="str">
        <f t="shared" si="5"/>
        <v>Every person in HH possessing ID : Don't know</v>
      </c>
      <c r="J59" s="34" t="str">
        <f t="shared" si="6"/>
        <v>Every person in HH possessing ID : Don't knowMigrants</v>
      </c>
      <c r="K59" s="66">
        <v>0</v>
      </c>
      <c r="L59" s="63">
        <v>2.6881720430107499E-3</v>
      </c>
      <c r="M59" s="63">
        <v>1.6666666666666701E-2</v>
      </c>
      <c r="N59" s="63">
        <v>1.48148148148148E-2</v>
      </c>
    </row>
    <row r="60" spans="1:14" x14ac:dyDescent="0.35">
      <c r="A60" s="34" t="s">
        <v>326</v>
      </c>
      <c r="B60" s="34" t="s">
        <v>83</v>
      </c>
      <c r="E60" s="34" t="s">
        <v>11</v>
      </c>
      <c r="F60" s="64" t="s">
        <v>49</v>
      </c>
      <c r="G60" s="35" t="s">
        <v>111</v>
      </c>
      <c r="H60" s="63" t="s">
        <v>109</v>
      </c>
      <c r="I60" s="34" t="str">
        <f t="shared" si="5"/>
        <v>Every person in HH possessing ID : No, at least one person does not have an ID</v>
      </c>
      <c r="J60" s="34" t="str">
        <f t="shared" si="6"/>
        <v>Every person in HH possessing ID : No, at least one person does not have an IDMigrants</v>
      </c>
      <c r="K60" s="63">
        <v>4.1095890410958902E-2</v>
      </c>
      <c r="L60" s="63">
        <v>5.6451612903225798E-2</v>
      </c>
      <c r="M60" s="63">
        <v>6.6666666666666693E-2</v>
      </c>
      <c r="N60" s="63">
        <v>2.2222222222222199E-2</v>
      </c>
    </row>
    <row r="61" spans="1:14" x14ac:dyDescent="0.35">
      <c r="A61" s="34" t="s">
        <v>326</v>
      </c>
      <c r="B61" s="34" t="s">
        <v>83</v>
      </c>
      <c r="E61" s="34" t="s">
        <v>11</v>
      </c>
      <c r="F61" s="64" t="s">
        <v>49</v>
      </c>
      <c r="G61" s="35" t="s">
        <v>111</v>
      </c>
      <c r="H61" s="63" t="s">
        <v>110</v>
      </c>
      <c r="I61" s="34" t="str">
        <f t="shared" si="5"/>
        <v>Every person in HH possessing ID : No, at least one person does not have an ID in the household's possession</v>
      </c>
      <c r="J61" s="34" t="str">
        <f t="shared" si="6"/>
        <v>Every person in HH possessing ID : No, at least one person does not have an ID in the household's possessionMigrants</v>
      </c>
      <c r="K61" s="63">
        <v>6.8493150684931503E-3</v>
      </c>
      <c r="L61" s="63">
        <v>7.25806451612903E-2</v>
      </c>
      <c r="M61" s="63">
        <v>1.6666666666666701E-2</v>
      </c>
      <c r="N61" s="63">
        <v>7.4074074074074103E-3</v>
      </c>
    </row>
    <row r="62" spans="1:14" x14ac:dyDescent="0.35">
      <c r="A62" s="34" t="s">
        <v>326</v>
      </c>
      <c r="B62" s="34" t="s">
        <v>83</v>
      </c>
      <c r="E62" s="34" t="s">
        <v>11</v>
      </c>
      <c r="F62" s="64" t="s">
        <v>49</v>
      </c>
      <c r="G62" s="35" t="s">
        <v>111</v>
      </c>
      <c r="H62" s="63" t="s">
        <v>333</v>
      </c>
      <c r="I62" s="34" t="str">
        <f t="shared" si="5"/>
        <v>Every person in HH possessing ID : Yes, everyone has an ID in the household's possession</v>
      </c>
      <c r="J62" s="34" t="str">
        <f t="shared" si="6"/>
        <v>Every person in HH possessing ID : Yes, everyone has an ID in the household's possessionMigrants</v>
      </c>
      <c r="K62" s="63">
        <v>0.95205479452054798</v>
      </c>
      <c r="L62" s="63">
        <v>0.86827956989247301</v>
      </c>
      <c r="M62" s="63">
        <v>0.88333333333333297</v>
      </c>
      <c r="N62" s="63">
        <v>0.95555555555555605</v>
      </c>
    </row>
    <row r="63" spans="1:14" x14ac:dyDescent="0.35">
      <c r="A63" s="34" t="s">
        <v>326</v>
      </c>
      <c r="B63" s="34" t="s">
        <v>83</v>
      </c>
      <c r="E63" s="34" t="s">
        <v>11</v>
      </c>
      <c r="F63" s="64" t="s">
        <v>13</v>
      </c>
      <c r="G63" s="35" t="s">
        <v>111</v>
      </c>
      <c r="H63" s="63" t="s">
        <v>7</v>
      </c>
      <c r="I63" s="34" t="str">
        <f t="shared" si="5"/>
        <v>Every person in HH possessing ID : Decline to answer</v>
      </c>
      <c r="J63" s="34" t="str">
        <f t="shared" si="6"/>
        <v>Every person in HH possessing ID : Decline to answerPRL</v>
      </c>
      <c r="K63" s="67">
        <v>0</v>
      </c>
      <c r="L63" s="63">
        <v>5.6179775280898901E-3</v>
      </c>
      <c r="M63" s="68">
        <v>0</v>
      </c>
      <c r="N63" s="69">
        <v>0</v>
      </c>
    </row>
    <row r="64" spans="1:14" x14ac:dyDescent="0.35">
      <c r="A64" s="34" t="s">
        <v>326</v>
      </c>
      <c r="B64" s="34" t="s">
        <v>83</v>
      </c>
      <c r="E64" s="34" t="s">
        <v>11</v>
      </c>
      <c r="F64" s="64" t="s">
        <v>13</v>
      </c>
      <c r="G64" s="35" t="s">
        <v>111</v>
      </c>
      <c r="H64" s="63" t="s">
        <v>8</v>
      </c>
      <c r="I64" s="34" t="str">
        <f t="shared" si="5"/>
        <v>Every person in HH possessing ID : Don't know</v>
      </c>
      <c r="J64" s="34" t="str">
        <f t="shared" si="6"/>
        <v>Every person in HH possessing ID : Don't knowPRL</v>
      </c>
      <c r="K64" s="67">
        <v>0</v>
      </c>
      <c r="L64" s="68">
        <v>0</v>
      </c>
      <c r="M64" s="69">
        <v>0</v>
      </c>
      <c r="N64" s="69">
        <v>0</v>
      </c>
    </row>
    <row r="65" spans="1:14" x14ac:dyDescent="0.35">
      <c r="A65" s="34" t="s">
        <v>326</v>
      </c>
      <c r="B65" s="34" t="s">
        <v>83</v>
      </c>
      <c r="E65" s="34" t="s">
        <v>11</v>
      </c>
      <c r="F65" s="64" t="s">
        <v>13</v>
      </c>
      <c r="G65" s="35" t="s">
        <v>111</v>
      </c>
      <c r="H65" s="63" t="s">
        <v>109</v>
      </c>
      <c r="I65" s="34" t="str">
        <f t="shared" si="5"/>
        <v>Every person in HH possessing ID : No, at least one person does not have an ID</v>
      </c>
      <c r="J65" s="34" t="str">
        <f t="shared" si="6"/>
        <v>Every person in HH possessing ID : No, at least one person does not have an IDPRL</v>
      </c>
      <c r="K65" s="67">
        <v>0</v>
      </c>
      <c r="L65" s="63">
        <v>1.6853932584269701E-2</v>
      </c>
      <c r="M65" s="63">
        <v>9.8522167487684695E-3</v>
      </c>
      <c r="N65" s="63">
        <v>1.8348623853211E-2</v>
      </c>
    </row>
    <row r="66" spans="1:14" x14ac:dyDescent="0.35">
      <c r="A66" s="34" t="s">
        <v>326</v>
      </c>
      <c r="B66" s="34" t="s">
        <v>83</v>
      </c>
      <c r="E66" s="34" t="s">
        <v>11</v>
      </c>
      <c r="F66" s="64" t="s">
        <v>13</v>
      </c>
      <c r="G66" s="35" t="s">
        <v>111</v>
      </c>
      <c r="H66" s="63" t="s">
        <v>110</v>
      </c>
      <c r="I66" s="34" t="str">
        <f t="shared" si="5"/>
        <v>Every person in HH possessing ID : No, at least one person does not have an ID in the household's possession</v>
      </c>
      <c r="J66" s="34" t="str">
        <f t="shared" si="6"/>
        <v>Every person in HH possessing ID : No, at least one person does not have an ID in the household's possessionPRL</v>
      </c>
      <c r="K66" s="63">
        <v>5.6179775280898901E-3</v>
      </c>
      <c r="L66" s="63">
        <v>5.6179775280898901E-3</v>
      </c>
      <c r="M66" s="63">
        <v>9.8522167487684695E-3</v>
      </c>
      <c r="N66" s="63">
        <v>9.1743119266055103E-3</v>
      </c>
    </row>
    <row r="67" spans="1:14" x14ac:dyDescent="0.35">
      <c r="A67" s="34" t="s">
        <v>326</v>
      </c>
      <c r="B67" s="34" t="s">
        <v>83</v>
      </c>
      <c r="E67" s="34" t="s">
        <v>11</v>
      </c>
      <c r="F67" s="64" t="s">
        <v>13</v>
      </c>
      <c r="G67" s="35" t="s">
        <v>111</v>
      </c>
      <c r="H67" s="63" t="s">
        <v>333</v>
      </c>
      <c r="I67" s="34" t="str">
        <f t="shared" si="5"/>
        <v>Every person in HH possessing ID : Yes, everyone has an ID in the household's possession</v>
      </c>
      <c r="J67" s="34" t="str">
        <f t="shared" si="6"/>
        <v>Every person in HH possessing ID : Yes, everyone has an ID in the household's possessionPRL</v>
      </c>
      <c r="K67" s="63">
        <v>0.99438202247190999</v>
      </c>
      <c r="L67" s="63">
        <v>0.97191011235955005</v>
      </c>
      <c r="M67" s="63">
        <v>0.98029556650246297</v>
      </c>
      <c r="N67" s="63">
        <v>0.97247706422018398</v>
      </c>
    </row>
    <row r="68" spans="1:14" x14ac:dyDescent="0.35">
      <c r="A68" s="34" t="s">
        <v>326</v>
      </c>
      <c r="B68" s="34" t="s">
        <v>83</v>
      </c>
      <c r="E68" s="34" t="s">
        <v>11</v>
      </c>
      <c r="F68" s="64" t="s">
        <v>12</v>
      </c>
      <c r="G68" s="35" t="s">
        <v>302</v>
      </c>
      <c r="H68" s="63" t="s">
        <v>335</v>
      </c>
      <c r="I68" s="34" t="str">
        <f t="shared" si="5"/>
        <v>Owing Debt : Yes, in Lebanese Pound</v>
      </c>
      <c r="J68" s="34" t="str">
        <f t="shared" si="6"/>
        <v>Owing Debt : Yes, in Lebanese PoundLebanese</v>
      </c>
      <c r="K68" s="63">
        <v>0.410064819806501</v>
      </c>
      <c r="L68" s="63">
        <v>0.33256664149368498</v>
      </c>
      <c r="M68" s="63">
        <v>0.49508715220217098</v>
      </c>
      <c r="N68" s="63">
        <v>0.48562855101365898</v>
      </c>
    </row>
    <row r="69" spans="1:14" x14ac:dyDescent="0.35">
      <c r="A69" s="34" t="s">
        <v>326</v>
      </c>
      <c r="B69" s="34" t="s">
        <v>83</v>
      </c>
      <c r="E69" s="34" t="s">
        <v>11</v>
      </c>
      <c r="F69" s="64" t="s">
        <v>12</v>
      </c>
      <c r="G69" s="35" t="s">
        <v>302</v>
      </c>
      <c r="H69" s="63" t="s">
        <v>336</v>
      </c>
      <c r="I69" s="34" t="str">
        <f t="shared" si="5"/>
        <v>Owing Debt : Yes, in US Dollar</v>
      </c>
      <c r="J69" s="34" t="str">
        <f t="shared" si="6"/>
        <v>Owing Debt : Yes, in US DollarLebanese</v>
      </c>
      <c r="K69" s="63">
        <v>8.1931251942416697E-2</v>
      </c>
      <c r="L69" s="63">
        <v>6.3906207778670399E-2</v>
      </c>
      <c r="M69" s="63">
        <v>8.2305581399265901E-2</v>
      </c>
      <c r="N69" s="63">
        <v>8.7691766053444101E-2</v>
      </c>
    </row>
    <row r="70" spans="1:14" x14ac:dyDescent="0.35">
      <c r="A70" s="34" t="s">
        <v>326</v>
      </c>
      <c r="B70" s="34" t="s">
        <v>83</v>
      </c>
      <c r="E70" s="34" t="s">
        <v>11</v>
      </c>
      <c r="F70" s="64" t="s">
        <v>12</v>
      </c>
      <c r="G70" s="35" t="s">
        <v>302</v>
      </c>
      <c r="H70" s="63" t="s">
        <v>337</v>
      </c>
      <c r="I70" s="34" t="str">
        <f t="shared" si="5"/>
        <v>Owing Debt : Yes, in another currency</v>
      </c>
      <c r="J70" s="34" t="str">
        <f t="shared" si="6"/>
        <v>Owing Debt : Yes, in another currencyLebanese</v>
      </c>
      <c r="K70" s="63">
        <v>1.6334801071377701E-3</v>
      </c>
      <c r="L70" s="63">
        <v>7.6896022364311397E-4</v>
      </c>
      <c r="M70" s="63">
        <v>7.7030710511842202E-4</v>
      </c>
      <c r="N70" s="63">
        <v>0</v>
      </c>
    </row>
    <row r="71" spans="1:14" x14ac:dyDescent="0.35">
      <c r="A71" s="34" t="s">
        <v>326</v>
      </c>
      <c r="B71" s="34" t="s">
        <v>83</v>
      </c>
      <c r="E71" s="34" t="s">
        <v>11</v>
      </c>
      <c r="F71" s="64" t="s">
        <v>12</v>
      </c>
      <c r="G71" s="35" t="s">
        <v>302</v>
      </c>
      <c r="H71" s="63" t="s">
        <v>67</v>
      </c>
      <c r="I71" s="34" t="str">
        <f t="shared" si="5"/>
        <v>Owing Debt : No</v>
      </c>
      <c r="J71" s="34" t="str">
        <f t="shared" si="6"/>
        <v>Owing Debt : NoLebanese</v>
      </c>
      <c r="K71" s="63">
        <v>0.52777704627190003</v>
      </c>
      <c r="L71" s="63">
        <v>0.61571600744099197</v>
      </c>
      <c r="M71" s="63">
        <v>0.46550109484609697</v>
      </c>
      <c r="N71" s="63">
        <v>0.43683493649074501</v>
      </c>
    </row>
    <row r="72" spans="1:14" x14ac:dyDescent="0.35">
      <c r="A72" s="34" t="s">
        <v>326</v>
      </c>
      <c r="B72" s="34" t="s">
        <v>83</v>
      </c>
      <c r="E72" s="34" t="s">
        <v>11</v>
      </c>
      <c r="F72" s="64" t="s">
        <v>12</v>
      </c>
      <c r="G72" s="35" t="s">
        <v>302</v>
      </c>
      <c r="H72" s="63" t="s">
        <v>8</v>
      </c>
      <c r="I72" s="34" t="str">
        <f t="shared" si="5"/>
        <v>Owing Debt : Don't know</v>
      </c>
      <c r="J72" s="34" t="str">
        <f t="shared" si="6"/>
        <v>Owing Debt : Don't knowLebanese</v>
      </c>
      <c r="K72" s="63">
        <v>1.5176008578128199E-2</v>
      </c>
      <c r="L72" s="63">
        <v>8.5489614287392098E-3</v>
      </c>
      <c r="M72" s="63">
        <v>5.74775942704273E-3</v>
      </c>
      <c r="N72" s="63">
        <v>2.5574102335855901E-3</v>
      </c>
    </row>
    <row r="73" spans="1:14" x14ac:dyDescent="0.35">
      <c r="A73" s="34" t="s">
        <v>326</v>
      </c>
      <c r="B73" s="34" t="s">
        <v>83</v>
      </c>
      <c r="E73" s="34" t="s">
        <v>11</v>
      </c>
      <c r="F73" s="64" t="s">
        <v>12</v>
      </c>
      <c r="G73" s="35" t="s">
        <v>302</v>
      </c>
      <c r="H73" s="63" t="s">
        <v>7</v>
      </c>
      <c r="I73" s="34" t="str">
        <f t="shared" si="5"/>
        <v>Owing Debt : Decline to answer</v>
      </c>
      <c r="J73" s="34" t="str">
        <f t="shared" si="6"/>
        <v>Owing Debt : Decline to answerLebanese</v>
      </c>
      <c r="K73" s="63">
        <v>5.6633849390778299E-3</v>
      </c>
      <c r="L73" s="63">
        <v>1.3333008550743699E-2</v>
      </c>
      <c r="M73" s="63">
        <v>2.7148937430400001E-3</v>
      </c>
      <c r="N73" s="63">
        <v>1.4883566335051199E-2</v>
      </c>
    </row>
    <row r="74" spans="1:14" x14ac:dyDescent="0.35">
      <c r="A74" s="34" t="s">
        <v>326</v>
      </c>
      <c r="B74" s="34" t="s">
        <v>83</v>
      </c>
      <c r="E74" s="34" t="s">
        <v>11</v>
      </c>
      <c r="F74" s="64" t="s">
        <v>49</v>
      </c>
      <c r="G74" s="35" t="s">
        <v>302</v>
      </c>
      <c r="H74" s="63" t="s">
        <v>335</v>
      </c>
      <c r="I74" s="34" t="str">
        <f t="shared" si="5"/>
        <v>Owing Debt : Yes, in Lebanese Pound</v>
      </c>
      <c r="J74" s="34" t="str">
        <f t="shared" si="6"/>
        <v>Owing Debt : Yes, in Lebanese PoundMigrants</v>
      </c>
      <c r="K74" s="63">
        <v>0.164383561643836</v>
      </c>
      <c r="L74" s="63">
        <v>0.271505376344086</v>
      </c>
      <c r="M74" s="63">
        <v>0.31666666666666698</v>
      </c>
      <c r="N74" s="63">
        <v>0.24444444444444399</v>
      </c>
    </row>
    <row r="75" spans="1:14" x14ac:dyDescent="0.35">
      <c r="A75" s="34" t="s">
        <v>326</v>
      </c>
      <c r="B75" s="34" t="s">
        <v>83</v>
      </c>
      <c r="E75" s="34" t="s">
        <v>11</v>
      </c>
      <c r="F75" s="64" t="s">
        <v>49</v>
      </c>
      <c r="G75" s="35" t="s">
        <v>302</v>
      </c>
      <c r="H75" s="63" t="s">
        <v>336</v>
      </c>
      <c r="I75" s="34" t="str">
        <f t="shared" si="5"/>
        <v>Owing Debt : Yes, in US Dollar</v>
      </c>
      <c r="J75" s="34" t="str">
        <f t="shared" si="6"/>
        <v>Owing Debt : Yes, in US DollarMigrants</v>
      </c>
      <c r="K75" s="63">
        <v>2.7397260273972601E-2</v>
      </c>
      <c r="L75" s="63">
        <v>4.8387096774193498E-2</v>
      </c>
      <c r="M75" s="63">
        <v>0.05</v>
      </c>
      <c r="N75" s="63">
        <v>2.96296296296296E-2</v>
      </c>
    </row>
    <row r="76" spans="1:14" x14ac:dyDescent="0.35">
      <c r="A76" s="34" t="s">
        <v>326</v>
      </c>
      <c r="B76" s="34" t="s">
        <v>83</v>
      </c>
      <c r="E76" s="34" t="s">
        <v>11</v>
      </c>
      <c r="F76" s="64" t="s">
        <v>49</v>
      </c>
      <c r="G76" s="35" t="s">
        <v>302</v>
      </c>
      <c r="H76" s="63" t="s">
        <v>337</v>
      </c>
      <c r="I76" s="34" t="str">
        <f t="shared" si="5"/>
        <v>Owing Debt : Yes, in another currency</v>
      </c>
      <c r="J76" s="34" t="str">
        <f t="shared" si="6"/>
        <v>Owing Debt : Yes, in another currencyMigrants</v>
      </c>
      <c r="K76" s="63">
        <v>0</v>
      </c>
      <c r="L76" s="63">
        <v>1.8817204301075301E-2</v>
      </c>
      <c r="M76" s="63">
        <v>0</v>
      </c>
      <c r="N76" s="63">
        <v>0</v>
      </c>
    </row>
    <row r="77" spans="1:14" x14ac:dyDescent="0.35">
      <c r="A77" s="34" t="s">
        <v>326</v>
      </c>
      <c r="B77" s="34" t="s">
        <v>83</v>
      </c>
      <c r="E77" s="34" t="s">
        <v>11</v>
      </c>
      <c r="F77" s="64" t="s">
        <v>49</v>
      </c>
      <c r="G77" s="35" t="s">
        <v>302</v>
      </c>
      <c r="H77" s="63" t="s">
        <v>67</v>
      </c>
      <c r="I77" s="34" t="str">
        <f t="shared" si="5"/>
        <v>Owing Debt : No</v>
      </c>
      <c r="J77" s="34" t="str">
        <f t="shared" si="6"/>
        <v>Owing Debt : NoMigrants</v>
      </c>
      <c r="K77" s="63">
        <v>0.81506849315068497</v>
      </c>
      <c r="L77" s="63">
        <v>0.65860215053763405</v>
      </c>
      <c r="M77" s="63">
        <v>0.65</v>
      </c>
      <c r="N77" s="63">
        <v>0.67407407407407405</v>
      </c>
    </row>
    <row r="78" spans="1:14" x14ac:dyDescent="0.35">
      <c r="A78" s="34" t="s">
        <v>326</v>
      </c>
      <c r="B78" s="34" t="s">
        <v>83</v>
      </c>
      <c r="E78" s="34" t="s">
        <v>11</v>
      </c>
      <c r="F78" s="64" t="s">
        <v>49</v>
      </c>
      <c r="G78" s="35" t="s">
        <v>302</v>
      </c>
      <c r="H78" s="63" t="s">
        <v>8</v>
      </c>
      <c r="I78" s="34" t="str">
        <f t="shared" si="5"/>
        <v>Owing Debt : Don't know</v>
      </c>
      <c r="J78" s="34" t="str">
        <f t="shared" si="6"/>
        <v>Owing Debt : Don't knowMigrants</v>
      </c>
      <c r="K78" s="63">
        <v>0</v>
      </c>
      <c r="L78" s="63">
        <v>5.3763440860214997E-3</v>
      </c>
      <c r="M78" s="63">
        <v>0</v>
      </c>
      <c r="N78" s="63">
        <v>1.48148148148148E-2</v>
      </c>
    </row>
    <row r="79" spans="1:14" x14ac:dyDescent="0.35">
      <c r="A79" s="34" t="s">
        <v>326</v>
      </c>
      <c r="B79" s="34" t="s">
        <v>83</v>
      </c>
      <c r="E79" s="34" t="s">
        <v>11</v>
      </c>
      <c r="F79" s="64" t="s">
        <v>49</v>
      </c>
      <c r="G79" s="35" t="s">
        <v>302</v>
      </c>
      <c r="H79" s="63" t="s">
        <v>7</v>
      </c>
      <c r="I79" s="34" t="str">
        <f t="shared" si="5"/>
        <v>Owing Debt : Decline to answer</v>
      </c>
      <c r="J79" s="34" t="str">
        <f t="shared" si="6"/>
        <v>Owing Debt : Decline to answerMigrants</v>
      </c>
      <c r="K79" s="63">
        <v>0</v>
      </c>
      <c r="L79" s="63">
        <v>5.3763440860214997E-3</v>
      </c>
      <c r="M79" s="63">
        <v>0</v>
      </c>
      <c r="N79" s="63">
        <v>5.1851851851851899E-2</v>
      </c>
    </row>
    <row r="80" spans="1:14" x14ac:dyDescent="0.35">
      <c r="A80" s="34" t="s">
        <v>326</v>
      </c>
      <c r="B80" s="34" t="s">
        <v>83</v>
      </c>
      <c r="E80" s="34" t="s">
        <v>11</v>
      </c>
      <c r="F80" s="64" t="s">
        <v>13</v>
      </c>
      <c r="G80" s="35" t="s">
        <v>302</v>
      </c>
      <c r="H80" s="63" t="s">
        <v>335</v>
      </c>
      <c r="I80" s="34" t="str">
        <f t="shared" si="5"/>
        <v>Owing Debt : Yes, in Lebanese Pound</v>
      </c>
      <c r="J80" s="34" t="str">
        <f t="shared" si="6"/>
        <v>Owing Debt : Yes, in Lebanese PoundPRL</v>
      </c>
      <c r="K80" s="63">
        <v>0.376404494382022</v>
      </c>
      <c r="L80" s="63">
        <v>0.38764044943820197</v>
      </c>
      <c r="M80" s="63">
        <v>0.46305418719211799</v>
      </c>
      <c r="N80" s="63">
        <v>0.41284403669724801</v>
      </c>
    </row>
    <row r="81" spans="1:14" x14ac:dyDescent="0.35">
      <c r="A81" s="34" t="s">
        <v>326</v>
      </c>
      <c r="B81" s="34" t="s">
        <v>83</v>
      </c>
      <c r="E81" s="34" t="s">
        <v>11</v>
      </c>
      <c r="F81" s="64" t="s">
        <v>13</v>
      </c>
      <c r="G81" s="35" t="s">
        <v>302</v>
      </c>
      <c r="H81" s="63" t="s">
        <v>336</v>
      </c>
      <c r="I81" s="34" t="str">
        <f t="shared" si="5"/>
        <v>Owing Debt : Yes, in US Dollar</v>
      </c>
      <c r="J81" s="34" t="str">
        <f t="shared" si="6"/>
        <v>Owing Debt : Yes, in US DollarPRL</v>
      </c>
      <c r="K81" s="63">
        <v>8.98876404494382E-2</v>
      </c>
      <c r="L81" s="63">
        <v>5.6179775280898903E-2</v>
      </c>
      <c r="M81" s="63">
        <v>8.8669950738916301E-2</v>
      </c>
      <c r="N81" s="63">
        <v>0.11009174311926601</v>
      </c>
    </row>
    <row r="82" spans="1:14" x14ac:dyDescent="0.35">
      <c r="A82" s="34" t="s">
        <v>326</v>
      </c>
      <c r="B82" s="34" t="s">
        <v>83</v>
      </c>
      <c r="E82" s="34" t="s">
        <v>11</v>
      </c>
      <c r="F82" s="64" t="s">
        <v>13</v>
      </c>
      <c r="G82" s="35" t="s">
        <v>302</v>
      </c>
      <c r="H82" s="63" t="s">
        <v>337</v>
      </c>
      <c r="I82" s="34" t="str">
        <f t="shared" si="5"/>
        <v>Owing Debt : Yes, in another currency</v>
      </c>
      <c r="J82" s="34" t="str">
        <f t="shared" si="6"/>
        <v>Owing Debt : Yes, in another currencyPRL</v>
      </c>
      <c r="K82" s="63">
        <v>0</v>
      </c>
      <c r="L82" s="63">
        <v>0</v>
      </c>
      <c r="M82" s="63">
        <v>0</v>
      </c>
      <c r="N82" s="63">
        <v>0</v>
      </c>
    </row>
    <row r="83" spans="1:14" x14ac:dyDescent="0.35">
      <c r="A83" s="34" t="s">
        <v>326</v>
      </c>
      <c r="B83" s="34" t="s">
        <v>83</v>
      </c>
      <c r="E83" s="34" t="s">
        <v>11</v>
      </c>
      <c r="F83" s="64" t="s">
        <v>13</v>
      </c>
      <c r="G83" s="35" t="s">
        <v>302</v>
      </c>
      <c r="H83" s="63" t="s">
        <v>67</v>
      </c>
      <c r="I83" s="34" t="str">
        <f t="shared" si="5"/>
        <v>Owing Debt : No</v>
      </c>
      <c r="J83" s="34" t="str">
        <f t="shared" si="6"/>
        <v>Owing Debt : NoPRL</v>
      </c>
      <c r="K83" s="63">
        <v>0.56741573033707904</v>
      </c>
      <c r="L83" s="63">
        <v>0.56741573033707904</v>
      </c>
      <c r="M83" s="63">
        <v>0.47290640394088701</v>
      </c>
      <c r="N83" s="63">
        <v>0.46788990825688098</v>
      </c>
    </row>
    <row r="84" spans="1:14" x14ac:dyDescent="0.35">
      <c r="A84" s="34" t="s">
        <v>326</v>
      </c>
      <c r="B84" s="34" t="s">
        <v>83</v>
      </c>
      <c r="E84" s="34" t="s">
        <v>11</v>
      </c>
      <c r="F84" s="64" t="s">
        <v>13</v>
      </c>
      <c r="G84" s="35" t="s">
        <v>302</v>
      </c>
      <c r="H84" s="63" t="s">
        <v>8</v>
      </c>
      <c r="I84" s="34" t="str">
        <f t="shared" si="5"/>
        <v>Owing Debt : Don't know</v>
      </c>
      <c r="J84" s="34" t="str">
        <f t="shared" si="6"/>
        <v>Owing Debt : Don't knowPRL</v>
      </c>
      <c r="K84" s="63">
        <v>0</v>
      </c>
      <c r="L84" s="63">
        <v>0</v>
      </c>
      <c r="M84" s="63">
        <v>0</v>
      </c>
      <c r="N84" s="63">
        <v>0</v>
      </c>
    </row>
    <row r="85" spans="1:14" x14ac:dyDescent="0.35">
      <c r="A85" s="34" t="s">
        <v>326</v>
      </c>
      <c r="B85" s="34" t="s">
        <v>83</v>
      </c>
      <c r="E85" s="34" t="s">
        <v>11</v>
      </c>
      <c r="F85" s="64" t="s">
        <v>13</v>
      </c>
      <c r="G85" s="35" t="s">
        <v>302</v>
      </c>
      <c r="H85" s="63" t="s">
        <v>7</v>
      </c>
      <c r="I85" s="34" t="str">
        <f t="shared" si="5"/>
        <v>Owing Debt : Decline to answer</v>
      </c>
      <c r="J85" s="34" t="str">
        <f t="shared" si="6"/>
        <v>Owing Debt : Decline to answerPRL</v>
      </c>
      <c r="K85" s="63">
        <v>0</v>
      </c>
      <c r="L85" s="63">
        <v>0</v>
      </c>
      <c r="M85" s="63">
        <v>0</v>
      </c>
      <c r="N85" s="63">
        <v>1.8348623853211E-2</v>
      </c>
    </row>
    <row r="86" spans="1:14" x14ac:dyDescent="0.35">
      <c r="A86" s="34" t="s">
        <v>326</v>
      </c>
      <c r="B86" s="34" t="s">
        <v>83</v>
      </c>
      <c r="D86" t="s">
        <v>356</v>
      </c>
      <c r="E86" s="34" t="s">
        <v>11</v>
      </c>
      <c r="F86" s="64" t="s">
        <v>12</v>
      </c>
      <c r="G86" s="47" t="s">
        <v>338</v>
      </c>
      <c r="H86" s="63" t="s">
        <v>311</v>
      </c>
      <c r="I86" s="34" t="str">
        <f t="shared" ref="I86:I95" si="7">CONCATENATE(G86,H86)</f>
        <v>Primary reason behind taking on debt : Building reconstruction/rehabilitation</v>
      </c>
      <c r="J86" s="34" t="str">
        <f t="shared" ref="J86:J95" si="8">CONCATENATE(G86,H86,F86)</f>
        <v>Primary reason behind taking on debt : Building reconstruction/rehabilitationLebanese</v>
      </c>
      <c r="K86" s="63">
        <v>2.7294485629291799E-2</v>
      </c>
      <c r="L86" s="63">
        <v>2.0345255031779599E-2</v>
      </c>
      <c r="M86" s="63">
        <v>3.0352462682028999E-2</v>
      </c>
      <c r="N86" s="63">
        <v>2.7616893367915101E-2</v>
      </c>
    </row>
    <row r="87" spans="1:14" x14ac:dyDescent="0.35">
      <c r="A87" s="34" t="s">
        <v>326</v>
      </c>
      <c r="B87" s="34" t="s">
        <v>83</v>
      </c>
      <c r="D87" t="s">
        <v>356</v>
      </c>
      <c r="E87" s="34" t="s">
        <v>11</v>
      </c>
      <c r="F87" s="64" t="s">
        <v>12</v>
      </c>
      <c r="G87" s="47" t="s">
        <v>338</v>
      </c>
      <c r="H87" s="63" t="s">
        <v>312</v>
      </c>
      <c r="I87" s="34" t="str">
        <f t="shared" si="7"/>
        <v>Primary reason behind taking on debt : Business-related expenses or loans</v>
      </c>
      <c r="J87" s="34" t="str">
        <f t="shared" si="8"/>
        <v>Primary reason behind taking on debt : Business-related expenses or loansLebanese</v>
      </c>
      <c r="K87" s="63">
        <v>4.5680581494811003E-2</v>
      </c>
      <c r="L87" s="63">
        <v>2.70885422144184E-2</v>
      </c>
      <c r="M87" s="63">
        <v>4.01852955292498E-2</v>
      </c>
      <c r="N87" s="63">
        <v>3.4048030831396299E-2</v>
      </c>
    </row>
    <row r="88" spans="1:14" x14ac:dyDescent="0.35">
      <c r="A88" s="34" t="s">
        <v>326</v>
      </c>
      <c r="B88" s="34" t="s">
        <v>83</v>
      </c>
      <c r="D88" t="s">
        <v>356</v>
      </c>
      <c r="E88" s="34" t="s">
        <v>11</v>
      </c>
      <c r="F88" s="64" t="s">
        <v>12</v>
      </c>
      <c r="G88" s="47" t="s">
        <v>338</v>
      </c>
      <c r="H88" s="63" t="s">
        <v>313</v>
      </c>
      <c r="I88" s="34" t="str">
        <f t="shared" si="7"/>
        <v>Primary reason behind taking on debt : Clothing or NFIs</v>
      </c>
      <c r="J88" s="34" t="str">
        <f t="shared" si="8"/>
        <v>Primary reason behind taking on debt : Clothing or NFIsLebanese</v>
      </c>
      <c r="K88" s="63">
        <v>5.8912338117958598E-3</v>
      </c>
      <c r="L88" s="63">
        <v>1.84943930768795E-3</v>
      </c>
      <c r="M88" s="63">
        <v>1.1538240274978901E-2</v>
      </c>
      <c r="N88" s="68">
        <v>0</v>
      </c>
    </row>
    <row r="89" spans="1:14" x14ac:dyDescent="0.35">
      <c r="A89" s="34" t="s">
        <v>326</v>
      </c>
      <c r="B89" s="34" t="s">
        <v>83</v>
      </c>
      <c r="D89" t="s">
        <v>356</v>
      </c>
      <c r="E89" s="34" t="s">
        <v>11</v>
      </c>
      <c r="F89" s="64" t="s">
        <v>12</v>
      </c>
      <c r="G89" s="47" t="s">
        <v>338</v>
      </c>
      <c r="H89" s="63" t="s">
        <v>7</v>
      </c>
      <c r="I89" s="34" t="str">
        <f t="shared" si="7"/>
        <v>Primary reason behind taking on debt : Decline to answer</v>
      </c>
      <c r="J89" s="34" t="str">
        <f t="shared" si="8"/>
        <v>Primary reason behind taking on debt : Decline to answerLebanese</v>
      </c>
      <c r="K89" s="63">
        <v>5.8912338117958598E-3</v>
      </c>
      <c r="L89" s="63">
        <v>1.9698623755489302E-2</v>
      </c>
      <c r="M89" s="63">
        <v>5.3394282035258899E-3</v>
      </c>
      <c r="N89" s="63">
        <v>2.0413453144662901E-2</v>
      </c>
    </row>
    <row r="90" spans="1:14" x14ac:dyDescent="0.35">
      <c r="A90" s="34" t="s">
        <v>326</v>
      </c>
      <c r="B90" s="34" t="s">
        <v>83</v>
      </c>
      <c r="D90" t="s">
        <v>356</v>
      </c>
      <c r="E90" s="34" t="s">
        <v>11</v>
      </c>
      <c r="F90" s="64" t="s">
        <v>12</v>
      </c>
      <c r="G90" s="47" t="s">
        <v>338</v>
      </c>
      <c r="H90" s="68" t="s">
        <v>8</v>
      </c>
      <c r="I90" s="34" t="str">
        <f t="shared" si="7"/>
        <v>Primary reason behind taking on debt : Don't know</v>
      </c>
      <c r="J90" s="34" t="str">
        <f t="shared" si="8"/>
        <v>Primary reason behind taking on debt : Don't knowLebanese</v>
      </c>
      <c r="K90" s="68">
        <v>0</v>
      </c>
      <c r="L90" s="63">
        <v>1.34045660906769E-2</v>
      </c>
      <c r="M90" s="63">
        <v>5.1917855258216801E-2</v>
      </c>
      <c r="N90" s="68">
        <v>0</v>
      </c>
    </row>
    <row r="91" spans="1:14" x14ac:dyDescent="0.35">
      <c r="A91" s="34" t="s">
        <v>326</v>
      </c>
      <c r="B91" s="34" t="s">
        <v>83</v>
      </c>
      <c r="D91" t="s">
        <v>356</v>
      </c>
      <c r="E91" s="34" t="s">
        <v>11</v>
      </c>
      <c r="F91" s="64" t="s">
        <v>12</v>
      </c>
      <c r="G91" s="47" t="s">
        <v>338</v>
      </c>
      <c r="H91" s="63" t="s">
        <v>314</v>
      </c>
      <c r="I91" s="34" t="str">
        <f t="shared" si="7"/>
        <v>Primary reason behind taking on debt : Education</v>
      </c>
      <c r="J91" s="34" t="str">
        <f t="shared" si="8"/>
        <v>Primary reason behind taking on debt : EducationLebanese</v>
      </c>
      <c r="K91" s="63">
        <v>3.9949387127241699E-2</v>
      </c>
      <c r="L91" s="63">
        <v>5.5479422916299703E-2</v>
      </c>
      <c r="M91" s="63">
        <v>0.14965481350568499</v>
      </c>
      <c r="N91" s="63">
        <v>3.7569608468651303E-2</v>
      </c>
    </row>
    <row r="92" spans="1:14" x14ac:dyDescent="0.35">
      <c r="A92" s="34" t="s">
        <v>326</v>
      </c>
      <c r="B92" s="34" t="s">
        <v>83</v>
      </c>
      <c r="D92" t="s">
        <v>356</v>
      </c>
      <c r="E92" s="34" t="s">
        <v>11</v>
      </c>
      <c r="F92" s="64" t="s">
        <v>12</v>
      </c>
      <c r="G92" s="47" t="s">
        <v>338</v>
      </c>
      <c r="H92" s="63" t="s">
        <v>315</v>
      </c>
      <c r="I92" s="34" t="str">
        <f t="shared" si="7"/>
        <v>Primary reason behind taking on debt : Food</v>
      </c>
      <c r="J92" s="34" t="str">
        <f t="shared" si="8"/>
        <v>Primary reason behind taking on debt : FoodLebanese</v>
      </c>
      <c r="K92" s="63">
        <v>0.12215957551651201</v>
      </c>
      <c r="L92" s="63">
        <v>0.113888901452101</v>
      </c>
      <c r="M92" s="63">
        <v>0.13226263708331601</v>
      </c>
      <c r="N92" s="63">
        <v>9.7161595608753107E-2</v>
      </c>
    </row>
    <row r="93" spans="1:14" x14ac:dyDescent="0.35">
      <c r="A93" s="34" t="s">
        <v>326</v>
      </c>
      <c r="B93" s="34" t="s">
        <v>83</v>
      </c>
      <c r="D93" t="s">
        <v>356</v>
      </c>
      <c r="E93" s="34" t="s">
        <v>11</v>
      </c>
      <c r="F93" s="64" t="s">
        <v>12</v>
      </c>
      <c r="G93" s="47" t="s">
        <v>338</v>
      </c>
      <c r="H93" s="63" t="s">
        <v>316</v>
      </c>
      <c r="I93" s="34" t="str">
        <f t="shared" si="7"/>
        <v>Primary reason behind taking on debt : Healthcare</v>
      </c>
      <c r="J93" s="34" t="str">
        <f t="shared" si="8"/>
        <v>Primary reason behind taking on debt : HealthcareLebanese</v>
      </c>
      <c r="K93" s="63">
        <v>0.124468041437618</v>
      </c>
      <c r="L93" s="63">
        <v>0.150735056842835</v>
      </c>
      <c r="M93" s="63">
        <v>0.50031317526714003</v>
      </c>
      <c r="N93" s="63">
        <v>0.13546121028671201</v>
      </c>
    </row>
    <row r="94" spans="1:14" x14ac:dyDescent="0.35">
      <c r="A94" s="34" t="s">
        <v>326</v>
      </c>
      <c r="B94" s="34" t="s">
        <v>83</v>
      </c>
      <c r="D94" t="s">
        <v>356</v>
      </c>
      <c r="E94" s="34" t="s">
        <v>11</v>
      </c>
      <c r="F94" s="64" t="s">
        <v>12</v>
      </c>
      <c r="G94" s="47" t="s">
        <v>338</v>
      </c>
      <c r="H94" s="63" t="s">
        <v>317</v>
      </c>
      <c r="I94" s="34" t="str">
        <f t="shared" si="7"/>
        <v>Primary reason behind taking on debt : Basic household expenditures</v>
      </c>
      <c r="J94" s="34" t="str">
        <f t="shared" si="8"/>
        <v>Primary reason behind taking on debt : Basic household expendituresLebanese</v>
      </c>
      <c r="K94" s="63">
        <v>0.50745098709634995</v>
      </c>
      <c r="L94" s="63">
        <v>0.43465386811086698</v>
      </c>
      <c r="M94" s="63">
        <v>2.9954520604678601E-2</v>
      </c>
      <c r="N94" s="63">
        <v>0.58008172009094106</v>
      </c>
    </row>
    <row r="95" spans="1:14" x14ac:dyDescent="0.35">
      <c r="A95" s="34" t="s">
        <v>326</v>
      </c>
      <c r="B95" s="34" t="s">
        <v>83</v>
      </c>
      <c r="D95" t="s">
        <v>356</v>
      </c>
      <c r="E95" s="34" t="s">
        <v>11</v>
      </c>
      <c r="F95" s="64" t="s">
        <v>12</v>
      </c>
      <c r="G95" s="47" t="s">
        <v>338</v>
      </c>
      <c r="H95" s="63" t="s">
        <v>318</v>
      </c>
      <c r="I95" s="34" t="str">
        <f t="shared" si="7"/>
        <v>Primary reason behind taking on debt : Major purchase (e.g. house, apartment, car)</v>
      </c>
      <c r="J95" s="34" t="str">
        <f t="shared" si="8"/>
        <v>Primary reason behind taking on debt : Major purchase (e.g. house, apartment, car)Lebanese</v>
      </c>
      <c r="K95" s="63">
        <v>6.2990016806989596E-2</v>
      </c>
      <c r="L95" s="63">
        <v>0.10613988616051501</v>
      </c>
      <c r="M95" s="63">
        <v>4.4833253868546601E-3</v>
      </c>
      <c r="N95" s="63">
        <v>2.9237801827507699E-2</v>
      </c>
    </row>
    <row r="96" spans="1:14" x14ac:dyDescent="0.35">
      <c r="A96" s="34" t="s">
        <v>326</v>
      </c>
      <c r="B96" s="34" t="s">
        <v>83</v>
      </c>
      <c r="D96" t="s">
        <v>356</v>
      </c>
      <c r="E96" s="34" t="s">
        <v>11</v>
      </c>
      <c r="F96" s="64" t="s">
        <v>12</v>
      </c>
      <c r="G96" s="47" t="s">
        <v>338</v>
      </c>
      <c r="H96" s="71" t="s">
        <v>319</v>
      </c>
      <c r="I96" s="34" t="str">
        <f t="shared" ref="I96:I103" si="9">CONCATENATE(G96,H96)</f>
        <v>Primary reason behind taking on debt : Migration-related expenses</v>
      </c>
      <c r="J96" s="34" t="str">
        <f t="shared" ref="J96:J103" si="10">CONCATENATE(G96,H96,F96)</f>
        <v>Primary reason behind taking on debt : Migration-related expensesLebanese</v>
      </c>
      <c r="K96" s="63"/>
      <c r="L96" s="63"/>
      <c r="M96" s="63"/>
      <c r="N96" s="63"/>
    </row>
    <row r="97" spans="1:14" x14ac:dyDescent="0.35">
      <c r="A97" s="34" t="s">
        <v>326</v>
      </c>
      <c r="B97" s="34" t="s">
        <v>83</v>
      </c>
      <c r="D97" t="s">
        <v>356</v>
      </c>
      <c r="E97" s="34" t="s">
        <v>11</v>
      </c>
      <c r="F97" s="64" t="s">
        <v>12</v>
      </c>
      <c r="G97" s="47" t="s">
        <v>338</v>
      </c>
      <c r="H97" s="63" t="s">
        <v>9</v>
      </c>
      <c r="I97" s="34" t="str">
        <f t="shared" si="9"/>
        <v>Primary reason behind taking on debt : Other</v>
      </c>
      <c r="J97" s="34" t="str">
        <f t="shared" si="10"/>
        <v>Primary reason behind taking on debt : OtherLebanese</v>
      </c>
      <c r="K97" s="63">
        <v>5.8216867064930897E-4</v>
      </c>
      <c r="L97" s="63">
        <v>9.6621202287209098E-4</v>
      </c>
      <c r="M97" s="63">
        <v>1.46436125307599E-3</v>
      </c>
      <c r="N97" s="63">
        <v>1.0170354448342099E-3</v>
      </c>
    </row>
    <row r="98" spans="1:14" x14ac:dyDescent="0.35">
      <c r="A98" s="34" t="s">
        <v>326</v>
      </c>
      <c r="B98" s="34" t="s">
        <v>83</v>
      </c>
      <c r="D98" t="s">
        <v>356</v>
      </c>
      <c r="E98" s="34" t="s">
        <v>11</v>
      </c>
      <c r="F98" s="64" t="s">
        <v>12</v>
      </c>
      <c r="G98" s="47" t="s">
        <v>338</v>
      </c>
      <c r="H98" s="63" t="s">
        <v>320</v>
      </c>
      <c r="I98" s="34" t="str">
        <f t="shared" si="9"/>
        <v>Primary reason behind taking on debt : Purchasing productive assets for small business or income-generating activities</v>
      </c>
      <c r="J98" s="34" t="str">
        <f t="shared" si="10"/>
        <v>Primary reason behind taking on debt : Purchasing productive assets for small business or income-generating activitiesLebanese</v>
      </c>
      <c r="K98" s="63">
        <v>4.2639817144570401E-2</v>
      </c>
      <c r="L98" s="63">
        <v>2.3028691538446701E-2</v>
      </c>
      <c r="M98" s="63">
        <v>2.4521114111807501E-2</v>
      </c>
      <c r="N98" s="63">
        <v>7.19176421224997E-3</v>
      </c>
    </row>
    <row r="99" spans="1:14" x14ac:dyDescent="0.35">
      <c r="A99" s="34" t="s">
        <v>326</v>
      </c>
      <c r="B99" s="34" t="s">
        <v>83</v>
      </c>
      <c r="D99" t="s">
        <v>356</v>
      </c>
      <c r="E99" s="34" t="s">
        <v>11</v>
      </c>
      <c r="F99" s="64" t="s">
        <v>12</v>
      </c>
      <c r="G99" s="47" t="s">
        <v>338</v>
      </c>
      <c r="H99" s="63" t="s">
        <v>321</v>
      </c>
      <c r="I99" s="34" t="str">
        <f t="shared" si="9"/>
        <v>Primary reason behind taking on debt : Utility bills</v>
      </c>
      <c r="J99" s="34" t="str">
        <f t="shared" si="10"/>
        <v>Primary reason behind taking on debt : Utility billsLebanese</v>
      </c>
      <c r="K99" s="63">
        <v>1.3838134111075E-2</v>
      </c>
      <c r="L99" s="63">
        <v>2.64334661662988E-2</v>
      </c>
      <c r="M99" s="63">
        <v>1.56923067696942E-2</v>
      </c>
      <c r="N99" s="63">
        <v>2.16774886792124E-2</v>
      </c>
    </row>
    <row r="100" spans="1:14" x14ac:dyDescent="0.35">
      <c r="A100" s="34" t="s">
        <v>326</v>
      </c>
      <c r="B100" s="34" t="s">
        <v>83</v>
      </c>
      <c r="D100" t="s">
        <v>356</v>
      </c>
      <c r="E100" s="34" t="s">
        <v>11</v>
      </c>
      <c r="F100" s="64" t="s">
        <v>12</v>
      </c>
      <c r="G100" s="47" t="s">
        <v>338</v>
      </c>
      <c r="H100" s="63" t="s">
        <v>322</v>
      </c>
      <c r="I100" s="34" t="str">
        <f t="shared" si="9"/>
        <v>Primary reason behind taking on debt : Weddings</v>
      </c>
      <c r="J100" s="34" t="str">
        <f t="shared" si="10"/>
        <v>Primary reason behind taking on debt : WeddingsLebanese</v>
      </c>
      <c r="K100" s="63">
        <v>1.1643373412986201E-3</v>
      </c>
      <c r="L100" s="63">
        <v>6.2880683897124897E-3</v>
      </c>
      <c r="M100" s="63">
        <v>2.3204640697472101E-3</v>
      </c>
      <c r="N100" s="63">
        <v>8.5233980371638794E-3</v>
      </c>
    </row>
    <row r="101" spans="1:14" x14ac:dyDescent="0.35">
      <c r="A101" s="34" t="s">
        <v>326</v>
      </c>
      <c r="B101" s="34" t="s">
        <v>83</v>
      </c>
      <c r="D101" t="s">
        <v>356</v>
      </c>
      <c r="E101" s="34" t="s">
        <v>11</v>
      </c>
      <c r="F101" s="64" t="s">
        <v>49</v>
      </c>
      <c r="G101" s="47" t="s">
        <v>338</v>
      </c>
      <c r="H101" s="63" t="s">
        <v>311</v>
      </c>
      <c r="I101" s="34" t="str">
        <f t="shared" si="9"/>
        <v>Primary reason behind taking on debt : Building reconstruction/rehabilitation</v>
      </c>
      <c r="J101" s="34" t="str">
        <f t="shared" si="10"/>
        <v>Primary reason behind taking on debt : Building reconstruction/rehabilitationMigrants</v>
      </c>
      <c r="M101" s="71">
        <v>4.7619047619047603E-2</v>
      </c>
    </row>
    <row r="102" spans="1:14" x14ac:dyDescent="0.35">
      <c r="A102" s="34" t="s">
        <v>326</v>
      </c>
      <c r="B102" s="34" t="s">
        <v>83</v>
      </c>
      <c r="D102" t="s">
        <v>356</v>
      </c>
      <c r="E102" s="34" t="s">
        <v>11</v>
      </c>
      <c r="F102" s="64" t="s">
        <v>49</v>
      </c>
      <c r="G102" s="47" t="s">
        <v>338</v>
      </c>
      <c r="H102" s="63" t="s">
        <v>312</v>
      </c>
      <c r="I102" s="34" t="str">
        <f t="shared" si="9"/>
        <v>Primary reason behind taking on debt : Business-related expenses or loans</v>
      </c>
      <c r="J102" s="34" t="str">
        <f t="shared" si="10"/>
        <v>Primary reason behind taking on debt : Business-related expenses or loansMigrants</v>
      </c>
      <c r="L102" s="71">
        <v>1.6260162601626001E-2</v>
      </c>
      <c r="M102" s="71">
        <v>4.7619047619047603E-2</v>
      </c>
    </row>
    <row r="103" spans="1:14" x14ac:dyDescent="0.35">
      <c r="A103" s="34" t="s">
        <v>326</v>
      </c>
      <c r="B103" s="34" t="s">
        <v>83</v>
      </c>
      <c r="D103" t="s">
        <v>356</v>
      </c>
      <c r="E103" s="34" t="s">
        <v>11</v>
      </c>
      <c r="F103" s="64" t="s">
        <v>49</v>
      </c>
      <c r="G103" s="47" t="s">
        <v>338</v>
      </c>
      <c r="H103" s="63" t="s">
        <v>313</v>
      </c>
      <c r="I103" s="34" t="str">
        <f t="shared" si="9"/>
        <v>Primary reason behind taking on debt : Clothing or NFIs</v>
      </c>
      <c r="J103" s="34" t="str">
        <f t="shared" si="10"/>
        <v>Primary reason behind taking on debt : Clothing or NFIsMigrants</v>
      </c>
      <c r="L103" s="71">
        <v>8.1300813008130107E-3</v>
      </c>
    </row>
    <row r="104" spans="1:14" x14ac:dyDescent="0.35">
      <c r="A104" s="34" t="s">
        <v>326</v>
      </c>
      <c r="B104" s="34" t="s">
        <v>83</v>
      </c>
      <c r="D104" t="s">
        <v>356</v>
      </c>
      <c r="E104" s="34" t="s">
        <v>11</v>
      </c>
      <c r="F104" s="64" t="s">
        <v>49</v>
      </c>
      <c r="G104" s="47" t="s">
        <v>338</v>
      </c>
      <c r="H104" s="63" t="s">
        <v>7</v>
      </c>
      <c r="I104" s="34" t="str">
        <f t="shared" ref="I104:I160" si="11">CONCATENATE(G104,H104)</f>
        <v>Primary reason behind taking on debt : Decline to answer</v>
      </c>
      <c r="J104" s="34" t="str">
        <f t="shared" ref="J104:J160" si="12">CONCATENATE(G104,H104,F104)</f>
        <v>Primary reason behind taking on debt : Decline to answerMigrants</v>
      </c>
      <c r="L104" s="71">
        <v>1.6260162601626001E-2</v>
      </c>
      <c r="N104" s="71">
        <v>2.8571428571428598E-2</v>
      </c>
    </row>
    <row r="105" spans="1:14" x14ac:dyDescent="0.35">
      <c r="A105" s="34" t="s">
        <v>326</v>
      </c>
      <c r="B105" s="34" t="s">
        <v>83</v>
      </c>
      <c r="D105" t="s">
        <v>356</v>
      </c>
      <c r="E105" s="34" t="s">
        <v>11</v>
      </c>
      <c r="F105" s="64" t="s">
        <v>49</v>
      </c>
      <c r="G105" s="47" t="s">
        <v>338</v>
      </c>
      <c r="H105" s="68" t="s">
        <v>8</v>
      </c>
      <c r="I105" s="34" t="str">
        <f t="shared" si="11"/>
        <v>Primary reason behind taking on debt : Don't know</v>
      </c>
      <c r="J105" s="34" t="str">
        <f t="shared" si="12"/>
        <v>Primary reason behind taking on debt : Don't knowMigrants</v>
      </c>
    </row>
    <row r="106" spans="1:14" x14ac:dyDescent="0.35">
      <c r="A106" s="34" t="s">
        <v>326</v>
      </c>
      <c r="B106" s="34" t="s">
        <v>83</v>
      </c>
      <c r="D106" t="s">
        <v>356</v>
      </c>
      <c r="E106" s="34" t="s">
        <v>11</v>
      </c>
      <c r="F106" s="64" t="s">
        <v>49</v>
      </c>
      <c r="G106" s="47" t="s">
        <v>338</v>
      </c>
      <c r="H106" s="63" t="s">
        <v>314</v>
      </c>
      <c r="I106" s="34" t="str">
        <f t="shared" si="11"/>
        <v>Primary reason behind taking on debt : Education</v>
      </c>
      <c r="J106" s="34" t="str">
        <f t="shared" si="12"/>
        <v>Primary reason behind taking on debt : EducationMigrants</v>
      </c>
      <c r="K106" s="71">
        <v>3.7037037037037E-2</v>
      </c>
      <c r="N106" s="71">
        <v>2.8571428571428598E-2</v>
      </c>
    </row>
    <row r="107" spans="1:14" x14ac:dyDescent="0.35">
      <c r="A107" s="34" t="s">
        <v>326</v>
      </c>
      <c r="B107" s="34" t="s">
        <v>83</v>
      </c>
      <c r="D107" t="s">
        <v>356</v>
      </c>
      <c r="E107" s="34" t="s">
        <v>11</v>
      </c>
      <c r="F107" s="64" t="s">
        <v>49</v>
      </c>
      <c r="G107" s="47" t="s">
        <v>338</v>
      </c>
      <c r="H107" s="63" t="s">
        <v>315</v>
      </c>
      <c r="I107" s="34" t="str">
        <f t="shared" si="11"/>
        <v>Primary reason behind taking on debt : Food</v>
      </c>
      <c r="J107" s="34" t="str">
        <f t="shared" si="12"/>
        <v>Primary reason behind taking on debt : FoodMigrants</v>
      </c>
      <c r="K107" s="71">
        <v>0.37037037037037002</v>
      </c>
      <c r="L107" s="71">
        <v>0.22764227642276399</v>
      </c>
      <c r="M107" s="71">
        <v>0.14285714285714299</v>
      </c>
      <c r="N107" s="71">
        <v>0.22857142857142901</v>
      </c>
    </row>
    <row r="108" spans="1:14" x14ac:dyDescent="0.35">
      <c r="A108" s="34" t="s">
        <v>326</v>
      </c>
      <c r="B108" s="34" t="s">
        <v>83</v>
      </c>
      <c r="D108" t="s">
        <v>356</v>
      </c>
      <c r="E108" s="34" t="s">
        <v>11</v>
      </c>
      <c r="F108" s="64" t="s">
        <v>49</v>
      </c>
      <c r="G108" s="47" t="s">
        <v>338</v>
      </c>
      <c r="H108" s="63" t="s">
        <v>316</v>
      </c>
      <c r="I108" s="34" t="str">
        <f t="shared" si="11"/>
        <v>Primary reason behind taking on debt : Healthcare</v>
      </c>
      <c r="J108" s="34" t="str">
        <f t="shared" si="12"/>
        <v>Primary reason behind taking on debt : HealthcareMigrants</v>
      </c>
      <c r="K108" s="71">
        <v>0.22222222222222199</v>
      </c>
      <c r="L108" s="71">
        <v>7.3170731707317097E-2</v>
      </c>
      <c r="M108" s="71">
        <v>4.7619047619047603E-2</v>
      </c>
      <c r="N108" s="71">
        <v>5.7142857142857099E-2</v>
      </c>
    </row>
    <row r="109" spans="1:14" x14ac:dyDescent="0.35">
      <c r="A109" s="34" t="s">
        <v>326</v>
      </c>
      <c r="B109" s="34" t="s">
        <v>83</v>
      </c>
      <c r="D109" t="s">
        <v>356</v>
      </c>
      <c r="E109" s="34" t="s">
        <v>11</v>
      </c>
      <c r="F109" s="64" t="s">
        <v>49</v>
      </c>
      <c r="G109" s="47" t="s">
        <v>338</v>
      </c>
      <c r="H109" s="63" t="s">
        <v>317</v>
      </c>
      <c r="I109" s="34" t="str">
        <f t="shared" si="11"/>
        <v>Primary reason behind taking on debt : Basic household expenditures</v>
      </c>
      <c r="J109" s="34" t="str">
        <f t="shared" si="12"/>
        <v>Primary reason behind taking on debt : Basic household expendituresMigrants</v>
      </c>
      <c r="K109" s="71">
        <v>0.296296296296296</v>
      </c>
      <c r="L109" s="71">
        <v>0.569105691056911</v>
      </c>
      <c r="M109" s="71">
        <v>0.71428571428571397</v>
      </c>
      <c r="N109" s="71">
        <v>0.628571428571429</v>
      </c>
    </row>
    <row r="110" spans="1:14" x14ac:dyDescent="0.35">
      <c r="A110" s="34" t="s">
        <v>326</v>
      </c>
      <c r="B110" s="34" t="s">
        <v>83</v>
      </c>
      <c r="D110" t="s">
        <v>356</v>
      </c>
      <c r="E110" s="34" t="s">
        <v>11</v>
      </c>
      <c r="F110" s="64" t="s">
        <v>49</v>
      </c>
      <c r="G110" s="47" t="s">
        <v>338</v>
      </c>
      <c r="H110" s="63" t="s">
        <v>318</v>
      </c>
      <c r="I110" s="34" t="str">
        <f t="shared" si="11"/>
        <v>Primary reason behind taking on debt : Major purchase (e.g. house, apartment, car)</v>
      </c>
      <c r="J110" s="34" t="str">
        <f t="shared" si="12"/>
        <v>Primary reason behind taking on debt : Major purchase (e.g. house, apartment, car)Migrants</v>
      </c>
      <c r="L110" s="71">
        <v>8.1300813008130107E-3</v>
      </c>
    </row>
    <row r="111" spans="1:14" x14ac:dyDescent="0.35">
      <c r="A111" s="34" t="s">
        <v>326</v>
      </c>
      <c r="B111" s="34" t="s">
        <v>83</v>
      </c>
      <c r="D111" t="s">
        <v>356</v>
      </c>
      <c r="E111" s="34" t="s">
        <v>11</v>
      </c>
      <c r="F111" s="64" t="s">
        <v>49</v>
      </c>
      <c r="G111" s="47" t="s">
        <v>338</v>
      </c>
      <c r="H111" s="63" t="s">
        <v>9</v>
      </c>
      <c r="I111" s="34" t="str">
        <f t="shared" si="11"/>
        <v>Primary reason behind taking on debt : Other</v>
      </c>
      <c r="J111" s="34" t="str">
        <f t="shared" si="12"/>
        <v>Primary reason behind taking on debt : OtherMigrants</v>
      </c>
      <c r="K111" s="71">
        <v>7.4074074074074098E-2</v>
      </c>
      <c r="L111" s="71">
        <v>2.4390243902439001E-2</v>
      </c>
    </row>
    <row r="112" spans="1:14" x14ac:dyDescent="0.35">
      <c r="A112" s="34" t="s">
        <v>326</v>
      </c>
      <c r="B112" s="34" t="s">
        <v>83</v>
      </c>
      <c r="D112" t="s">
        <v>356</v>
      </c>
      <c r="E112" s="34" t="s">
        <v>11</v>
      </c>
      <c r="F112" s="64" t="s">
        <v>49</v>
      </c>
      <c r="G112" s="47" t="s">
        <v>338</v>
      </c>
      <c r="H112" s="71" t="s">
        <v>319</v>
      </c>
      <c r="I112" s="34" t="str">
        <f t="shared" ref="I112" si="13">CONCATENATE(G112,H112)</f>
        <v>Primary reason behind taking on debt : Migration-related expenses</v>
      </c>
      <c r="J112" s="34" t="str">
        <f t="shared" ref="J112" si="14">CONCATENATE(G112,H112,F112)</f>
        <v>Primary reason behind taking on debt : Migration-related expensesMigrants</v>
      </c>
      <c r="K112" s="72"/>
      <c r="L112" s="71">
        <v>1.6260162601626001E-2</v>
      </c>
      <c r="N112" s="71">
        <v>2.8571428571428598E-2</v>
      </c>
    </row>
    <row r="113" spans="1:14" x14ac:dyDescent="0.35">
      <c r="A113" s="34" t="s">
        <v>326</v>
      </c>
      <c r="B113" s="34" t="s">
        <v>83</v>
      </c>
      <c r="D113" t="s">
        <v>356</v>
      </c>
      <c r="E113" s="34" t="s">
        <v>11</v>
      </c>
      <c r="F113" s="64" t="s">
        <v>49</v>
      </c>
      <c r="G113" s="47" t="s">
        <v>338</v>
      </c>
      <c r="H113" s="63" t="s">
        <v>320</v>
      </c>
      <c r="I113" s="34" t="str">
        <f t="shared" si="11"/>
        <v>Primary reason behind taking on debt : Purchasing productive assets for small business or income-generating activities</v>
      </c>
      <c r="J113" s="34" t="str">
        <f t="shared" si="12"/>
        <v>Primary reason behind taking on debt : Purchasing productive assets for small business or income-generating activitiesMigrants</v>
      </c>
    </row>
    <row r="114" spans="1:14" x14ac:dyDescent="0.35">
      <c r="A114" s="34" t="s">
        <v>326</v>
      </c>
      <c r="B114" s="34" t="s">
        <v>83</v>
      </c>
      <c r="D114" t="s">
        <v>356</v>
      </c>
      <c r="E114" s="34" t="s">
        <v>11</v>
      </c>
      <c r="F114" s="64" t="s">
        <v>49</v>
      </c>
      <c r="G114" s="47" t="s">
        <v>338</v>
      </c>
      <c r="H114" s="63" t="s">
        <v>321</v>
      </c>
      <c r="I114" s="34" t="str">
        <f t="shared" si="11"/>
        <v>Primary reason behind taking on debt : Utility bills</v>
      </c>
      <c r="J114" s="34" t="str">
        <f t="shared" si="12"/>
        <v>Primary reason behind taking on debt : Utility billsMigrants</v>
      </c>
      <c r="L114" s="71">
        <v>4.0650406504064998E-2</v>
      </c>
    </row>
    <row r="115" spans="1:14" x14ac:dyDescent="0.35">
      <c r="A115" s="34" t="s">
        <v>326</v>
      </c>
      <c r="B115" s="34" t="s">
        <v>83</v>
      </c>
      <c r="D115" t="s">
        <v>356</v>
      </c>
      <c r="E115" s="34" t="s">
        <v>11</v>
      </c>
      <c r="F115" s="64" t="s">
        <v>49</v>
      </c>
      <c r="G115" s="47" t="s">
        <v>338</v>
      </c>
      <c r="H115" s="63" t="s">
        <v>322</v>
      </c>
      <c r="I115" s="34" t="str">
        <f t="shared" si="11"/>
        <v>Primary reason behind taking on debt : Weddings</v>
      </c>
      <c r="J115" s="34" t="str">
        <f t="shared" si="12"/>
        <v>Primary reason behind taking on debt : WeddingsMigrants</v>
      </c>
    </row>
    <row r="116" spans="1:14" x14ac:dyDescent="0.35">
      <c r="A116" s="34" t="s">
        <v>326</v>
      </c>
      <c r="B116" s="34" t="s">
        <v>83</v>
      </c>
      <c r="D116" t="s">
        <v>356</v>
      </c>
      <c r="E116" s="34" t="s">
        <v>11</v>
      </c>
      <c r="F116" s="64" t="s">
        <v>13</v>
      </c>
      <c r="G116" s="47" t="s">
        <v>338</v>
      </c>
      <c r="H116" s="63" t="s">
        <v>311</v>
      </c>
      <c r="I116" s="34" t="str">
        <f t="shared" si="11"/>
        <v>Primary reason behind taking on debt : Building reconstruction/rehabilitation</v>
      </c>
      <c r="J116" s="34" t="str">
        <f t="shared" si="12"/>
        <v>Primary reason behind taking on debt : Building reconstruction/rehabilitationPRL</v>
      </c>
      <c r="K116" s="71">
        <v>5.1282051282051301E-2</v>
      </c>
      <c r="L116" s="71">
        <v>2.5974025974026E-2</v>
      </c>
      <c r="N116" s="71">
        <v>7.1428571428571397E-2</v>
      </c>
    </row>
    <row r="117" spans="1:14" x14ac:dyDescent="0.35">
      <c r="A117" s="34" t="s">
        <v>326</v>
      </c>
      <c r="B117" s="34" t="s">
        <v>83</v>
      </c>
      <c r="D117" t="s">
        <v>356</v>
      </c>
      <c r="E117" s="34" t="s">
        <v>11</v>
      </c>
      <c r="F117" s="64" t="s">
        <v>13</v>
      </c>
      <c r="G117" s="47" t="s">
        <v>338</v>
      </c>
      <c r="H117" s="63" t="s">
        <v>312</v>
      </c>
      <c r="I117" s="34" t="str">
        <f t="shared" si="11"/>
        <v>Primary reason behind taking on debt : Business-related expenses or loans</v>
      </c>
      <c r="J117" s="34" t="str">
        <f t="shared" si="12"/>
        <v>Primary reason behind taking on debt : Business-related expenses or loansPRL</v>
      </c>
      <c r="K117" s="71">
        <v>3.8461538461538498E-2</v>
      </c>
      <c r="M117" s="71">
        <v>1.86915887850467E-2</v>
      </c>
      <c r="N117" s="71">
        <v>5.3571428571428603E-2</v>
      </c>
    </row>
    <row r="118" spans="1:14" x14ac:dyDescent="0.35">
      <c r="A118" s="34" t="s">
        <v>326</v>
      </c>
      <c r="B118" s="34" t="s">
        <v>83</v>
      </c>
      <c r="D118" t="s">
        <v>356</v>
      </c>
      <c r="E118" s="34" t="s">
        <v>11</v>
      </c>
      <c r="F118" s="64" t="s">
        <v>13</v>
      </c>
      <c r="G118" s="47" t="s">
        <v>338</v>
      </c>
      <c r="H118" s="63" t="s">
        <v>313</v>
      </c>
      <c r="I118" s="34" t="str">
        <f t="shared" si="11"/>
        <v>Primary reason behind taking on debt : Clothing or NFIs</v>
      </c>
      <c r="J118" s="34" t="str">
        <f t="shared" si="12"/>
        <v>Primary reason behind taking on debt : Clothing or NFIsPRL</v>
      </c>
    </row>
    <row r="119" spans="1:14" x14ac:dyDescent="0.35">
      <c r="A119" s="34" t="s">
        <v>326</v>
      </c>
      <c r="B119" s="34" t="s">
        <v>83</v>
      </c>
      <c r="D119" t="s">
        <v>356</v>
      </c>
      <c r="E119" s="34" t="s">
        <v>11</v>
      </c>
      <c r="F119" s="64" t="s">
        <v>13</v>
      </c>
      <c r="G119" s="47" t="s">
        <v>338</v>
      </c>
      <c r="H119" s="63" t="s">
        <v>7</v>
      </c>
      <c r="I119" s="34" t="str">
        <f t="shared" si="11"/>
        <v>Primary reason behind taking on debt : Decline to answer</v>
      </c>
      <c r="J119" s="34" t="str">
        <f t="shared" si="12"/>
        <v>Primary reason behind taking on debt : Decline to answerPRL</v>
      </c>
      <c r="N119" s="71">
        <v>1.7857142857142901E-2</v>
      </c>
    </row>
    <row r="120" spans="1:14" x14ac:dyDescent="0.35">
      <c r="A120" s="34" t="s">
        <v>326</v>
      </c>
      <c r="B120" s="34" t="s">
        <v>83</v>
      </c>
      <c r="D120" t="s">
        <v>356</v>
      </c>
      <c r="E120" s="34" t="s">
        <v>11</v>
      </c>
      <c r="F120" s="64" t="s">
        <v>13</v>
      </c>
      <c r="G120" s="47" t="s">
        <v>338</v>
      </c>
      <c r="H120" s="68" t="s">
        <v>8</v>
      </c>
      <c r="I120" s="34" t="str">
        <f t="shared" si="11"/>
        <v>Primary reason behind taking on debt : Don't know</v>
      </c>
      <c r="J120" s="34" t="str">
        <f t="shared" si="12"/>
        <v>Primary reason behind taking on debt : Don't knowPRL</v>
      </c>
    </row>
    <row r="121" spans="1:14" x14ac:dyDescent="0.35">
      <c r="A121" s="34" t="s">
        <v>326</v>
      </c>
      <c r="B121" s="34" t="s">
        <v>83</v>
      </c>
      <c r="D121" t="s">
        <v>356</v>
      </c>
      <c r="E121" s="34" t="s">
        <v>11</v>
      </c>
      <c r="F121" s="64" t="s">
        <v>13</v>
      </c>
      <c r="G121" s="47" t="s">
        <v>338</v>
      </c>
      <c r="H121" s="63" t="s">
        <v>314</v>
      </c>
      <c r="I121" s="34" t="str">
        <f t="shared" si="11"/>
        <v>Primary reason behind taking on debt : Education</v>
      </c>
      <c r="J121" s="34" t="str">
        <f t="shared" si="12"/>
        <v>Primary reason behind taking on debt : EducationPRL</v>
      </c>
      <c r="K121" s="71">
        <v>2.5641025641025599E-2</v>
      </c>
      <c r="L121" s="71">
        <v>5.1948051948051903E-2</v>
      </c>
    </row>
    <row r="122" spans="1:14" x14ac:dyDescent="0.35">
      <c r="A122" s="34" t="s">
        <v>326</v>
      </c>
      <c r="B122" s="34" t="s">
        <v>83</v>
      </c>
      <c r="D122" t="s">
        <v>356</v>
      </c>
      <c r="E122" s="34" t="s">
        <v>11</v>
      </c>
      <c r="F122" s="64" t="s">
        <v>13</v>
      </c>
      <c r="G122" s="47" t="s">
        <v>338</v>
      </c>
      <c r="H122" s="63" t="s">
        <v>315</v>
      </c>
      <c r="I122" s="34" t="str">
        <f t="shared" si="11"/>
        <v>Primary reason behind taking on debt : Food</v>
      </c>
      <c r="J122" s="34" t="str">
        <f t="shared" si="12"/>
        <v>Primary reason behind taking on debt : FoodPRL</v>
      </c>
      <c r="K122" s="71">
        <v>0.21794871794871801</v>
      </c>
      <c r="L122" s="71">
        <v>0.19480519480519501</v>
      </c>
      <c r="M122" s="71">
        <v>0.11214953271028</v>
      </c>
      <c r="N122" s="71">
        <v>5.3571428571428603E-2</v>
      </c>
    </row>
    <row r="123" spans="1:14" x14ac:dyDescent="0.35">
      <c r="A123" s="34" t="s">
        <v>326</v>
      </c>
      <c r="B123" s="34" t="s">
        <v>83</v>
      </c>
      <c r="D123" t="s">
        <v>356</v>
      </c>
      <c r="E123" s="34" t="s">
        <v>11</v>
      </c>
      <c r="F123" s="64" t="s">
        <v>13</v>
      </c>
      <c r="G123" s="47" t="s">
        <v>338</v>
      </c>
      <c r="H123" s="63" t="s">
        <v>316</v>
      </c>
      <c r="I123" s="34" t="str">
        <f t="shared" si="11"/>
        <v>Primary reason behind taking on debt : Healthcare</v>
      </c>
      <c r="J123" s="34" t="str">
        <f t="shared" si="12"/>
        <v>Primary reason behind taking on debt : HealthcarePRL</v>
      </c>
      <c r="K123" s="71">
        <v>0.128205128205128</v>
      </c>
      <c r="L123" s="71">
        <v>0.15584415584415601</v>
      </c>
      <c r="M123" s="71">
        <v>9.34579439252336E-2</v>
      </c>
      <c r="N123" s="71">
        <v>0.19642857142857101</v>
      </c>
    </row>
    <row r="124" spans="1:14" x14ac:dyDescent="0.35">
      <c r="A124" s="34" t="s">
        <v>326</v>
      </c>
      <c r="B124" s="34" t="s">
        <v>83</v>
      </c>
      <c r="D124" t="s">
        <v>356</v>
      </c>
      <c r="E124" s="34" t="s">
        <v>11</v>
      </c>
      <c r="F124" s="64" t="s">
        <v>13</v>
      </c>
      <c r="G124" s="47" t="s">
        <v>338</v>
      </c>
      <c r="H124" s="63" t="s">
        <v>317</v>
      </c>
      <c r="I124" s="34" t="str">
        <f t="shared" si="11"/>
        <v>Primary reason behind taking on debt : Basic household expenditures</v>
      </c>
      <c r="J124" s="34" t="str">
        <f t="shared" si="12"/>
        <v>Primary reason behind taking on debt : Basic household expendituresPRL</v>
      </c>
      <c r="K124" s="71">
        <v>0.39743589743589702</v>
      </c>
      <c r="L124" s="71">
        <v>0.48051948051948101</v>
      </c>
      <c r="M124" s="71">
        <v>0.69158878504672905</v>
      </c>
      <c r="N124" s="71">
        <v>0.53571428571428603</v>
      </c>
    </row>
    <row r="125" spans="1:14" x14ac:dyDescent="0.35">
      <c r="A125" s="34" t="s">
        <v>326</v>
      </c>
      <c r="B125" s="34" t="s">
        <v>83</v>
      </c>
      <c r="D125" t="s">
        <v>356</v>
      </c>
      <c r="E125" s="34" t="s">
        <v>11</v>
      </c>
      <c r="F125" s="64" t="s">
        <v>13</v>
      </c>
      <c r="G125" s="47" t="s">
        <v>338</v>
      </c>
      <c r="H125" s="63" t="s">
        <v>318</v>
      </c>
      <c r="I125" s="34" t="str">
        <f t="shared" si="11"/>
        <v>Primary reason behind taking on debt : Major purchase (e.g. house, apartment, car)</v>
      </c>
      <c r="J125" s="34" t="str">
        <f t="shared" si="12"/>
        <v>Primary reason behind taking on debt : Major purchase (e.g. house, apartment, car)PRL</v>
      </c>
      <c r="K125" s="71">
        <v>2.5641025641025599E-2</v>
      </c>
      <c r="L125" s="71">
        <v>3.8961038961039002E-2</v>
      </c>
      <c r="M125" s="71">
        <v>1.86915887850467E-2</v>
      </c>
      <c r="N125" s="71">
        <v>3.5714285714285698E-2</v>
      </c>
    </row>
    <row r="126" spans="1:14" x14ac:dyDescent="0.35">
      <c r="A126" s="34" t="s">
        <v>326</v>
      </c>
      <c r="B126" s="34" t="s">
        <v>83</v>
      </c>
      <c r="D126" t="s">
        <v>356</v>
      </c>
      <c r="E126" s="34" t="s">
        <v>11</v>
      </c>
      <c r="F126" s="64" t="s">
        <v>13</v>
      </c>
      <c r="G126" s="47" t="s">
        <v>338</v>
      </c>
      <c r="H126" s="71" t="s">
        <v>319</v>
      </c>
      <c r="I126" s="34" t="str">
        <f t="shared" si="11"/>
        <v>Primary reason behind taking on debt : Migration-related expenses</v>
      </c>
      <c r="J126" s="34" t="str">
        <f t="shared" si="12"/>
        <v>Primary reason behind taking on debt : Migration-related expensesPRL</v>
      </c>
      <c r="K126" s="71">
        <v>2.5641025641025599E-2</v>
      </c>
      <c r="L126" s="71">
        <v>1.2987012987013E-2</v>
      </c>
      <c r="M126" s="71">
        <v>9.3457943925233603E-3</v>
      </c>
      <c r="N126" s="71">
        <v>1.7857142857142901E-2</v>
      </c>
    </row>
    <row r="127" spans="1:14" x14ac:dyDescent="0.35">
      <c r="A127" s="34" t="s">
        <v>326</v>
      </c>
      <c r="B127" s="34" t="s">
        <v>83</v>
      </c>
      <c r="D127" t="s">
        <v>356</v>
      </c>
      <c r="E127" s="34" t="s">
        <v>11</v>
      </c>
      <c r="F127" s="64" t="s">
        <v>13</v>
      </c>
      <c r="G127" s="47" t="s">
        <v>338</v>
      </c>
      <c r="H127" s="71" t="s">
        <v>9</v>
      </c>
      <c r="I127" s="34" t="str">
        <f t="shared" si="11"/>
        <v>Primary reason behind taking on debt : Other</v>
      </c>
      <c r="J127" s="34" t="str">
        <f t="shared" si="12"/>
        <v>Primary reason behind taking on debt : OtherPRL</v>
      </c>
      <c r="K127" s="71">
        <v>1.2820512820512799E-2</v>
      </c>
    </row>
    <row r="128" spans="1:14" x14ac:dyDescent="0.35">
      <c r="A128" s="34" t="s">
        <v>326</v>
      </c>
      <c r="B128" s="34" t="s">
        <v>83</v>
      </c>
      <c r="D128" t="s">
        <v>356</v>
      </c>
      <c r="E128" s="34" t="s">
        <v>11</v>
      </c>
      <c r="F128" s="64" t="s">
        <v>13</v>
      </c>
      <c r="G128" s="47" t="s">
        <v>338</v>
      </c>
      <c r="H128" s="63" t="s">
        <v>320</v>
      </c>
      <c r="I128" s="34" t="str">
        <f t="shared" si="11"/>
        <v>Primary reason behind taking on debt : Purchasing productive assets for small business or income-generating activities</v>
      </c>
      <c r="J128" s="34" t="str">
        <f t="shared" si="12"/>
        <v>Primary reason behind taking on debt : Purchasing productive assets for small business or income-generating activitiesPRL</v>
      </c>
      <c r="K128" s="71">
        <v>5.1282051282051301E-2</v>
      </c>
      <c r="M128" s="71">
        <v>4.67289719626168E-2</v>
      </c>
      <c r="N128" s="71">
        <v>1.7857142857142901E-2</v>
      </c>
    </row>
    <row r="129" spans="1:14" x14ac:dyDescent="0.35">
      <c r="A129" s="34" t="s">
        <v>326</v>
      </c>
      <c r="B129" s="34" t="s">
        <v>83</v>
      </c>
      <c r="D129" t="s">
        <v>356</v>
      </c>
      <c r="E129" s="34" t="s">
        <v>11</v>
      </c>
      <c r="F129" s="64" t="s">
        <v>13</v>
      </c>
      <c r="G129" s="47" t="s">
        <v>338</v>
      </c>
      <c r="H129" s="63" t="s">
        <v>321</v>
      </c>
      <c r="I129" s="34" t="str">
        <f t="shared" si="11"/>
        <v>Primary reason behind taking on debt : Utility bills</v>
      </c>
      <c r="J129" s="34" t="str">
        <f t="shared" si="12"/>
        <v>Primary reason behind taking on debt : Utility billsPRL</v>
      </c>
      <c r="K129" s="71">
        <v>2.5641025641025599E-2</v>
      </c>
      <c r="L129" s="71">
        <v>3.8961038961039002E-2</v>
      </c>
    </row>
    <row r="130" spans="1:14" x14ac:dyDescent="0.35">
      <c r="A130" s="34" t="s">
        <v>326</v>
      </c>
      <c r="B130" s="34" t="s">
        <v>83</v>
      </c>
      <c r="D130" t="s">
        <v>356</v>
      </c>
      <c r="E130" s="34" t="s">
        <v>11</v>
      </c>
      <c r="F130" s="64" t="s">
        <v>13</v>
      </c>
      <c r="G130" s="47" t="s">
        <v>338</v>
      </c>
      <c r="H130" s="63" t="s">
        <v>322</v>
      </c>
      <c r="I130" s="34" t="str">
        <f t="shared" si="11"/>
        <v>Primary reason behind taking on debt : Weddings</v>
      </c>
      <c r="J130" s="34" t="str">
        <f t="shared" si="12"/>
        <v>Primary reason behind taking on debt : WeddingsPRL</v>
      </c>
      <c r="M130" s="71">
        <v>9.3457943925233603E-3</v>
      </c>
    </row>
    <row r="131" spans="1:14" x14ac:dyDescent="0.35">
      <c r="A131" s="34" t="s">
        <v>326</v>
      </c>
      <c r="B131" s="34" t="s">
        <v>83</v>
      </c>
      <c r="E131" s="34" t="s">
        <v>11</v>
      </c>
      <c r="F131" s="64" t="s">
        <v>12</v>
      </c>
      <c r="G131" s="35" t="s">
        <v>128</v>
      </c>
      <c r="H131" s="59" t="s">
        <v>7</v>
      </c>
      <c r="I131" s="34" t="str">
        <f t="shared" ref="I131:I142" si="15">CONCATENATE(G131,H131)</f>
        <v>Challenges affording basic needs as result of lost of reduced employment (3 months) : Decline to answer</v>
      </c>
      <c r="J131" s="34" t="str">
        <f t="shared" ref="J131:J142" si="16">CONCATENATE(G131,H131,F131)</f>
        <v>Challenges affording basic needs as result of lost of reduced employment (3 months) : Decline to answerLebanese</v>
      </c>
      <c r="M131" s="71">
        <v>4.3200104427534701E-4</v>
      </c>
    </row>
    <row r="132" spans="1:14" x14ac:dyDescent="0.35">
      <c r="A132" s="34" t="s">
        <v>326</v>
      </c>
      <c r="B132" s="34" t="s">
        <v>83</v>
      </c>
      <c r="E132" s="34" t="s">
        <v>11</v>
      </c>
      <c r="F132" s="64" t="s">
        <v>12</v>
      </c>
      <c r="G132" s="35" t="s">
        <v>128</v>
      </c>
      <c r="H132" s="59" t="s">
        <v>8</v>
      </c>
      <c r="I132" s="34" t="str">
        <f t="shared" si="15"/>
        <v>Challenges affording basic needs as result of lost of reduced employment (3 months) : Don't know</v>
      </c>
      <c r="J132" s="34" t="str">
        <f t="shared" si="16"/>
        <v>Challenges affording basic needs as result of lost of reduced employment (3 months) : Don't knowLebanese</v>
      </c>
      <c r="L132" s="71">
        <v>8.3960793316287805E-4</v>
      </c>
      <c r="M132" s="71">
        <v>4.3200104427534701E-4</v>
      </c>
      <c r="N132" s="71">
        <v>2.0940133778771298E-3</v>
      </c>
    </row>
    <row r="133" spans="1:14" x14ac:dyDescent="0.35">
      <c r="A133" s="34" t="s">
        <v>326</v>
      </c>
      <c r="B133" s="34" t="s">
        <v>83</v>
      </c>
      <c r="E133" s="34" t="s">
        <v>11</v>
      </c>
      <c r="F133" s="64" t="s">
        <v>12</v>
      </c>
      <c r="G133" s="35" t="s">
        <v>128</v>
      </c>
      <c r="H133" s="59" t="s">
        <v>95</v>
      </c>
      <c r="I133" s="34" t="str">
        <f t="shared" si="15"/>
        <v>Challenges affording basic needs as result of lost of reduced employment (3 months) : Not applicable</v>
      </c>
      <c r="J133" s="34" t="str">
        <f t="shared" si="16"/>
        <v>Challenges affording basic needs as result of lost of reduced employment (3 months) : Not applicableLebanese</v>
      </c>
      <c r="K133" s="71">
        <v>0.140618663477482</v>
      </c>
      <c r="L133" s="71">
        <v>8.0399091816415802E-2</v>
      </c>
      <c r="M133" s="71">
        <v>9.1423069945206395E-2</v>
      </c>
      <c r="N133" s="71">
        <v>6.3861503127308594E-2</v>
      </c>
    </row>
    <row r="134" spans="1:14" x14ac:dyDescent="0.35">
      <c r="A134" s="34" t="s">
        <v>326</v>
      </c>
      <c r="B134" s="34" t="s">
        <v>83</v>
      </c>
      <c r="E134" s="34" t="s">
        <v>11</v>
      </c>
      <c r="F134" s="64" t="s">
        <v>12</v>
      </c>
      <c r="G134" s="35" t="s">
        <v>128</v>
      </c>
      <c r="H134" s="59" t="s">
        <v>67</v>
      </c>
      <c r="I134" s="34" t="str">
        <f t="shared" si="15"/>
        <v>Challenges affording basic needs as result of lost of reduced employment (3 months) : No</v>
      </c>
      <c r="J134" s="34" t="str">
        <f t="shared" si="16"/>
        <v>Challenges affording basic needs as result of lost of reduced employment (3 months) : NoLebanese</v>
      </c>
      <c r="K134" s="71">
        <v>0.244466945854971</v>
      </c>
      <c r="L134" s="71">
        <v>0.32026771279912303</v>
      </c>
      <c r="M134" s="71">
        <v>0.26526159361563201</v>
      </c>
      <c r="N134" s="71">
        <v>0.27599997211639099</v>
      </c>
    </row>
    <row r="135" spans="1:14" x14ac:dyDescent="0.35">
      <c r="A135" s="34" t="s">
        <v>326</v>
      </c>
      <c r="B135" s="34" t="s">
        <v>83</v>
      </c>
      <c r="E135" s="34" t="s">
        <v>11</v>
      </c>
      <c r="F135" s="64" t="s">
        <v>12</v>
      </c>
      <c r="G135" s="35" t="s">
        <v>128</v>
      </c>
      <c r="H135" s="59" t="s">
        <v>68</v>
      </c>
      <c r="I135" s="34" t="str">
        <f t="shared" si="15"/>
        <v>Challenges affording basic needs as result of lost of reduced employment (3 months) : Yes</v>
      </c>
      <c r="J135" s="34" t="str">
        <f t="shared" si="16"/>
        <v>Challenges affording basic needs as result of lost of reduced employment (3 months) : YesLebanese</v>
      </c>
      <c r="K135" s="71">
        <v>0.61491439066754705</v>
      </c>
      <c r="L135" s="71">
        <v>0.59849358745129799</v>
      </c>
      <c r="M135" s="71">
        <v>0.64245133435061097</v>
      </c>
      <c r="N135" s="71">
        <v>0.65804451137842301</v>
      </c>
    </row>
    <row r="136" spans="1:14" x14ac:dyDescent="0.35">
      <c r="A136" s="34" t="s">
        <v>326</v>
      </c>
      <c r="B136" s="34" t="s">
        <v>83</v>
      </c>
      <c r="E136" s="34" t="s">
        <v>11</v>
      </c>
      <c r="F136" s="64" t="s">
        <v>49</v>
      </c>
      <c r="G136" s="35" t="s">
        <v>128</v>
      </c>
      <c r="H136" s="59" t="s">
        <v>7</v>
      </c>
      <c r="I136" s="34" t="str">
        <f t="shared" si="15"/>
        <v>Challenges affording basic needs as result of lost of reduced employment (3 months) : Decline to answer</v>
      </c>
      <c r="J136" s="34" t="str">
        <f t="shared" si="16"/>
        <v>Challenges affording basic needs as result of lost of reduced employment (3 months) : Decline to answerMigrants</v>
      </c>
      <c r="N136" s="71">
        <v>7.4074074074074103E-3</v>
      </c>
    </row>
    <row r="137" spans="1:14" x14ac:dyDescent="0.35">
      <c r="A137" s="34" t="s">
        <v>326</v>
      </c>
      <c r="B137" s="34" t="s">
        <v>83</v>
      </c>
      <c r="E137" s="34" t="s">
        <v>11</v>
      </c>
      <c r="F137" s="64" t="s">
        <v>49</v>
      </c>
      <c r="G137" s="35" t="s">
        <v>128</v>
      </c>
      <c r="H137" s="59" t="s">
        <v>8</v>
      </c>
      <c r="I137" s="34" t="str">
        <f t="shared" si="15"/>
        <v>Challenges affording basic needs as result of lost of reduced employment (3 months) : Don't know</v>
      </c>
      <c r="J137" s="34" t="str">
        <f t="shared" si="16"/>
        <v>Challenges affording basic needs as result of lost of reduced employment (3 months) : Don't knowMigrants</v>
      </c>
      <c r="L137" s="71">
        <v>2.6881720430107499E-3</v>
      </c>
      <c r="N137" s="71">
        <v>7.4074074074074103E-3</v>
      </c>
    </row>
    <row r="138" spans="1:14" x14ac:dyDescent="0.35">
      <c r="A138" s="34" t="s">
        <v>326</v>
      </c>
      <c r="B138" s="34" t="s">
        <v>83</v>
      </c>
      <c r="E138" s="34" t="s">
        <v>11</v>
      </c>
      <c r="F138" s="64" t="s">
        <v>49</v>
      </c>
      <c r="G138" s="35" t="s">
        <v>128</v>
      </c>
      <c r="H138" s="59" t="s">
        <v>95</v>
      </c>
      <c r="I138" s="34" t="str">
        <f t="shared" si="15"/>
        <v>Challenges affording basic needs as result of lost of reduced employment (3 months) : Not applicable</v>
      </c>
      <c r="J138" s="34" t="str">
        <f t="shared" si="16"/>
        <v>Challenges affording basic needs as result of lost of reduced employment (3 months) : Not applicableMigrants</v>
      </c>
      <c r="K138" s="71">
        <v>0.116438356164384</v>
      </c>
      <c r="L138" s="71">
        <v>2.9569892473118298E-2</v>
      </c>
      <c r="M138" s="71">
        <v>0.05</v>
      </c>
      <c r="N138" s="71">
        <v>4.4444444444444398E-2</v>
      </c>
    </row>
    <row r="139" spans="1:14" x14ac:dyDescent="0.35">
      <c r="A139" s="34" t="s">
        <v>326</v>
      </c>
      <c r="B139" s="34" t="s">
        <v>83</v>
      </c>
      <c r="E139" s="34" t="s">
        <v>11</v>
      </c>
      <c r="F139" s="64" t="s">
        <v>49</v>
      </c>
      <c r="G139" s="35" t="s">
        <v>128</v>
      </c>
      <c r="H139" s="59" t="s">
        <v>67</v>
      </c>
      <c r="I139" s="34" t="str">
        <f t="shared" si="15"/>
        <v>Challenges affording basic needs as result of lost of reduced employment (3 months) : No</v>
      </c>
      <c r="J139" s="34" t="str">
        <f t="shared" si="16"/>
        <v>Challenges affording basic needs as result of lost of reduced employment (3 months) : NoMigrants</v>
      </c>
      <c r="K139" s="71">
        <v>0.63013698630137005</v>
      </c>
      <c r="L139" s="71">
        <v>0.44623655913978499</v>
      </c>
      <c r="M139" s="71">
        <v>0.41666666666666702</v>
      </c>
      <c r="N139" s="71">
        <v>0.52592592592592602</v>
      </c>
    </row>
    <row r="140" spans="1:14" x14ac:dyDescent="0.35">
      <c r="A140" s="34" t="s">
        <v>326</v>
      </c>
      <c r="B140" s="34" t="s">
        <v>83</v>
      </c>
      <c r="E140" s="34" t="s">
        <v>11</v>
      </c>
      <c r="F140" s="64" t="s">
        <v>49</v>
      </c>
      <c r="G140" s="35" t="s">
        <v>128</v>
      </c>
      <c r="H140" s="59" t="s">
        <v>68</v>
      </c>
      <c r="I140" s="34" t="str">
        <f t="shared" si="15"/>
        <v>Challenges affording basic needs as result of lost of reduced employment (3 months) : Yes</v>
      </c>
      <c r="J140" s="34" t="str">
        <f t="shared" si="16"/>
        <v>Challenges affording basic needs as result of lost of reduced employment (3 months) : YesMigrants</v>
      </c>
      <c r="K140" s="71">
        <v>0.25342465753424698</v>
      </c>
      <c r="L140" s="71">
        <v>0.521505376344086</v>
      </c>
      <c r="M140" s="71">
        <v>0.53333333333333299</v>
      </c>
      <c r="N140" s="71">
        <v>0.41481481481481502</v>
      </c>
    </row>
    <row r="141" spans="1:14" x14ac:dyDescent="0.35">
      <c r="A141" s="34" t="s">
        <v>326</v>
      </c>
      <c r="B141" s="34" t="s">
        <v>83</v>
      </c>
      <c r="E141" s="34" t="s">
        <v>11</v>
      </c>
      <c r="F141" s="64" t="s">
        <v>13</v>
      </c>
      <c r="G141" s="35" t="s">
        <v>128</v>
      </c>
      <c r="H141" s="59" t="s">
        <v>7</v>
      </c>
      <c r="I141" s="34" t="str">
        <f t="shared" si="15"/>
        <v>Challenges affording basic needs as result of lost of reduced employment (3 months) : Decline to answer</v>
      </c>
      <c r="J141" s="34" t="str">
        <f t="shared" si="16"/>
        <v>Challenges affording basic needs as result of lost of reduced employment (3 months) : Decline to answerPRL</v>
      </c>
    </row>
    <row r="142" spans="1:14" x14ac:dyDescent="0.35">
      <c r="A142" s="34" t="s">
        <v>326</v>
      </c>
      <c r="B142" s="34" t="s">
        <v>83</v>
      </c>
      <c r="E142" s="34" t="s">
        <v>11</v>
      </c>
      <c r="F142" s="64" t="s">
        <v>13</v>
      </c>
      <c r="G142" s="35" t="s">
        <v>128</v>
      </c>
      <c r="H142" s="59" t="s">
        <v>8</v>
      </c>
      <c r="I142" s="34" t="str">
        <f t="shared" si="15"/>
        <v>Challenges affording basic needs as result of lost of reduced employment (3 months) : Don't know</v>
      </c>
      <c r="J142" s="34" t="str">
        <f t="shared" si="16"/>
        <v>Challenges affording basic needs as result of lost of reduced employment (3 months) : Don't knowPRL</v>
      </c>
    </row>
    <row r="143" spans="1:14" x14ac:dyDescent="0.35">
      <c r="A143" s="34" t="s">
        <v>326</v>
      </c>
      <c r="B143" s="34" t="s">
        <v>83</v>
      </c>
      <c r="E143" s="34" t="s">
        <v>11</v>
      </c>
      <c r="F143" s="64" t="s">
        <v>13</v>
      </c>
      <c r="G143" s="35" t="s">
        <v>128</v>
      </c>
      <c r="H143" s="59" t="s">
        <v>95</v>
      </c>
      <c r="I143" s="34" t="str">
        <f t="shared" si="11"/>
        <v>Challenges affording basic needs as result of lost of reduced employment (3 months) : Not applicable</v>
      </c>
      <c r="J143" s="34" t="str">
        <f t="shared" si="12"/>
        <v>Challenges affording basic needs as result of lost of reduced employment (3 months) : Not applicablePRL</v>
      </c>
      <c r="K143" s="71">
        <v>0.117977528089888</v>
      </c>
      <c r="L143" s="71">
        <v>7.3033707865168496E-2</v>
      </c>
      <c r="M143" s="71">
        <v>4.4334975369458102E-2</v>
      </c>
      <c r="N143" s="71">
        <v>8.2568807339449504E-2</v>
      </c>
    </row>
    <row r="144" spans="1:14" x14ac:dyDescent="0.35">
      <c r="A144" s="34" t="s">
        <v>326</v>
      </c>
      <c r="B144" s="34" t="s">
        <v>83</v>
      </c>
      <c r="E144" s="34" t="s">
        <v>11</v>
      </c>
      <c r="F144" s="64" t="s">
        <v>13</v>
      </c>
      <c r="G144" s="35" t="s">
        <v>128</v>
      </c>
      <c r="H144" s="59" t="s">
        <v>67</v>
      </c>
      <c r="I144" s="34" t="str">
        <f t="shared" si="11"/>
        <v>Challenges affording basic needs as result of lost of reduced employment (3 months) : No</v>
      </c>
      <c r="J144" s="34" t="str">
        <f t="shared" si="12"/>
        <v>Challenges affording basic needs as result of lost of reduced employment (3 months) : NoPRL</v>
      </c>
      <c r="K144" s="71">
        <v>0.297752808988764</v>
      </c>
      <c r="L144" s="71">
        <v>0.275280898876405</v>
      </c>
      <c r="M144" s="71">
        <v>0.27586206896551702</v>
      </c>
      <c r="N144" s="71">
        <v>0.22935779816513799</v>
      </c>
    </row>
    <row r="145" spans="1:14" x14ac:dyDescent="0.35">
      <c r="A145" s="34" t="s">
        <v>326</v>
      </c>
      <c r="B145" s="34" t="s">
        <v>83</v>
      </c>
      <c r="E145" s="34" t="s">
        <v>11</v>
      </c>
      <c r="F145" s="64" t="s">
        <v>13</v>
      </c>
      <c r="G145" s="35" t="s">
        <v>128</v>
      </c>
      <c r="H145" s="59" t="s">
        <v>68</v>
      </c>
      <c r="I145" s="34" t="str">
        <f t="shared" si="11"/>
        <v>Challenges affording basic needs as result of lost of reduced employment (3 months) : Yes</v>
      </c>
      <c r="J145" s="34" t="str">
        <f t="shared" si="12"/>
        <v>Challenges affording basic needs as result of lost of reduced employment (3 months) : YesPRL</v>
      </c>
      <c r="K145" s="71">
        <v>0.58426966292134797</v>
      </c>
      <c r="L145" s="71">
        <v>0.651685393258427</v>
      </c>
      <c r="M145" s="71">
        <v>0.67980295566502502</v>
      </c>
      <c r="N145" s="71">
        <v>0.68807339449541305</v>
      </c>
    </row>
    <row r="146" spans="1:14" x14ac:dyDescent="0.35">
      <c r="A146" s="34" t="s">
        <v>326</v>
      </c>
      <c r="B146" s="34" t="s">
        <v>83</v>
      </c>
      <c r="E146" s="34" t="s">
        <v>11</v>
      </c>
      <c r="F146" s="53" t="s">
        <v>12</v>
      </c>
      <c r="G146" s="35" t="s">
        <v>134</v>
      </c>
      <c r="H146" s="59" t="s">
        <v>7</v>
      </c>
      <c r="I146" s="34" t="str">
        <f t="shared" ref="I146:I150" si="17">CONCATENATE(G146,H146)</f>
        <v>At least one member of HH losing job permanently or temporarily (past year) : Decline to answer</v>
      </c>
      <c r="J146" s="34" t="str">
        <f t="shared" ref="J146:J150" si="18">CONCATENATE(G146,H146,F146)</f>
        <v>At least one member of HH losing job permanently or temporarily (past year) : Decline to answerLebanese</v>
      </c>
      <c r="K146" s="72"/>
      <c r="L146" s="72"/>
      <c r="M146" s="72"/>
      <c r="N146" s="72"/>
    </row>
    <row r="147" spans="1:14" x14ac:dyDescent="0.35">
      <c r="A147" s="34" t="s">
        <v>326</v>
      </c>
      <c r="B147" s="34" t="s">
        <v>83</v>
      </c>
      <c r="E147" s="34" t="s">
        <v>11</v>
      </c>
      <c r="F147" s="53" t="s">
        <v>12</v>
      </c>
      <c r="G147" s="35" t="s">
        <v>134</v>
      </c>
      <c r="H147" s="59" t="s">
        <v>8</v>
      </c>
      <c r="I147" s="34" t="str">
        <f t="shared" si="17"/>
        <v>At least one member of HH losing job permanently or temporarily (past year) : Don't know</v>
      </c>
      <c r="J147" s="34" t="str">
        <f t="shared" si="18"/>
        <v>At least one member of HH losing job permanently or temporarily (past year) : Don't knowLebanese</v>
      </c>
      <c r="L147" s="71">
        <v>6.7024054574418997E-4</v>
      </c>
      <c r="M147" s="71">
        <v>1.06224447665171E-3</v>
      </c>
    </row>
    <row r="148" spans="1:14" x14ac:dyDescent="0.35">
      <c r="A148" s="34" t="s">
        <v>326</v>
      </c>
      <c r="B148" s="34" t="s">
        <v>83</v>
      </c>
      <c r="E148" s="34" t="s">
        <v>11</v>
      </c>
      <c r="F148" s="53" t="s">
        <v>12</v>
      </c>
      <c r="G148" s="35" t="s">
        <v>134</v>
      </c>
      <c r="H148" s="59" t="s">
        <v>95</v>
      </c>
      <c r="I148" s="34" t="str">
        <f t="shared" si="17"/>
        <v>At least one member of HH losing job permanently or temporarily (past year) : Not applicable</v>
      </c>
      <c r="J148" s="34" t="str">
        <f t="shared" si="18"/>
        <v>At least one member of HH losing job permanently or temporarily (past year) : Not applicableLebanese</v>
      </c>
      <c r="K148" s="71">
        <v>0.176761851980758</v>
      </c>
      <c r="L148" s="71">
        <v>0.101675031849304</v>
      </c>
      <c r="M148" s="71">
        <v>0.16952025057874501</v>
      </c>
      <c r="N148" s="71">
        <v>9.0524898990444497E-2</v>
      </c>
    </row>
    <row r="149" spans="1:14" x14ac:dyDescent="0.35">
      <c r="A149" s="34" t="s">
        <v>326</v>
      </c>
      <c r="B149" s="34" t="s">
        <v>83</v>
      </c>
      <c r="E149" s="34" t="s">
        <v>11</v>
      </c>
      <c r="F149" s="53" t="s">
        <v>12</v>
      </c>
      <c r="G149" s="35" t="s">
        <v>134</v>
      </c>
      <c r="H149" s="59" t="s">
        <v>67</v>
      </c>
      <c r="I149" s="34" t="str">
        <f t="shared" si="17"/>
        <v>At least one member of HH losing job permanently or temporarily (past year) : No</v>
      </c>
      <c r="J149" s="34" t="str">
        <f t="shared" si="18"/>
        <v>At least one member of HH losing job permanently or temporarily (past year) : NoLebanese</v>
      </c>
      <c r="K149" s="71">
        <v>0.547829580365508</v>
      </c>
      <c r="L149" s="71">
        <v>0.61698639794806298</v>
      </c>
      <c r="M149" s="71">
        <v>0.52851132108449606</v>
      </c>
      <c r="N149" s="71">
        <v>0.66446661080761404</v>
      </c>
    </row>
    <row r="150" spans="1:14" x14ac:dyDescent="0.35">
      <c r="A150" s="34" t="s">
        <v>326</v>
      </c>
      <c r="B150" s="34" t="s">
        <v>83</v>
      </c>
      <c r="E150" s="34" t="s">
        <v>11</v>
      </c>
      <c r="F150" s="53" t="s">
        <v>12</v>
      </c>
      <c r="G150" s="35" t="s">
        <v>134</v>
      </c>
      <c r="H150" s="59" t="s">
        <v>68</v>
      </c>
      <c r="I150" s="34" t="str">
        <f t="shared" si="17"/>
        <v>At least one member of HH losing job permanently or temporarily (past year) : Yes</v>
      </c>
      <c r="J150" s="34" t="str">
        <f t="shared" si="18"/>
        <v>At least one member of HH losing job permanently or temporarily (past year) : YesLebanese</v>
      </c>
      <c r="K150" s="71">
        <v>0.27540856765373301</v>
      </c>
      <c r="L150" s="71">
        <v>0.28066832965688898</v>
      </c>
      <c r="M150" s="71">
        <v>0.30090618386010698</v>
      </c>
      <c r="N150" s="71">
        <v>0.24500849020194099</v>
      </c>
    </row>
    <row r="151" spans="1:14" x14ac:dyDescent="0.35">
      <c r="A151" s="34" t="s">
        <v>326</v>
      </c>
      <c r="B151" s="34" t="s">
        <v>83</v>
      </c>
      <c r="E151" s="34" t="s">
        <v>11</v>
      </c>
      <c r="F151" s="64" t="s">
        <v>49</v>
      </c>
      <c r="G151" s="35" t="s">
        <v>134</v>
      </c>
      <c r="H151" s="59" t="s">
        <v>7</v>
      </c>
      <c r="I151" s="34" t="str">
        <f t="shared" si="11"/>
        <v>At least one member of HH losing job permanently or temporarily (past year) : Decline to answer</v>
      </c>
      <c r="J151" s="34" t="str">
        <f t="shared" si="12"/>
        <v>At least one member of HH losing job permanently or temporarily (past year) : Decline to answerMigrants</v>
      </c>
    </row>
    <row r="152" spans="1:14" x14ac:dyDescent="0.35">
      <c r="A152" s="34" t="s">
        <v>326</v>
      </c>
      <c r="B152" s="34" t="s">
        <v>83</v>
      </c>
      <c r="E152" s="34" t="s">
        <v>11</v>
      </c>
      <c r="F152" s="64" t="s">
        <v>49</v>
      </c>
      <c r="G152" s="35" t="s">
        <v>134</v>
      </c>
      <c r="H152" s="59" t="s">
        <v>8</v>
      </c>
      <c r="I152" s="34" t="str">
        <f t="shared" si="11"/>
        <v>At least one member of HH losing job permanently or temporarily (past year) : Don't know</v>
      </c>
      <c r="J152" s="34" t="str">
        <f t="shared" si="12"/>
        <v>At least one member of HH losing job permanently or temporarily (past year) : Don't knowMigrants</v>
      </c>
    </row>
    <row r="153" spans="1:14" x14ac:dyDescent="0.35">
      <c r="A153" s="34" t="s">
        <v>326</v>
      </c>
      <c r="B153" s="34" t="s">
        <v>83</v>
      </c>
      <c r="E153" s="34" t="s">
        <v>11</v>
      </c>
      <c r="F153" s="64" t="s">
        <v>49</v>
      </c>
      <c r="G153" s="35" t="s">
        <v>134</v>
      </c>
      <c r="H153" s="59" t="s">
        <v>95</v>
      </c>
      <c r="I153" s="34" t="str">
        <f t="shared" si="11"/>
        <v>At least one member of HH losing job permanently or temporarily (past year) : Not applicable</v>
      </c>
      <c r="J153" s="34" t="str">
        <f t="shared" si="12"/>
        <v>At least one member of HH losing job permanently or temporarily (past year) : Not applicableMigrants</v>
      </c>
      <c r="K153" s="71">
        <v>0.123287671232877</v>
      </c>
      <c r="L153" s="71">
        <v>4.5698924731182797E-2</v>
      </c>
    </row>
    <row r="154" spans="1:14" x14ac:dyDescent="0.35">
      <c r="A154" s="34" t="s">
        <v>326</v>
      </c>
      <c r="B154" s="34" t="s">
        <v>83</v>
      </c>
      <c r="E154" s="34" t="s">
        <v>11</v>
      </c>
      <c r="F154" s="64" t="s">
        <v>49</v>
      </c>
      <c r="G154" s="35" t="s">
        <v>134</v>
      </c>
      <c r="H154" s="59" t="s">
        <v>67</v>
      </c>
      <c r="I154" s="34" t="str">
        <f t="shared" si="11"/>
        <v>At least one member of HH losing job permanently or temporarily (past year) : No</v>
      </c>
      <c r="J154" s="34" t="str">
        <f t="shared" si="12"/>
        <v>At least one member of HH losing job permanently or temporarily (past year) : NoMigrants</v>
      </c>
      <c r="K154" s="71">
        <v>0.80136986301369895</v>
      </c>
      <c r="L154" s="71">
        <v>0.69892473118279597</v>
      </c>
      <c r="M154" s="71">
        <v>0.21666666666666701</v>
      </c>
      <c r="N154" s="71">
        <v>5.1851851851851899E-2</v>
      </c>
    </row>
    <row r="155" spans="1:14" x14ac:dyDescent="0.35">
      <c r="A155" s="34" t="s">
        <v>326</v>
      </c>
      <c r="B155" s="34" t="s">
        <v>83</v>
      </c>
      <c r="E155" s="34" t="s">
        <v>11</v>
      </c>
      <c r="F155" s="64" t="s">
        <v>49</v>
      </c>
      <c r="G155" s="35" t="s">
        <v>134</v>
      </c>
      <c r="H155" s="59" t="s">
        <v>68</v>
      </c>
      <c r="I155" s="34" t="str">
        <f t="shared" si="11"/>
        <v>At least one member of HH losing job permanently or temporarily (past year) : Yes</v>
      </c>
      <c r="J155" s="34" t="str">
        <f t="shared" si="12"/>
        <v>At least one member of HH losing job permanently or temporarily (past year) : YesMigrants</v>
      </c>
      <c r="K155" s="71">
        <v>7.5342465753424695E-2</v>
      </c>
      <c r="L155" s="71">
        <v>0.255376344086022</v>
      </c>
      <c r="M155" s="71">
        <v>0.7</v>
      </c>
      <c r="N155" s="71">
        <v>0.85925925925925895</v>
      </c>
    </row>
    <row r="156" spans="1:14" x14ac:dyDescent="0.35">
      <c r="A156" s="34" t="s">
        <v>326</v>
      </c>
      <c r="B156" s="34" t="s">
        <v>83</v>
      </c>
      <c r="E156" s="34" t="s">
        <v>11</v>
      </c>
      <c r="F156" s="64" t="s">
        <v>13</v>
      </c>
      <c r="G156" s="35" t="s">
        <v>134</v>
      </c>
      <c r="H156" s="59" t="s">
        <v>7</v>
      </c>
      <c r="I156" s="34" t="str">
        <f t="shared" si="11"/>
        <v>At least one member of HH losing job permanently or temporarily (past year) : Decline to answer</v>
      </c>
      <c r="J156" s="34" t="str">
        <f t="shared" si="12"/>
        <v>At least one member of HH losing job permanently or temporarily (past year) : Decline to answerPRL</v>
      </c>
      <c r="L156" s="71">
        <v>5.6179775280898901E-3</v>
      </c>
      <c r="M156" s="71">
        <v>8.3333333333333301E-2</v>
      </c>
      <c r="N156" s="71">
        <v>8.8888888888888906E-2</v>
      </c>
    </row>
    <row r="157" spans="1:14" x14ac:dyDescent="0.35">
      <c r="A157" s="34" t="s">
        <v>326</v>
      </c>
      <c r="B157" s="34" t="s">
        <v>83</v>
      </c>
      <c r="E157" s="34" t="s">
        <v>11</v>
      </c>
      <c r="F157" s="64" t="s">
        <v>13</v>
      </c>
      <c r="G157" s="35" t="s">
        <v>134</v>
      </c>
      <c r="H157" s="59" t="s">
        <v>8</v>
      </c>
      <c r="I157" s="34" t="str">
        <f t="shared" si="11"/>
        <v>At least one member of HH losing job permanently or temporarily (past year) : Don't know</v>
      </c>
      <c r="J157" s="34" t="str">
        <f t="shared" si="12"/>
        <v>At least one member of HH losing job permanently or temporarily (past year) : Don't knowPRL</v>
      </c>
    </row>
    <row r="158" spans="1:14" x14ac:dyDescent="0.35">
      <c r="A158" s="34" t="s">
        <v>326</v>
      </c>
      <c r="B158" s="34" t="s">
        <v>83</v>
      </c>
      <c r="E158" s="34" t="s">
        <v>11</v>
      </c>
      <c r="F158" s="64" t="s">
        <v>13</v>
      </c>
      <c r="G158" s="35" t="s">
        <v>134</v>
      </c>
      <c r="H158" s="59" t="s">
        <v>95</v>
      </c>
      <c r="I158" s="34" t="str">
        <f t="shared" si="11"/>
        <v>At least one member of HH losing job permanently or temporarily (past year) : Not applicable</v>
      </c>
      <c r="J158" s="34" t="str">
        <f t="shared" si="12"/>
        <v>At least one member of HH losing job permanently or temporarily (past year) : Not applicablePRL</v>
      </c>
      <c r="K158" s="71">
        <v>8.4269662921348298E-2</v>
      </c>
      <c r="L158" s="71">
        <v>8.4269662921348298E-2</v>
      </c>
      <c r="M158" s="71">
        <v>0.133004926108374</v>
      </c>
      <c r="N158" s="71">
        <v>9.1743119266055106E-2</v>
      </c>
    </row>
    <row r="159" spans="1:14" x14ac:dyDescent="0.35">
      <c r="A159" s="34" t="s">
        <v>326</v>
      </c>
      <c r="B159" s="34" t="s">
        <v>83</v>
      </c>
      <c r="E159" s="34" t="s">
        <v>11</v>
      </c>
      <c r="F159" s="64" t="s">
        <v>13</v>
      </c>
      <c r="G159" s="35" t="s">
        <v>134</v>
      </c>
      <c r="H159" s="59" t="s">
        <v>67</v>
      </c>
      <c r="I159" s="34" t="str">
        <f t="shared" si="11"/>
        <v>At least one member of HH losing job permanently or temporarily (past year) : No</v>
      </c>
      <c r="J159" s="34" t="str">
        <f t="shared" si="12"/>
        <v>At least one member of HH losing job permanently or temporarily (past year) : NoPRL</v>
      </c>
      <c r="K159" s="71">
        <v>0.69101123595505598</v>
      </c>
      <c r="L159" s="71">
        <v>0.61235955056179803</v>
      </c>
      <c r="M159" s="71">
        <v>0.497536945812808</v>
      </c>
      <c r="N159" s="71">
        <v>0.57798165137614699</v>
      </c>
    </row>
    <row r="160" spans="1:14" x14ac:dyDescent="0.35">
      <c r="A160" s="34" t="s">
        <v>326</v>
      </c>
      <c r="B160" s="34" t="s">
        <v>83</v>
      </c>
      <c r="E160" s="34" t="s">
        <v>11</v>
      </c>
      <c r="F160" s="64" t="s">
        <v>13</v>
      </c>
      <c r="G160" s="35" t="s">
        <v>134</v>
      </c>
      <c r="H160" s="59" t="s">
        <v>68</v>
      </c>
      <c r="I160" s="34" t="str">
        <f t="shared" si="11"/>
        <v>At least one member of HH losing job permanently or temporarily (past year) : Yes</v>
      </c>
      <c r="J160" s="34" t="str">
        <f t="shared" si="12"/>
        <v>At least one member of HH losing job permanently or temporarily (past year) : YesPRL</v>
      </c>
      <c r="K160" s="71">
        <v>0.224719101123595</v>
      </c>
      <c r="L160" s="71">
        <v>0.297752808988764</v>
      </c>
      <c r="M160" s="71">
        <v>0.369458128078818</v>
      </c>
      <c r="N160" s="71">
        <v>0.33027522935779802</v>
      </c>
    </row>
    <row r="161" spans="1:14" x14ac:dyDescent="0.35">
      <c r="A161" s="34" t="s">
        <v>326</v>
      </c>
      <c r="B161" s="34" t="s">
        <v>83</v>
      </c>
      <c r="E161" t="s">
        <v>82</v>
      </c>
      <c r="F161" s="38" t="s">
        <v>12</v>
      </c>
      <c r="G161" s="35" t="s">
        <v>140</v>
      </c>
      <c r="H161" s="60" t="s">
        <v>142</v>
      </c>
      <c r="I161" s="34" t="str">
        <f t="shared" ref="I161:I176" si="19">CONCATENATE(G161,H161)</f>
        <v>Average number of members of HHs who lost their job permanently or temporarily (1 year) :</v>
      </c>
      <c r="J161" s="34" t="str">
        <f t="shared" ref="J161:J176" si="20">CONCATENATE(G161,H161,F161)</f>
        <v>Average number of members of HHs who lost their job permanently or temporarily (1 year) :Lebanese</v>
      </c>
      <c r="K161" s="71">
        <v>1.15992571356539</v>
      </c>
      <c r="L161" s="71">
        <v>1.21300113607513</v>
      </c>
      <c r="M161" s="71">
        <v>1.3391201080765101</v>
      </c>
      <c r="N161" s="71">
        <v>1.2162252608327</v>
      </c>
    </row>
    <row r="162" spans="1:14" x14ac:dyDescent="0.35">
      <c r="A162" s="34" t="s">
        <v>326</v>
      </c>
      <c r="B162" s="34" t="s">
        <v>83</v>
      </c>
      <c r="E162" t="s">
        <v>82</v>
      </c>
      <c r="F162" s="38" t="s">
        <v>49</v>
      </c>
      <c r="G162" s="35" t="s">
        <v>140</v>
      </c>
      <c r="H162" s="60" t="s">
        <v>142</v>
      </c>
      <c r="I162" s="34" t="str">
        <f t="shared" si="19"/>
        <v>Average number of members of HHs who lost their job permanently or temporarily (1 year) :</v>
      </c>
      <c r="J162" s="34" t="str">
        <f t="shared" si="20"/>
        <v>Average number of members of HHs who lost their job permanently or temporarily (1 year) :Migrants</v>
      </c>
      <c r="K162" s="71">
        <v>1.36363636363636</v>
      </c>
      <c r="L162" s="71">
        <v>1.2</v>
      </c>
      <c r="M162" s="71">
        <v>1</v>
      </c>
      <c r="N162" s="71">
        <v>1.1666666666666701</v>
      </c>
    </row>
    <row r="163" spans="1:14" x14ac:dyDescent="0.35">
      <c r="A163" s="34" t="s">
        <v>326</v>
      </c>
      <c r="B163" s="34" t="s">
        <v>83</v>
      </c>
      <c r="E163" t="s">
        <v>82</v>
      </c>
      <c r="F163" s="38" t="s">
        <v>13</v>
      </c>
      <c r="G163" s="35" t="s">
        <v>140</v>
      </c>
      <c r="H163" s="60" t="s">
        <v>142</v>
      </c>
      <c r="I163" s="34" t="str">
        <f t="shared" si="19"/>
        <v>Average number of members of HHs who lost their job permanently or temporarily (1 year) :</v>
      </c>
      <c r="J163" s="34" t="str">
        <f t="shared" si="20"/>
        <v>Average number of members of HHs who lost their job permanently or temporarily (1 year) :PRL</v>
      </c>
      <c r="K163" s="71">
        <v>1.25</v>
      </c>
      <c r="L163" s="71">
        <v>1.3018867924528299</v>
      </c>
      <c r="M163" s="71">
        <v>1.2933333333333299</v>
      </c>
      <c r="N163" s="71">
        <v>1.30555555555556</v>
      </c>
    </row>
    <row r="164" spans="1:14" x14ac:dyDescent="0.35">
      <c r="A164" s="34" t="s">
        <v>326</v>
      </c>
      <c r="B164" s="34" t="s">
        <v>83</v>
      </c>
      <c r="E164" t="s">
        <v>11</v>
      </c>
      <c r="F164" s="38" t="s">
        <v>12</v>
      </c>
      <c r="G164" s="35" t="s">
        <v>152</v>
      </c>
      <c r="H164" s="59" t="s">
        <v>146</v>
      </c>
      <c r="I164" s="34" t="str">
        <f t="shared" si="19"/>
        <v>Main reason trouble meeting communication essential needs : Access/availability issues</v>
      </c>
      <c r="J164" s="34" t="str">
        <f t="shared" si="20"/>
        <v>Main reason trouble meeting communication essential needs : Access/availability issuesLebanese</v>
      </c>
      <c r="K164" s="71">
        <v>2.8549101396872299E-2</v>
      </c>
      <c r="L164" s="71">
        <v>4.9205967395928099E-2</v>
      </c>
      <c r="M164" s="71">
        <v>0.109308768508789</v>
      </c>
      <c r="N164" s="71">
        <v>2.96329159654867E-2</v>
      </c>
    </row>
    <row r="165" spans="1:14" x14ac:dyDescent="0.35">
      <c r="A165" s="34" t="s">
        <v>326</v>
      </c>
      <c r="B165" s="34" t="s">
        <v>83</v>
      </c>
      <c r="E165" t="s">
        <v>11</v>
      </c>
      <c r="F165" s="38" t="s">
        <v>12</v>
      </c>
      <c r="G165" s="35" t="s">
        <v>152</v>
      </c>
      <c r="H165" s="59" t="s">
        <v>147</v>
      </c>
      <c r="I165" s="34" t="str">
        <f t="shared" si="19"/>
        <v>Main reason trouble meeting communication essential needs : Both</v>
      </c>
      <c r="J165" s="34" t="str">
        <f t="shared" si="20"/>
        <v>Main reason trouble meeting communication essential needs : BothLebanese</v>
      </c>
      <c r="K165" s="71">
        <v>5.06455090677373E-2</v>
      </c>
      <c r="L165" s="71">
        <v>8.3647588200144299E-2</v>
      </c>
      <c r="M165" s="71">
        <v>9.0076355749766898E-2</v>
      </c>
      <c r="N165" s="71">
        <v>5.9828999794911103E-2</v>
      </c>
    </row>
    <row r="166" spans="1:14" x14ac:dyDescent="0.35">
      <c r="A166" s="34" t="s">
        <v>326</v>
      </c>
      <c r="B166" s="34" t="s">
        <v>83</v>
      </c>
      <c r="E166" t="s">
        <v>11</v>
      </c>
      <c r="F166" s="38" t="s">
        <v>12</v>
      </c>
      <c r="G166" s="35" t="s">
        <v>152</v>
      </c>
      <c r="H166" s="59" t="s">
        <v>7</v>
      </c>
      <c r="I166" s="34" t="str">
        <f t="shared" si="19"/>
        <v>Main reason trouble meeting communication essential needs : Decline to answer</v>
      </c>
      <c r="J166" s="34" t="str">
        <f t="shared" si="20"/>
        <v>Main reason trouble meeting communication essential needs : Decline to answerLebanese</v>
      </c>
      <c r="L166" s="71">
        <v>1.50256155724424E-3</v>
      </c>
      <c r="M166" s="71">
        <v>1.2947146609770101E-3</v>
      </c>
    </row>
    <row r="167" spans="1:14" x14ac:dyDescent="0.35">
      <c r="A167" s="34" t="s">
        <v>326</v>
      </c>
      <c r="B167" s="34" t="s">
        <v>83</v>
      </c>
      <c r="E167" t="s">
        <v>11</v>
      </c>
      <c r="F167" s="38" t="s">
        <v>12</v>
      </c>
      <c r="G167" s="35" t="s">
        <v>152</v>
      </c>
      <c r="H167" s="59" t="s">
        <v>8</v>
      </c>
      <c r="I167" s="34" t="str">
        <f t="shared" si="19"/>
        <v>Main reason trouble meeting communication essential needs : Don't know</v>
      </c>
      <c r="J167" s="34" t="str">
        <f t="shared" si="20"/>
        <v>Main reason trouble meeting communication essential needs : Don't knowLebanese</v>
      </c>
      <c r="K167" s="71">
        <v>1.22049982966475E-2</v>
      </c>
      <c r="L167" s="71">
        <v>7.8849358787919707E-3</v>
      </c>
      <c r="M167" s="71">
        <v>6.1915704973672502E-3</v>
      </c>
      <c r="N167" s="71">
        <v>9.2929550066304901E-4</v>
      </c>
    </row>
    <row r="168" spans="1:14" x14ac:dyDescent="0.35">
      <c r="A168" s="34" t="s">
        <v>326</v>
      </c>
      <c r="B168" s="34" t="s">
        <v>83</v>
      </c>
      <c r="E168" t="s">
        <v>11</v>
      </c>
      <c r="F168" s="38" t="s">
        <v>12</v>
      </c>
      <c r="G168" s="35" t="s">
        <v>152</v>
      </c>
      <c r="H168" s="59" t="s">
        <v>148</v>
      </c>
      <c r="I168" s="34" t="str">
        <f t="shared" si="19"/>
        <v>Main reason trouble meeting communication essential needs : Financial issues</v>
      </c>
      <c r="J168" s="34" t="str">
        <f t="shared" si="20"/>
        <v>Main reason trouble meeting communication essential needs : Financial issuesLebanese</v>
      </c>
      <c r="K168" s="71">
        <v>0.52852666993867303</v>
      </c>
      <c r="L168" s="71">
        <v>0.43612679318274999</v>
      </c>
      <c r="M168" s="71">
        <v>0.49618044905769698</v>
      </c>
      <c r="N168" s="71">
        <v>0.61850361722241598</v>
      </c>
    </row>
    <row r="169" spans="1:14" x14ac:dyDescent="0.35">
      <c r="A169" s="34" t="s">
        <v>326</v>
      </c>
      <c r="B169" s="34" t="s">
        <v>83</v>
      </c>
      <c r="E169" t="s">
        <v>11</v>
      </c>
      <c r="F169" s="38" t="s">
        <v>12</v>
      </c>
      <c r="G169" s="35" t="s">
        <v>152</v>
      </c>
      <c r="H169" s="59" t="s">
        <v>149</v>
      </c>
      <c r="I169" s="34" t="str">
        <f t="shared" si="19"/>
        <v>Main reason trouble meeting communication essential needs : Neither</v>
      </c>
      <c r="J169" s="34" t="str">
        <f t="shared" si="20"/>
        <v>Main reason trouble meeting communication essential needs : NeitherLebanese</v>
      </c>
      <c r="K169" s="71">
        <v>0.38007372130007</v>
      </c>
      <c r="L169" s="71">
        <v>0.42163215378514102</v>
      </c>
      <c r="M169" s="71">
        <v>0.296948141525402</v>
      </c>
      <c r="N169" s="71">
        <v>0.29110517151652399</v>
      </c>
    </row>
    <row r="170" spans="1:14" x14ac:dyDescent="0.35">
      <c r="A170" s="34" t="s">
        <v>326</v>
      </c>
      <c r="B170" s="34" t="s">
        <v>83</v>
      </c>
      <c r="F170" s="38" t="s">
        <v>49</v>
      </c>
      <c r="G170" s="35" t="s">
        <v>152</v>
      </c>
      <c r="H170" s="59" t="s">
        <v>146</v>
      </c>
      <c r="I170" s="34" t="str">
        <f t="shared" si="19"/>
        <v>Main reason trouble meeting communication essential needs : Access/availability issues</v>
      </c>
      <c r="J170" s="34" t="str">
        <f t="shared" si="20"/>
        <v>Main reason trouble meeting communication essential needs : Access/availability issuesMigrants</v>
      </c>
      <c r="K170" s="71">
        <v>2.0547945205479499E-2</v>
      </c>
      <c r="L170" s="71">
        <v>5.3763440860214999E-2</v>
      </c>
      <c r="M170" s="71">
        <v>0.1</v>
      </c>
      <c r="N170" s="71">
        <v>7.4074074074074103E-3</v>
      </c>
    </row>
    <row r="171" spans="1:14" x14ac:dyDescent="0.35">
      <c r="A171" s="34" t="s">
        <v>326</v>
      </c>
      <c r="B171" s="34" t="s">
        <v>83</v>
      </c>
      <c r="F171" s="38" t="s">
        <v>49</v>
      </c>
      <c r="G171" s="35" t="s">
        <v>152</v>
      </c>
      <c r="H171" s="59" t="s">
        <v>147</v>
      </c>
      <c r="I171" s="34" t="str">
        <f t="shared" si="19"/>
        <v>Main reason trouble meeting communication essential needs : Both</v>
      </c>
      <c r="J171" s="34" t="str">
        <f t="shared" si="20"/>
        <v>Main reason trouble meeting communication essential needs : BothMigrants</v>
      </c>
      <c r="K171" s="71">
        <v>2.0547945205479499E-2</v>
      </c>
      <c r="L171" s="71">
        <v>0.14247311827956999</v>
      </c>
      <c r="M171" s="71">
        <v>8.3333333333333301E-2</v>
      </c>
      <c r="N171" s="71">
        <v>2.96296296296296E-2</v>
      </c>
    </row>
    <row r="172" spans="1:14" x14ac:dyDescent="0.35">
      <c r="A172" s="34" t="s">
        <v>326</v>
      </c>
      <c r="B172" s="34" t="s">
        <v>83</v>
      </c>
      <c r="F172" s="38" t="s">
        <v>49</v>
      </c>
      <c r="G172" s="35" t="s">
        <v>152</v>
      </c>
      <c r="H172" s="59" t="s">
        <v>7</v>
      </c>
      <c r="I172" s="34" t="str">
        <f t="shared" si="19"/>
        <v>Main reason trouble meeting communication essential needs : Decline to answer</v>
      </c>
      <c r="J172" s="34" t="str">
        <f t="shared" si="20"/>
        <v>Main reason trouble meeting communication essential needs : Decline to answerMigrants</v>
      </c>
    </row>
    <row r="173" spans="1:14" x14ac:dyDescent="0.35">
      <c r="A173" s="34" t="s">
        <v>326</v>
      </c>
      <c r="B173" s="34" t="s">
        <v>83</v>
      </c>
      <c r="F173" s="38" t="s">
        <v>49</v>
      </c>
      <c r="G173" s="35" t="s">
        <v>152</v>
      </c>
      <c r="H173" s="59" t="s">
        <v>8</v>
      </c>
      <c r="I173" s="34" t="str">
        <f t="shared" si="19"/>
        <v>Main reason trouble meeting communication essential needs : Don't know</v>
      </c>
      <c r="J173" s="34" t="str">
        <f t="shared" si="20"/>
        <v>Main reason trouble meeting communication essential needs : Don't knowMigrants</v>
      </c>
      <c r="K173" s="71">
        <v>1.3698630136986301E-2</v>
      </c>
      <c r="L173" s="71">
        <v>8.0645161290322596E-3</v>
      </c>
      <c r="N173" s="71">
        <v>7.4074074074074103E-3</v>
      </c>
    </row>
    <row r="174" spans="1:14" x14ac:dyDescent="0.35">
      <c r="A174" s="34" t="s">
        <v>326</v>
      </c>
      <c r="B174" s="34" t="s">
        <v>83</v>
      </c>
      <c r="F174" s="38" t="s">
        <v>49</v>
      </c>
      <c r="G174" s="35" t="s">
        <v>152</v>
      </c>
      <c r="H174" s="59" t="s">
        <v>148</v>
      </c>
      <c r="I174" s="34" t="str">
        <f t="shared" si="19"/>
        <v>Main reason trouble meeting communication essential needs : Financial issues</v>
      </c>
      <c r="J174" s="34" t="str">
        <f t="shared" si="20"/>
        <v>Main reason trouble meeting communication essential needs : Financial issuesMigrants</v>
      </c>
      <c r="K174" s="71">
        <v>0.28082191780821902</v>
      </c>
      <c r="L174" s="71">
        <v>0.56451612903225801</v>
      </c>
      <c r="M174" s="71">
        <v>0.65</v>
      </c>
      <c r="N174" s="71">
        <v>0.37037037037037002</v>
      </c>
    </row>
    <row r="175" spans="1:14" x14ac:dyDescent="0.35">
      <c r="A175" s="34" t="s">
        <v>326</v>
      </c>
      <c r="B175" s="34" t="s">
        <v>83</v>
      </c>
      <c r="F175" s="38" t="s">
        <v>49</v>
      </c>
      <c r="G175" s="35" t="s">
        <v>152</v>
      </c>
      <c r="H175" s="59" t="s">
        <v>149</v>
      </c>
      <c r="I175" s="34" t="str">
        <f t="shared" si="19"/>
        <v>Main reason trouble meeting communication essential needs : Neither</v>
      </c>
      <c r="J175" s="34" t="str">
        <f t="shared" si="20"/>
        <v>Main reason trouble meeting communication essential needs : NeitherMigrants</v>
      </c>
      <c r="K175" s="71">
        <v>0.66438356164383605</v>
      </c>
      <c r="L175" s="71">
        <v>0.231182795698925</v>
      </c>
      <c r="M175" s="71">
        <v>0.16666666666666699</v>
      </c>
      <c r="N175" s="71">
        <v>0.58518518518518503</v>
      </c>
    </row>
    <row r="176" spans="1:14" x14ac:dyDescent="0.35">
      <c r="A176" s="34" t="s">
        <v>326</v>
      </c>
      <c r="B176" s="34" t="s">
        <v>83</v>
      </c>
      <c r="F176" s="64" t="s">
        <v>13</v>
      </c>
      <c r="G176" s="35" t="s">
        <v>152</v>
      </c>
      <c r="H176" s="59" t="s">
        <v>146</v>
      </c>
      <c r="I176" s="34" t="str">
        <f t="shared" si="19"/>
        <v>Main reason trouble meeting communication essential needs : Access/availability issues</v>
      </c>
      <c r="J176" s="34" t="str">
        <f t="shared" si="20"/>
        <v>Main reason trouble meeting communication essential needs : Access/availability issuesPRL</v>
      </c>
      <c r="K176" s="71">
        <v>1.1235955056179799E-2</v>
      </c>
      <c r="L176" s="71">
        <v>2.2471910112359501E-2</v>
      </c>
      <c r="M176" s="71">
        <v>0.108374384236453</v>
      </c>
      <c r="N176" s="71">
        <v>1.8348623853211E-2</v>
      </c>
    </row>
    <row r="177" spans="1:17" x14ac:dyDescent="0.35">
      <c r="A177" s="34" t="s">
        <v>326</v>
      </c>
      <c r="B177" s="34" t="s">
        <v>83</v>
      </c>
      <c r="F177" s="64" t="s">
        <v>13</v>
      </c>
      <c r="G177" s="35" t="s">
        <v>152</v>
      </c>
      <c r="H177" s="59" t="s">
        <v>147</v>
      </c>
      <c r="I177" s="34" t="str">
        <f t="shared" ref="I177:I210" si="21">CONCATENATE(G177,H177)</f>
        <v>Main reason trouble meeting communication essential needs : Both</v>
      </c>
      <c r="J177" s="34" t="str">
        <f t="shared" ref="J177:J210" si="22">CONCATENATE(G177,H177,F177)</f>
        <v>Main reason trouble meeting communication essential needs : BothPRL</v>
      </c>
      <c r="K177" s="71">
        <v>3.9325842696629199E-2</v>
      </c>
      <c r="L177" s="71">
        <v>6.7415730337078594E-2</v>
      </c>
      <c r="M177" s="71">
        <v>0.197044334975369</v>
      </c>
      <c r="N177" s="71">
        <v>1.8348623853211E-2</v>
      </c>
    </row>
    <row r="178" spans="1:17" x14ac:dyDescent="0.35">
      <c r="A178" s="34" t="s">
        <v>326</v>
      </c>
      <c r="B178" s="34" t="s">
        <v>83</v>
      </c>
      <c r="F178" s="64" t="s">
        <v>13</v>
      </c>
      <c r="G178" s="35" t="s">
        <v>152</v>
      </c>
      <c r="H178" s="59" t="s">
        <v>7</v>
      </c>
      <c r="I178" s="34" t="str">
        <f t="shared" si="21"/>
        <v>Main reason trouble meeting communication essential needs : Decline to answer</v>
      </c>
      <c r="J178" s="34" t="str">
        <f t="shared" si="22"/>
        <v>Main reason trouble meeting communication essential needs : Decline to answerPRL</v>
      </c>
      <c r="L178" s="71">
        <v>1.1235955056179799E-2</v>
      </c>
    </row>
    <row r="179" spans="1:17" x14ac:dyDescent="0.35">
      <c r="A179" s="34" t="s">
        <v>326</v>
      </c>
      <c r="B179" s="34" t="s">
        <v>83</v>
      </c>
      <c r="F179" s="64" t="s">
        <v>13</v>
      </c>
      <c r="G179" s="35" t="s">
        <v>152</v>
      </c>
      <c r="H179" s="59" t="s">
        <v>8</v>
      </c>
      <c r="I179" s="34" t="str">
        <f t="shared" si="21"/>
        <v>Main reason trouble meeting communication essential needs : Don't know</v>
      </c>
      <c r="J179" s="34" t="str">
        <f t="shared" si="22"/>
        <v>Main reason trouble meeting communication essential needs : Don't knowPRL</v>
      </c>
      <c r="K179" s="71">
        <v>2.2471910112359501E-2</v>
      </c>
      <c r="L179" s="71">
        <v>5.6179775280898901E-3</v>
      </c>
      <c r="M179" s="71">
        <v>1.47783251231527E-2</v>
      </c>
      <c r="N179" s="71">
        <v>9.1743119266055103E-3</v>
      </c>
    </row>
    <row r="180" spans="1:17" x14ac:dyDescent="0.35">
      <c r="A180" s="34" t="s">
        <v>326</v>
      </c>
      <c r="B180" s="34" t="s">
        <v>83</v>
      </c>
      <c r="F180" s="64" t="s">
        <v>13</v>
      </c>
      <c r="G180" s="35" t="s">
        <v>152</v>
      </c>
      <c r="H180" s="59" t="s">
        <v>148</v>
      </c>
      <c r="I180" s="34" t="str">
        <f t="shared" si="21"/>
        <v>Main reason trouble meeting communication essential needs : Financial issues</v>
      </c>
      <c r="J180" s="34" t="str">
        <f t="shared" si="22"/>
        <v>Main reason trouble meeting communication essential needs : Financial issuesPRL</v>
      </c>
      <c r="K180" s="71">
        <v>0.51123595505618002</v>
      </c>
      <c r="L180" s="71">
        <v>0.56741573033707904</v>
      </c>
      <c r="M180" s="71">
        <v>0.43842364532019701</v>
      </c>
      <c r="N180" s="71">
        <v>0.63302752293578002</v>
      </c>
    </row>
    <row r="181" spans="1:17" x14ac:dyDescent="0.35">
      <c r="A181" s="34" t="s">
        <v>326</v>
      </c>
      <c r="B181" s="34" t="s">
        <v>83</v>
      </c>
      <c r="F181" s="64" t="s">
        <v>13</v>
      </c>
      <c r="G181" s="35" t="s">
        <v>152</v>
      </c>
      <c r="H181" s="59" t="s">
        <v>149</v>
      </c>
      <c r="I181" s="34" t="str">
        <f t="shared" si="21"/>
        <v>Main reason trouble meeting communication essential needs : Neither</v>
      </c>
      <c r="J181" s="34" t="str">
        <f t="shared" si="22"/>
        <v>Main reason trouble meeting communication essential needs : NeitherPRL</v>
      </c>
      <c r="K181" s="71">
        <v>0.41573033707865198</v>
      </c>
      <c r="L181" s="71">
        <v>0.325842696629214</v>
      </c>
      <c r="M181" s="71">
        <v>0.24137931034482801</v>
      </c>
      <c r="N181" s="71">
        <v>0.32110091743119301</v>
      </c>
    </row>
    <row r="182" spans="1:17" x14ac:dyDescent="0.35">
      <c r="A182" s="34" t="s">
        <v>359</v>
      </c>
      <c r="B182" s="34" t="s">
        <v>83</v>
      </c>
      <c r="C182" s="34" t="s">
        <v>225</v>
      </c>
      <c r="D182" s="34"/>
      <c r="E182" s="34" t="s">
        <v>11</v>
      </c>
      <c r="F182" s="38" t="s">
        <v>12</v>
      </c>
      <c r="G182" s="35" t="s">
        <v>360</v>
      </c>
      <c r="H182" s="71" t="s">
        <v>146</v>
      </c>
      <c r="I182" s="34" t="str">
        <f t="shared" si="21"/>
        <v>Barrier to essential education needs, such as tuition fees, books, etc. preventing to cover them : Access/availability issues</v>
      </c>
      <c r="J182" s="34" t="str">
        <f t="shared" si="22"/>
        <v>Barrier to essential education needs, such as tuition fees, books, etc. preventing to cover them : Access/availability issuesLebanese</v>
      </c>
      <c r="K182" s="63">
        <v>1.5701488074872899E-2</v>
      </c>
      <c r="L182" s="63">
        <v>1.66458469625274E-2</v>
      </c>
      <c r="M182" s="63">
        <v>8.2708340636036895E-2</v>
      </c>
      <c r="N182" s="63">
        <v>3.6140912954162899E-2</v>
      </c>
      <c r="O182" s="63"/>
      <c r="P182" s="63"/>
      <c r="Q182" s="63"/>
    </row>
    <row r="183" spans="1:17" x14ac:dyDescent="0.35">
      <c r="A183" s="34" t="s">
        <v>359</v>
      </c>
      <c r="B183" s="34" t="s">
        <v>83</v>
      </c>
      <c r="C183" s="34" t="s">
        <v>225</v>
      </c>
      <c r="D183" s="34"/>
      <c r="E183" s="34" t="s">
        <v>11</v>
      </c>
      <c r="F183" s="38" t="s">
        <v>12</v>
      </c>
      <c r="G183" s="35" t="s">
        <v>360</v>
      </c>
      <c r="H183" s="71" t="s">
        <v>147</v>
      </c>
      <c r="I183" s="34" t="str">
        <f t="shared" si="21"/>
        <v>Barrier to essential education needs, such as tuition fees, books, etc. preventing to cover them : Both</v>
      </c>
      <c r="J183" s="34" t="str">
        <f t="shared" si="22"/>
        <v>Barrier to essential education needs, such as tuition fees, books, etc. preventing to cover them : BothLebanese</v>
      </c>
      <c r="K183" s="63">
        <v>5.77573114494149E-2</v>
      </c>
      <c r="L183" s="63">
        <v>0.12993348467867299</v>
      </c>
      <c r="M183" s="63">
        <v>0.14880613747545701</v>
      </c>
      <c r="N183" s="63">
        <v>7.4987242866884907E-2</v>
      </c>
      <c r="O183" s="63"/>
      <c r="P183" s="63"/>
      <c r="Q183" s="63"/>
    </row>
    <row r="184" spans="1:17" x14ac:dyDescent="0.35">
      <c r="A184" s="34" t="s">
        <v>359</v>
      </c>
      <c r="B184" s="34" t="s">
        <v>83</v>
      </c>
      <c r="C184" s="34" t="s">
        <v>225</v>
      </c>
      <c r="D184" s="34"/>
      <c r="E184" s="34" t="s">
        <v>11</v>
      </c>
      <c r="F184" s="38" t="s">
        <v>12</v>
      </c>
      <c r="G184" s="35" t="s">
        <v>360</v>
      </c>
      <c r="H184" s="71" t="s">
        <v>7</v>
      </c>
      <c r="I184" s="34" t="str">
        <f t="shared" si="21"/>
        <v>Barrier to essential education needs, such as tuition fees, books, etc. preventing to cover them : Decline to answer</v>
      </c>
      <c r="J184" s="34" t="str">
        <f t="shared" si="22"/>
        <v>Barrier to essential education needs, such as tuition fees, books, etc. preventing to cover them : Decline to answerLebanese</v>
      </c>
      <c r="M184" s="63">
        <v>8.9529839968980306E-3</v>
      </c>
      <c r="N184" s="63">
        <v>4.3800209246201002E-3</v>
      </c>
      <c r="P184" s="63"/>
      <c r="Q184" s="63"/>
    </row>
    <row r="185" spans="1:17" x14ac:dyDescent="0.35">
      <c r="A185" s="34" t="s">
        <v>359</v>
      </c>
      <c r="B185" s="34" t="s">
        <v>83</v>
      </c>
      <c r="C185" s="34" t="s">
        <v>225</v>
      </c>
      <c r="D185" s="34"/>
      <c r="E185" s="34" t="s">
        <v>11</v>
      </c>
      <c r="F185" s="38" t="s">
        <v>12</v>
      </c>
      <c r="G185" s="35" t="s">
        <v>360</v>
      </c>
      <c r="H185" s="71" t="s">
        <v>8</v>
      </c>
      <c r="I185" s="34" t="str">
        <f t="shared" si="21"/>
        <v>Barrier to essential education needs, such as tuition fees, books, etc. preventing to cover them : Don't know</v>
      </c>
      <c r="J185" s="34" t="str">
        <f t="shared" si="22"/>
        <v>Barrier to essential education needs, such as tuition fees, books, etc. preventing to cover them : Don't knowLebanese</v>
      </c>
      <c r="K185" s="63">
        <v>3.5065556114636E-3</v>
      </c>
      <c r="L185" s="63">
        <v>2.4643555388568698E-3</v>
      </c>
      <c r="O185" s="63"/>
    </row>
    <row r="186" spans="1:17" x14ac:dyDescent="0.35">
      <c r="A186" s="34" t="s">
        <v>359</v>
      </c>
      <c r="B186" s="34" t="s">
        <v>83</v>
      </c>
      <c r="C186" s="34" t="s">
        <v>225</v>
      </c>
      <c r="D186" s="34"/>
      <c r="E186" s="34" t="s">
        <v>11</v>
      </c>
      <c r="F186" s="38" t="s">
        <v>12</v>
      </c>
      <c r="G186" s="35" t="s">
        <v>360</v>
      </c>
      <c r="H186" s="71" t="s">
        <v>148</v>
      </c>
      <c r="I186" s="34" t="str">
        <f t="shared" si="21"/>
        <v>Barrier to essential education needs, such as tuition fees, books, etc. preventing to cover them : Financial issues</v>
      </c>
      <c r="J186" s="34" t="str">
        <f t="shared" si="22"/>
        <v>Barrier to essential education needs, such as tuition fees, books, etc. preventing to cover them : Financial issuesLebanese</v>
      </c>
      <c r="K186" s="63">
        <v>0.68967853960900705</v>
      </c>
      <c r="L186" s="63">
        <v>0.56957522877641198</v>
      </c>
      <c r="M186" s="63">
        <v>0.50355929929765098</v>
      </c>
      <c r="N186" s="63">
        <v>0.68938251959105101</v>
      </c>
      <c r="O186" s="63"/>
      <c r="P186" s="63"/>
      <c r="Q186" s="63"/>
    </row>
    <row r="187" spans="1:17" x14ac:dyDescent="0.35">
      <c r="A187" s="34" t="s">
        <v>359</v>
      </c>
      <c r="B187" s="34" t="s">
        <v>83</v>
      </c>
      <c r="C187" s="34" t="s">
        <v>225</v>
      </c>
      <c r="D187" s="34"/>
      <c r="E187" s="34" t="s">
        <v>11</v>
      </c>
      <c r="F187" s="38" t="s">
        <v>12</v>
      </c>
      <c r="G187" s="35" t="s">
        <v>360</v>
      </c>
      <c r="H187" s="71" t="s">
        <v>149</v>
      </c>
      <c r="I187" s="34" t="str">
        <f t="shared" si="21"/>
        <v>Barrier to essential education needs, such as tuition fees, books, etc. preventing to cover them : Neither</v>
      </c>
      <c r="J187" s="34" t="str">
        <f t="shared" si="22"/>
        <v>Barrier to essential education needs, such as tuition fees, books, etc. preventing to cover them : NeitherLebanese</v>
      </c>
      <c r="K187" s="63">
        <v>0.233356105255242</v>
      </c>
      <c r="L187" s="63">
        <v>0.28138108404353002</v>
      </c>
      <c r="M187" s="63">
        <v>0.25597323859395699</v>
      </c>
      <c r="N187" s="63">
        <v>0.195109303663281</v>
      </c>
      <c r="O187" s="63"/>
      <c r="P187" s="63"/>
      <c r="Q187" s="63"/>
    </row>
    <row r="188" spans="1:17" x14ac:dyDescent="0.35">
      <c r="A188" s="34" t="s">
        <v>359</v>
      </c>
      <c r="B188" s="34" t="s">
        <v>83</v>
      </c>
      <c r="C188" s="34" t="s">
        <v>225</v>
      </c>
      <c r="D188" s="34"/>
      <c r="E188" s="34" t="s">
        <v>11</v>
      </c>
      <c r="F188" s="64" t="s">
        <v>49</v>
      </c>
      <c r="G188" s="35" t="s">
        <v>360</v>
      </c>
      <c r="H188" s="71" t="s">
        <v>146</v>
      </c>
      <c r="I188" s="34" t="str">
        <f t="shared" si="21"/>
        <v>Barrier to essential education needs, such as tuition fees, books, etc. preventing to cover them : Access/availability issues</v>
      </c>
      <c r="J188" s="34" t="str">
        <f t="shared" si="22"/>
        <v>Barrier to essential education needs, such as tuition fees, books, etc. preventing to cover them : Access/availability issuesMigrants</v>
      </c>
      <c r="K188" s="63">
        <v>3.5714285714285698E-2</v>
      </c>
      <c r="L188" s="63">
        <v>2.3809523809523801E-2</v>
      </c>
      <c r="N188" s="63">
        <v>4.1666666666666699E-2</v>
      </c>
      <c r="O188" s="63"/>
      <c r="Q188" s="63"/>
    </row>
    <row r="189" spans="1:17" x14ac:dyDescent="0.35">
      <c r="A189" s="34" t="s">
        <v>359</v>
      </c>
      <c r="B189" s="34" t="s">
        <v>83</v>
      </c>
      <c r="C189" s="34" t="s">
        <v>225</v>
      </c>
      <c r="D189" s="34"/>
      <c r="E189" s="34" t="s">
        <v>11</v>
      </c>
      <c r="F189" s="64" t="s">
        <v>49</v>
      </c>
      <c r="G189" s="35" t="s">
        <v>360</v>
      </c>
      <c r="H189" s="71" t="s">
        <v>147</v>
      </c>
      <c r="I189" s="34" t="str">
        <f t="shared" si="21"/>
        <v>Barrier to essential education needs, such as tuition fees, books, etc. preventing to cover them : Both</v>
      </c>
      <c r="J189" s="34" t="str">
        <f t="shared" si="22"/>
        <v>Barrier to essential education needs, such as tuition fees, books, etc. preventing to cover them : BothMigrants</v>
      </c>
      <c r="K189" s="63">
        <v>3.5714285714285698E-2</v>
      </c>
      <c r="L189" s="63">
        <v>0.14285714285714299</v>
      </c>
      <c r="M189" s="63">
        <v>0.16666666666666699</v>
      </c>
      <c r="N189" s="63">
        <v>4.1666666666666699E-2</v>
      </c>
      <c r="O189" s="63"/>
      <c r="P189" s="63"/>
      <c r="Q189" s="63"/>
    </row>
    <row r="190" spans="1:17" x14ac:dyDescent="0.35">
      <c r="A190" s="34" t="s">
        <v>359</v>
      </c>
      <c r="B190" s="34" t="s">
        <v>83</v>
      </c>
      <c r="C190" s="34" t="s">
        <v>225</v>
      </c>
      <c r="D190" s="34"/>
      <c r="E190" s="34" t="s">
        <v>11</v>
      </c>
      <c r="F190" s="64" t="s">
        <v>49</v>
      </c>
      <c r="G190" s="35" t="s">
        <v>360</v>
      </c>
      <c r="H190" s="71" t="s">
        <v>7</v>
      </c>
      <c r="I190" s="34" t="str">
        <f t="shared" si="21"/>
        <v>Barrier to essential education needs, such as tuition fees, books, etc. preventing to cover them : Decline to answer</v>
      </c>
      <c r="J190" s="34" t="str">
        <f t="shared" si="22"/>
        <v>Barrier to essential education needs, such as tuition fees, books, etc. preventing to cover them : Decline to answerMigrants</v>
      </c>
    </row>
    <row r="191" spans="1:17" x14ac:dyDescent="0.35">
      <c r="A191" s="34" t="s">
        <v>359</v>
      </c>
      <c r="B191" s="34" t="s">
        <v>83</v>
      </c>
      <c r="C191" s="34" t="s">
        <v>225</v>
      </c>
      <c r="D191" s="34"/>
      <c r="E191" s="34" t="s">
        <v>11</v>
      </c>
      <c r="F191" s="64" t="s">
        <v>49</v>
      </c>
      <c r="G191" s="35" t="s">
        <v>360</v>
      </c>
      <c r="H191" s="71" t="s">
        <v>8</v>
      </c>
      <c r="I191" s="34" t="str">
        <f t="shared" si="21"/>
        <v>Barrier to essential education needs, such as tuition fees, books, etc. preventing to cover them : Don't know</v>
      </c>
      <c r="J191" s="34" t="str">
        <f t="shared" si="22"/>
        <v>Barrier to essential education needs, such as tuition fees, books, etc. preventing to cover them : Don't knowMigrants</v>
      </c>
      <c r="N191" s="63">
        <v>4.1666666666666699E-2</v>
      </c>
      <c r="Q191" s="63"/>
    </row>
    <row r="192" spans="1:17" x14ac:dyDescent="0.35">
      <c r="A192" s="34" t="s">
        <v>359</v>
      </c>
      <c r="B192" s="34" t="s">
        <v>83</v>
      </c>
      <c r="C192" s="34" t="s">
        <v>225</v>
      </c>
      <c r="D192" s="34"/>
      <c r="E192" s="34" t="s">
        <v>11</v>
      </c>
      <c r="F192" s="64" t="s">
        <v>49</v>
      </c>
      <c r="G192" s="35" t="s">
        <v>360</v>
      </c>
      <c r="H192" s="71" t="s">
        <v>148</v>
      </c>
      <c r="I192" s="34" t="str">
        <f t="shared" si="21"/>
        <v>Barrier to essential education needs, such as tuition fees, books, etc. preventing to cover them : Financial issues</v>
      </c>
      <c r="J192" s="34" t="str">
        <f t="shared" si="22"/>
        <v>Barrier to essential education needs, such as tuition fees, books, etc. preventing to cover them : Financial issuesMigrants</v>
      </c>
      <c r="K192" s="63">
        <v>0.25</v>
      </c>
      <c r="L192" s="63">
        <v>0.547619047619048</v>
      </c>
      <c r="M192" s="63">
        <v>0.33333333333333298</v>
      </c>
      <c r="N192" s="63">
        <v>0.54166666666666696</v>
      </c>
      <c r="O192" s="63"/>
      <c r="P192" s="63"/>
      <c r="Q192" s="63"/>
    </row>
    <row r="193" spans="1:17" x14ac:dyDescent="0.35">
      <c r="A193" s="34" t="s">
        <v>359</v>
      </c>
      <c r="B193" s="34" t="s">
        <v>83</v>
      </c>
      <c r="C193" s="34" t="s">
        <v>225</v>
      </c>
      <c r="D193" s="34"/>
      <c r="E193" s="34" t="s">
        <v>11</v>
      </c>
      <c r="F193" s="64" t="s">
        <v>49</v>
      </c>
      <c r="G193" s="35" t="s">
        <v>360</v>
      </c>
      <c r="H193" s="71" t="s">
        <v>149</v>
      </c>
      <c r="I193" s="34" t="str">
        <f t="shared" si="21"/>
        <v>Barrier to essential education needs, such as tuition fees, books, etc. preventing to cover them : Neither</v>
      </c>
      <c r="J193" s="34" t="str">
        <f t="shared" si="22"/>
        <v>Barrier to essential education needs, such as tuition fees, books, etc. preventing to cover them : NeitherMigrants</v>
      </c>
      <c r="K193" s="63">
        <v>0.67857142857142805</v>
      </c>
      <c r="L193" s="63">
        <v>0.28571428571428598</v>
      </c>
      <c r="M193" s="63">
        <v>0.5</v>
      </c>
      <c r="N193" s="63">
        <v>0.33333333333333298</v>
      </c>
      <c r="O193" s="63"/>
      <c r="P193" s="63"/>
      <c r="Q193" s="63"/>
    </row>
    <row r="194" spans="1:17" x14ac:dyDescent="0.35">
      <c r="A194" s="34" t="s">
        <v>359</v>
      </c>
      <c r="B194" s="34" t="s">
        <v>83</v>
      </c>
      <c r="C194" s="34" t="s">
        <v>225</v>
      </c>
      <c r="D194" s="34"/>
      <c r="E194" s="34" t="s">
        <v>11</v>
      </c>
      <c r="F194" s="64" t="s">
        <v>13</v>
      </c>
      <c r="G194" s="35" t="s">
        <v>360</v>
      </c>
      <c r="H194" s="71" t="s">
        <v>146</v>
      </c>
      <c r="I194" s="34" t="str">
        <f t="shared" si="21"/>
        <v>Barrier to essential education needs, such as tuition fees, books, etc. preventing to cover them : Access/availability issues</v>
      </c>
      <c r="J194" s="34" t="str">
        <f t="shared" si="22"/>
        <v>Barrier to essential education needs, such as tuition fees, books, etc. preventing to cover them : Access/availability issuesPRL</v>
      </c>
      <c r="K194" s="63">
        <v>2.1739130434782601E-2</v>
      </c>
      <c r="L194" s="63">
        <v>4.2553191489361701E-2</v>
      </c>
      <c r="M194" s="63">
        <v>0.05</v>
      </c>
      <c r="N194" s="63">
        <v>3.5087719298245598E-2</v>
      </c>
      <c r="O194" s="63"/>
      <c r="P194" s="63"/>
      <c r="Q194" s="63"/>
    </row>
    <row r="195" spans="1:17" x14ac:dyDescent="0.35">
      <c r="A195" s="34" t="s">
        <v>359</v>
      </c>
      <c r="B195" s="34" t="s">
        <v>83</v>
      </c>
      <c r="C195" s="34" t="s">
        <v>225</v>
      </c>
      <c r="D195" s="34"/>
      <c r="E195" s="34" t="s">
        <v>11</v>
      </c>
      <c r="F195" s="64" t="s">
        <v>13</v>
      </c>
      <c r="G195" s="35" t="s">
        <v>360</v>
      </c>
      <c r="H195" s="71" t="s">
        <v>147</v>
      </c>
      <c r="I195" s="34" t="str">
        <f t="shared" si="21"/>
        <v>Barrier to essential education needs, such as tuition fees, books, etc. preventing to cover them : Both</v>
      </c>
      <c r="J195" s="34" t="str">
        <f t="shared" si="22"/>
        <v>Barrier to essential education needs, such as tuition fees, books, etc. preventing to cover them : BothPRL</v>
      </c>
      <c r="K195" s="63">
        <v>4.3478260869565202E-2</v>
      </c>
      <c r="L195" s="63">
        <v>0.117021276595745</v>
      </c>
      <c r="M195" s="63">
        <v>0.15</v>
      </c>
      <c r="N195" s="63">
        <v>7.0175438596491196E-2</v>
      </c>
      <c r="O195" s="63"/>
      <c r="P195" s="63"/>
      <c r="Q195" s="63"/>
    </row>
    <row r="196" spans="1:17" x14ac:dyDescent="0.35">
      <c r="A196" s="34" t="s">
        <v>359</v>
      </c>
      <c r="B196" s="34" t="s">
        <v>83</v>
      </c>
      <c r="C196" s="34" t="s">
        <v>225</v>
      </c>
      <c r="D196" s="34"/>
      <c r="E196" s="34" t="s">
        <v>11</v>
      </c>
      <c r="F196" s="64" t="s">
        <v>13</v>
      </c>
      <c r="G196" s="35" t="s">
        <v>360</v>
      </c>
      <c r="H196" s="71" t="s">
        <v>7</v>
      </c>
      <c r="I196" s="34" t="str">
        <f t="shared" si="21"/>
        <v>Barrier to essential education needs, such as tuition fees, books, etc. preventing to cover them : Decline to answer</v>
      </c>
      <c r="J196" s="34" t="str">
        <f t="shared" si="22"/>
        <v>Barrier to essential education needs, such as tuition fees, books, etc. preventing to cover them : Decline to answerPRL</v>
      </c>
      <c r="M196" s="63">
        <v>8.3333333333333297E-3</v>
      </c>
      <c r="P196" s="63"/>
    </row>
    <row r="197" spans="1:17" x14ac:dyDescent="0.35">
      <c r="A197" s="34" t="s">
        <v>359</v>
      </c>
      <c r="B197" s="34" t="s">
        <v>83</v>
      </c>
      <c r="C197" s="34" t="s">
        <v>225</v>
      </c>
      <c r="D197" s="34"/>
      <c r="E197" s="34" t="s">
        <v>11</v>
      </c>
      <c r="F197" s="64" t="s">
        <v>13</v>
      </c>
      <c r="G197" s="35" t="s">
        <v>360</v>
      </c>
      <c r="H197" s="71" t="s">
        <v>8</v>
      </c>
      <c r="I197" s="34" t="str">
        <f t="shared" si="21"/>
        <v>Barrier to essential education needs, such as tuition fees, books, etc. preventing to cover them : Don't know</v>
      </c>
      <c r="J197" s="34" t="str">
        <f t="shared" si="22"/>
        <v>Barrier to essential education needs, such as tuition fees, books, etc. preventing to cover them : Don't knowPRL</v>
      </c>
      <c r="L197" s="63">
        <v>1.0638297872340399E-2</v>
      </c>
      <c r="O197" s="63"/>
    </row>
    <row r="198" spans="1:17" x14ac:dyDescent="0.35">
      <c r="A198" s="34" t="s">
        <v>359</v>
      </c>
      <c r="B198" s="34" t="s">
        <v>83</v>
      </c>
      <c r="C198" s="34" t="s">
        <v>225</v>
      </c>
      <c r="D198" s="34"/>
      <c r="E198" s="34" t="s">
        <v>11</v>
      </c>
      <c r="F198" s="64" t="s">
        <v>13</v>
      </c>
      <c r="G198" s="35" t="s">
        <v>360</v>
      </c>
      <c r="H198" s="71" t="s">
        <v>148</v>
      </c>
      <c r="I198" s="34" t="str">
        <f t="shared" si="21"/>
        <v>Barrier to essential education needs, such as tuition fees, books, etc. preventing to cover them : Financial issues</v>
      </c>
      <c r="J198" s="34" t="str">
        <f t="shared" si="22"/>
        <v>Barrier to essential education needs, such as tuition fees, books, etc. preventing to cover them : Financial issuesPRL</v>
      </c>
      <c r="K198" s="63">
        <v>0.57608695652173902</v>
      </c>
      <c r="L198" s="63">
        <v>0.54255319148936199</v>
      </c>
      <c r="M198" s="63">
        <v>0.4</v>
      </c>
      <c r="N198" s="63">
        <v>0.56140350877193002</v>
      </c>
      <c r="O198" s="63"/>
      <c r="P198" s="63"/>
      <c r="Q198" s="63"/>
    </row>
    <row r="199" spans="1:17" x14ac:dyDescent="0.35">
      <c r="A199" s="34" t="s">
        <v>359</v>
      </c>
      <c r="B199" s="34" t="s">
        <v>83</v>
      </c>
      <c r="C199" s="34" t="s">
        <v>225</v>
      </c>
      <c r="D199" s="34"/>
      <c r="E199" s="34" t="s">
        <v>11</v>
      </c>
      <c r="F199" s="64" t="s">
        <v>13</v>
      </c>
      <c r="G199" s="35" t="s">
        <v>360</v>
      </c>
      <c r="H199" s="71" t="s">
        <v>149</v>
      </c>
      <c r="I199" s="34" t="str">
        <f t="shared" si="21"/>
        <v>Barrier to essential education needs, such as tuition fees, books, etc. preventing to cover them : Neither</v>
      </c>
      <c r="J199" s="34" t="str">
        <f t="shared" si="22"/>
        <v>Barrier to essential education needs, such as tuition fees, books, etc. preventing to cover them : NeitherPRL</v>
      </c>
      <c r="K199" s="63">
        <v>0.35869565217391303</v>
      </c>
      <c r="L199" s="63">
        <v>0.28723404255319102</v>
      </c>
      <c r="M199" s="63">
        <v>0.391666666666667</v>
      </c>
      <c r="N199" s="63">
        <v>0.33333333333333298</v>
      </c>
      <c r="O199" s="63"/>
      <c r="P199" s="63"/>
      <c r="Q199" s="63"/>
    </row>
    <row r="200" spans="1:17" x14ac:dyDescent="0.35">
      <c r="A200" s="34" t="s">
        <v>359</v>
      </c>
      <c r="B200" s="34" t="s">
        <v>83</v>
      </c>
      <c r="C200" s="34" t="s">
        <v>225</v>
      </c>
      <c r="E200" s="34" t="s">
        <v>11</v>
      </c>
      <c r="F200" s="38" t="s">
        <v>12</v>
      </c>
      <c r="G200" s="35" t="s">
        <v>167</v>
      </c>
      <c r="H200" s="71" t="s">
        <v>146</v>
      </c>
      <c r="I200" s="34" t="str">
        <f t="shared" si="21"/>
        <v>Main reason trouble meeting health essential needs : Access/availability issues</v>
      </c>
      <c r="J200" s="34" t="str">
        <f t="shared" si="22"/>
        <v>Main reason trouble meeting health essential needs : Access/availability issuesLebanese</v>
      </c>
      <c r="K200" s="63">
        <v>9.5017701712431193E-2</v>
      </c>
      <c r="L200" s="63">
        <v>0.133850677022155</v>
      </c>
      <c r="M200" s="63">
        <v>0.12567559375085999</v>
      </c>
      <c r="N200" s="63">
        <v>0.12816663043360299</v>
      </c>
    </row>
    <row r="201" spans="1:17" x14ac:dyDescent="0.35">
      <c r="A201" s="34" t="s">
        <v>359</v>
      </c>
      <c r="B201" s="34" t="s">
        <v>83</v>
      </c>
      <c r="C201" s="34" t="s">
        <v>225</v>
      </c>
      <c r="E201" s="34" t="s">
        <v>11</v>
      </c>
      <c r="F201" s="38" t="s">
        <v>12</v>
      </c>
      <c r="G201" s="35" t="s">
        <v>167</v>
      </c>
      <c r="H201" s="71" t="s">
        <v>147</v>
      </c>
      <c r="I201" s="34" t="str">
        <f t="shared" si="21"/>
        <v>Main reason trouble meeting health essential needs : Both</v>
      </c>
      <c r="J201" s="34" t="str">
        <f t="shared" si="22"/>
        <v>Main reason trouble meeting health essential needs : BothLebanese</v>
      </c>
      <c r="K201" s="63">
        <v>0.222679340772233</v>
      </c>
      <c r="L201" s="63">
        <v>0.37011605037844603</v>
      </c>
      <c r="M201" s="63">
        <v>0.37219985632529101</v>
      </c>
      <c r="N201" s="63">
        <v>0.33373781010861803</v>
      </c>
    </row>
    <row r="202" spans="1:17" x14ac:dyDescent="0.35">
      <c r="A202" s="34" t="s">
        <v>359</v>
      </c>
      <c r="B202" s="34" t="s">
        <v>83</v>
      </c>
      <c r="C202" s="34" t="s">
        <v>225</v>
      </c>
      <c r="E202" s="34" t="s">
        <v>11</v>
      </c>
      <c r="F202" s="38" t="s">
        <v>12</v>
      </c>
      <c r="G202" s="35" t="s">
        <v>167</v>
      </c>
      <c r="H202" s="71" t="s">
        <v>7</v>
      </c>
      <c r="I202" s="34" t="str">
        <f t="shared" si="21"/>
        <v>Main reason trouble meeting health essential needs : Decline to answer</v>
      </c>
      <c r="J202" s="34" t="str">
        <f t="shared" si="22"/>
        <v>Main reason trouble meeting health essential needs : Decline to answerLebanese</v>
      </c>
      <c r="M202" s="63">
        <v>5.2440755585858405E-4</v>
      </c>
    </row>
    <row r="203" spans="1:17" x14ac:dyDescent="0.35">
      <c r="A203" s="34" t="s">
        <v>359</v>
      </c>
      <c r="B203" s="34" t="s">
        <v>83</v>
      </c>
      <c r="C203" s="34" t="s">
        <v>225</v>
      </c>
      <c r="E203" s="34" t="s">
        <v>11</v>
      </c>
      <c r="F203" s="38" t="s">
        <v>12</v>
      </c>
      <c r="G203" s="35" t="s">
        <v>167</v>
      </c>
      <c r="H203" s="71" t="s">
        <v>8</v>
      </c>
      <c r="I203" s="34" t="str">
        <f t="shared" si="21"/>
        <v>Main reason trouble meeting health essential needs : Don't know</v>
      </c>
      <c r="J203" s="34" t="str">
        <f t="shared" si="22"/>
        <v>Main reason trouble meeting health essential needs : Don't knowLebanese</v>
      </c>
      <c r="K203" s="63">
        <v>1.6334801071377701E-3</v>
      </c>
      <c r="L203" s="63">
        <v>3.5015719132950002E-4</v>
      </c>
      <c r="M203" s="63">
        <v>4.3200104427534701E-4</v>
      </c>
      <c r="N203" s="63">
        <v>5.1148204671711802E-3</v>
      </c>
    </row>
    <row r="204" spans="1:17" x14ac:dyDescent="0.35">
      <c r="A204" s="34" t="s">
        <v>359</v>
      </c>
      <c r="B204" s="34" t="s">
        <v>83</v>
      </c>
      <c r="C204" s="34" t="s">
        <v>225</v>
      </c>
      <c r="E204" s="34" t="s">
        <v>11</v>
      </c>
      <c r="F204" s="38" t="s">
        <v>12</v>
      </c>
      <c r="G204" s="35" t="s">
        <v>167</v>
      </c>
      <c r="H204" s="71" t="s">
        <v>148</v>
      </c>
      <c r="I204" s="34" t="str">
        <f t="shared" si="21"/>
        <v>Main reason trouble meeting health essential needs : Financial issues</v>
      </c>
      <c r="J204" s="34" t="str">
        <f t="shared" si="22"/>
        <v>Main reason trouble meeting health essential needs : Financial issuesLebanese</v>
      </c>
      <c r="K204" s="63">
        <v>0.54886709047234705</v>
      </c>
      <c r="L204" s="63">
        <v>0.33002264251562702</v>
      </c>
      <c r="M204" s="63">
        <v>0.37528797602413699</v>
      </c>
      <c r="N204" s="63">
        <v>0.43454302226764502</v>
      </c>
    </row>
    <row r="205" spans="1:17" x14ac:dyDescent="0.35">
      <c r="A205" s="34" t="s">
        <v>359</v>
      </c>
      <c r="B205" s="34" t="s">
        <v>83</v>
      </c>
      <c r="C205" s="34" t="s">
        <v>225</v>
      </c>
      <c r="E205" s="34" t="s">
        <v>11</v>
      </c>
      <c r="F205" s="38" t="s">
        <v>12</v>
      </c>
      <c r="G205" s="35" t="s">
        <v>167</v>
      </c>
      <c r="H205" s="71" t="s">
        <v>149</v>
      </c>
      <c r="I205" s="34" t="str">
        <f t="shared" si="21"/>
        <v>Main reason trouble meeting health essential needs : Neither</v>
      </c>
      <c r="J205" s="34" t="str">
        <f t="shared" si="22"/>
        <v>Main reason trouble meeting health essential needs : NeitherLebanese</v>
      </c>
      <c r="K205" s="63">
        <v>0.131802386935851</v>
      </c>
      <c r="L205" s="63">
        <v>0.16566047289244301</v>
      </c>
      <c r="M205" s="63">
        <v>0.12588016529957799</v>
      </c>
      <c r="N205" s="63">
        <v>9.8437716722962296E-2</v>
      </c>
    </row>
    <row r="206" spans="1:17" x14ac:dyDescent="0.35">
      <c r="A206" s="34" t="s">
        <v>359</v>
      </c>
      <c r="B206" s="34" t="s">
        <v>83</v>
      </c>
      <c r="C206" s="34" t="s">
        <v>225</v>
      </c>
      <c r="E206" s="34" t="s">
        <v>11</v>
      </c>
      <c r="F206" s="64" t="s">
        <v>49</v>
      </c>
      <c r="G206" s="35" t="s">
        <v>167</v>
      </c>
      <c r="H206" s="71" t="s">
        <v>146</v>
      </c>
      <c r="I206" s="34" t="str">
        <f t="shared" si="21"/>
        <v>Main reason trouble meeting health essential needs : Access/availability issues</v>
      </c>
      <c r="J206" s="34" t="str">
        <f t="shared" si="22"/>
        <v>Main reason trouble meeting health essential needs : Access/availability issuesMigrants</v>
      </c>
      <c r="K206" s="63">
        <v>4.1095890410958902E-2</v>
      </c>
      <c r="L206" s="63">
        <v>9.9462365591397803E-2</v>
      </c>
      <c r="M206" s="63">
        <v>0.05</v>
      </c>
      <c r="N206" s="63">
        <v>4.4444444444444398E-2</v>
      </c>
    </row>
    <row r="207" spans="1:17" x14ac:dyDescent="0.35">
      <c r="A207" s="34" t="s">
        <v>359</v>
      </c>
      <c r="B207" s="34" t="s">
        <v>83</v>
      </c>
      <c r="C207" s="34" t="s">
        <v>225</v>
      </c>
      <c r="E207" s="34" t="s">
        <v>11</v>
      </c>
      <c r="F207" s="64" t="s">
        <v>49</v>
      </c>
      <c r="G207" s="35" t="s">
        <v>167</v>
      </c>
      <c r="H207" s="71" t="s">
        <v>147</v>
      </c>
      <c r="I207" s="34" t="str">
        <f t="shared" si="21"/>
        <v>Main reason trouble meeting health essential needs : Both</v>
      </c>
      <c r="J207" s="34" t="str">
        <f t="shared" si="22"/>
        <v>Main reason trouble meeting health essential needs : BothMigrants</v>
      </c>
      <c r="K207" s="63">
        <v>4.1095890410958902E-2</v>
      </c>
      <c r="L207" s="63">
        <v>0.18279569892473099</v>
      </c>
      <c r="M207" s="63">
        <v>0.266666666666667</v>
      </c>
      <c r="N207" s="63">
        <v>0.23703703703703699</v>
      </c>
    </row>
    <row r="208" spans="1:17" x14ac:dyDescent="0.35">
      <c r="A208" s="34" t="s">
        <v>359</v>
      </c>
      <c r="B208" s="34" t="s">
        <v>83</v>
      </c>
      <c r="C208" s="34" t="s">
        <v>225</v>
      </c>
      <c r="E208" s="34" t="s">
        <v>11</v>
      </c>
      <c r="F208" s="64" t="s">
        <v>49</v>
      </c>
      <c r="G208" s="35" t="s">
        <v>167</v>
      </c>
      <c r="H208" s="71" t="s">
        <v>7</v>
      </c>
      <c r="I208" s="34" t="str">
        <f t="shared" si="21"/>
        <v>Main reason trouble meeting health essential needs : Decline to answer</v>
      </c>
      <c r="J208" s="34" t="str">
        <f t="shared" si="22"/>
        <v>Main reason trouble meeting health essential needs : Decline to answerMigrants</v>
      </c>
    </row>
    <row r="209" spans="1:14" x14ac:dyDescent="0.35">
      <c r="A209" s="34" t="s">
        <v>359</v>
      </c>
      <c r="B209" s="34" t="s">
        <v>83</v>
      </c>
      <c r="C209" s="34" t="s">
        <v>225</v>
      </c>
      <c r="E209" s="34" t="s">
        <v>11</v>
      </c>
      <c r="F209" s="64" t="s">
        <v>49</v>
      </c>
      <c r="G209" s="35" t="s">
        <v>167</v>
      </c>
      <c r="H209" s="71" t="s">
        <v>8</v>
      </c>
      <c r="I209" s="34" t="str">
        <f t="shared" si="21"/>
        <v>Main reason trouble meeting health essential needs : Don't know</v>
      </c>
      <c r="J209" s="34" t="str">
        <f t="shared" si="22"/>
        <v>Main reason trouble meeting health essential needs : Don't knowMigrants</v>
      </c>
      <c r="K209" s="63">
        <v>6.8493150684931503E-3</v>
      </c>
      <c r="L209" s="63">
        <v>2.6881720430107499E-3</v>
      </c>
      <c r="N209" s="63">
        <v>1.48148148148148E-2</v>
      </c>
    </row>
    <row r="210" spans="1:14" x14ac:dyDescent="0.35">
      <c r="A210" s="34" t="s">
        <v>359</v>
      </c>
      <c r="B210" s="34" t="s">
        <v>83</v>
      </c>
      <c r="C210" s="34" t="s">
        <v>225</v>
      </c>
      <c r="E210" s="34" t="s">
        <v>11</v>
      </c>
      <c r="F210" s="64" t="s">
        <v>49</v>
      </c>
      <c r="G210" s="35" t="s">
        <v>167</v>
      </c>
      <c r="H210" s="71" t="s">
        <v>148</v>
      </c>
      <c r="I210" s="34" t="str">
        <f t="shared" si="21"/>
        <v>Main reason trouble meeting health essential needs : Financial issues</v>
      </c>
      <c r="J210" s="34" t="str">
        <f t="shared" si="22"/>
        <v>Main reason trouble meeting health essential needs : Financial issuesMigrants</v>
      </c>
      <c r="K210" s="63">
        <v>0.25342465753424698</v>
      </c>
      <c r="L210" s="63">
        <v>0.50806451612903203</v>
      </c>
      <c r="M210" s="63">
        <v>0.36666666666666697</v>
      </c>
      <c r="N210" s="63">
        <v>0.32592592592592601</v>
      </c>
    </row>
    <row r="211" spans="1:14" x14ac:dyDescent="0.35">
      <c r="A211" s="34" t="s">
        <v>359</v>
      </c>
      <c r="B211" s="34" t="s">
        <v>83</v>
      </c>
      <c r="C211" s="34" t="s">
        <v>225</v>
      </c>
      <c r="E211" s="34" t="s">
        <v>11</v>
      </c>
      <c r="F211" s="64" t="s">
        <v>49</v>
      </c>
      <c r="G211" s="35" t="s">
        <v>167</v>
      </c>
      <c r="H211" s="71" t="s">
        <v>149</v>
      </c>
      <c r="I211" s="34" t="str">
        <f t="shared" ref="I211:I274" si="23">CONCATENATE(G211,H211)</f>
        <v>Main reason trouble meeting health essential needs : Neither</v>
      </c>
      <c r="J211" s="34" t="str">
        <f t="shared" ref="J211:J274" si="24">CONCATENATE(G211,H211,F211)</f>
        <v>Main reason trouble meeting health essential needs : NeitherMigrants</v>
      </c>
      <c r="K211" s="63">
        <v>0.65753424657534298</v>
      </c>
      <c r="L211" s="63">
        <v>0.206989247311828</v>
      </c>
      <c r="M211" s="63">
        <v>0.31666666666666698</v>
      </c>
      <c r="N211" s="63">
        <v>0.37777777777777799</v>
      </c>
    </row>
    <row r="212" spans="1:14" x14ac:dyDescent="0.35">
      <c r="A212" s="34" t="s">
        <v>359</v>
      </c>
      <c r="B212" s="34" t="s">
        <v>83</v>
      </c>
      <c r="C212" s="34" t="s">
        <v>225</v>
      </c>
      <c r="E212" s="34" t="s">
        <v>11</v>
      </c>
      <c r="F212" s="64" t="s">
        <v>13</v>
      </c>
      <c r="G212" s="35" t="s">
        <v>167</v>
      </c>
      <c r="H212" s="71" t="s">
        <v>146</v>
      </c>
      <c r="I212" s="34" t="str">
        <f t="shared" si="23"/>
        <v>Main reason trouble meeting health essential needs : Access/availability issues</v>
      </c>
      <c r="J212" s="34" t="str">
        <f t="shared" si="24"/>
        <v>Main reason trouble meeting health essential needs : Access/availability issuesPRL</v>
      </c>
      <c r="K212" s="63">
        <v>0.117977528089888</v>
      </c>
      <c r="L212" s="63">
        <v>0.14044943820224701</v>
      </c>
      <c r="M212" s="63">
        <v>0.123152709359606</v>
      </c>
      <c r="N212" s="63">
        <v>0.13761467889908299</v>
      </c>
    </row>
    <row r="213" spans="1:14" x14ac:dyDescent="0.35">
      <c r="A213" s="34" t="s">
        <v>359</v>
      </c>
      <c r="B213" s="34" t="s">
        <v>83</v>
      </c>
      <c r="C213" s="34" t="s">
        <v>225</v>
      </c>
      <c r="E213" s="34" t="s">
        <v>11</v>
      </c>
      <c r="F213" s="64" t="s">
        <v>13</v>
      </c>
      <c r="G213" s="35" t="s">
        <v>167</v>
      </c>
      <c r="H213" s="71" t="s">
        <v>147</v>
      </c>
      <c r="I213" s="34" t="str">
        <f t="shared" si="23"/>
        <v>Main reason trouble meeting health essential needs : Both</v>
      </c>
      <c r="J213" s="34" t="str">
        <f t="shared" si="24"/>
        <v>Main reason trouble meeting health essential needs : BothPRL</v>
      </c>
      <c r="K213" s="63">
        <v>0.16853932584269701</v>
      </c>
      <c r="L213" s="63">
        <v>0.213483146067416</v>
      </c>
      <c r="M213" s="63">
        <v>0.532019704433498</v>
      </c>
      <c r="N213" s="63">
        <v>0.25688073394495398</v>
      </c>
    </row>
    <row r="214" spans="1:14" x14ac:dyDescent="0.35">
      <c r="A214" s="34" t="s">
        <v>359</v>
      </c>
      <c r="B214" s="34" t="s">
        <v>83</v>
      </c>
      <c r="C214" s="34" t="s">
        <v>225</v>
      </c>
      <c r="E214" s="34" t="s">
        <v>11</v>
      </c>
      <c r="F214" s="64" t="s">
        <v>13</v>
      </c>
      <c r="G214" s="35" t="s">
        <v>167</v>
      </c>
      <c r="H214" s="71" t="s">
        <v>7</v>
      </c>
      <c r="I214" s="34" t="str">
        <f t="shared" si="23"/>
        <v>Main reason trouble meeting health essential needs : Decline to answer</v>
      </c>
      <c r="J214" s="34" t="str">
        <f t="shared" si="24"/>
        <v>Main reason trouble meeting health essential needs : Decline to answerPRL</v>
      </c>
      <c r="L214" s="63">
        <v>5.6179775280898901E-3</v>
      </c>
    </row>
    <row r="215" spans="1:14" x14ac:dyDescent="0.35">
      <c r="A215" s="34" t="s">
        <v>359</v>
      </c>
      <c r="B215" s="34" t="s">
        <v>83</v>
      </c>
      <c r="C215" s="34" t="s">
        <v>225</v>
      </c>
      <c r="E215" s="34" t="s">
        <v>11</v>
      </c>
      <c r="F215" s="64" t="s">
        <v>13</v>
      </c>
      <c r="G215" s="35" t="s">
        <v>167</v>
      </c>
      <c r="H215" s="71" t="s">
        <v>8</v>
      </c>
      <c r="I215" s="34" t="str">
        <f t="shared" si="23"/>
        <v>Main reason trouble meeting health essential needs : Don't know</v>
      </c>
      <c r="J215" s="34" t="str">
        <f t="shared" si="24"/>
        <v>Main reason trouble meeting health essential needs : Don't knowPRL</v>
      </c>
    </row>
    <row r="216" spans="1:14" x14ac:dyDescent="0.35">
      <c r="A216" s="34" t="s">
        <v>359</v>
      </c>
      <c r="B216" s="34" t="s">
        <v>83</v>
      </c>
      <c r="C216" s="34" t="s">
        <v>225</v>
      </c>
      <c r="E216" s="34" t="s">
        <v>11</v>
      </c>
      <c r="F216" s="64" t="s">
        <v>13</v>
      </c>
      <c r="G216" s="35" t="s">
        <v>167</v>
      </c>
      <c r="H216" s="71" t="s">
        <v>148</v>
      </c>
      <c r="I216" s="34" t="str">
        <f t="shared" si="23"/>
        <v>Main reason trouble meeting health essential needs : Financial issues</v>
      </c>
      <c r="J216" s="34" t="str">
        <f t="shared" si="24"/>
        <v>Main reason trouble meeting health essential needs : Financial issuesPRL</v>
      </c>
      <c r="K216" s="63">
        <v>0.601123595505618</v>
      </c>
      <c r="L216" s="63">
        <v>0.45505617977528101</v>
      </c>
      <c r="M216" s="63">
        <v>0.27093596059113301</v>
      </c>
      <c r="N216" s="63">
        <v>0.47706422018348599</v>
      </c>
    </row>
    <row r="217" spans="1:14" x14ac:dyDescent="0.35">
      <c r="A217" s="34" t="s">
        <v>359</v>
      </c>
      <c r="B217" s="34" t="s">
        <v>83</v>
      </c>
      <c r="C217" s="34" t="s">
        <v>225</v>
      </c>
      <c r="E217" s="34" t="s">
        <v>11</v>
      </c>
      <c r="F217" s="64" t="s">
        <v>13</v>
      </c>
      <c r="G217" s="35" t="s">
        <v>167</v>
      </c>
      <c r="H217" s="71" t="s">
        <v>149</v>
      </c>
      <c r="I217" s="34" t="str">
        <f t="shared" si="23"/>
        <v>Main reason trouble meeting health essential needs : Neither</v>
      </c>
      <c r="J217" s="34" t="str">
        <f t="shared" si="24"/>
        <v>Main reason trouble meeting health essential needs : NeitherPRL</v>
      </c>
      <c r="K217" s="63">
        <v>0.112359550561798</v>
      </c>
      <c r="L217" s="63">
        <v>0.185393258426966</v>
      </c>
      <c r="M217" s="63">
        <v>7.3891625615763595E-2</v>
      </c>
      <c r="N217" s="63">
        <v>0.12844036697247699</v>
      </c>
    </row>
    <row r="218" spans="1:14" x14ac:dyDescent="0.35">
      <c r="A218" s="34" t="s">
        <v>359</v>
      </c>
      <c r="B218" s="34" t="s">
        <v>83</v>
      </c>
      <c r="C218" s="34" t="s">
        <v>225</v>
      </c>
      <c r="E218" s="34" t="s">
        <v>11</v>
      </c>
      <c r="F218" s="38" t="s">
        <v>12</v>
      </c>
      <c r="G218" s="35" t="s">
        <v>174</v>
      </c>
      <c r="H218" s="59" t="s">
        <v>146</v>
      </c>
      <c r="I218" s="34" t="str">
        <f t="shared" si="23"/>
        <v>Main reason trouble meeting shelter essential needs : Access/availability issues</v>
      </c>
      <c r="J218" s="34" t="str">
        <f t="shared" si="24"/>
        <v>Main reason trouble meeting shelter essential needs : Access/availability issuesLebanese</v>
      </c>
      <c r="K218" s="63">
        <v>1.0276405940308099E-2</v>
      </c>
      <c r="L218" s="63">
        <v>1.51281549819828E-2</v>
      </c>
      <c r="M218" s="63">
        <v>2.2995817435713502E-2</v>
      </c>
      <c r="N218" s="63">
        <v>1.10256073523777E-2</v>
      </c>
    </row>
    <row r="219" spans="1:14" x14ac:dyDescent="0.35">
      <c r="A219" s="34" t="s">
        <v>359</v>
      </c>
      <c r="B219" s="34" t="s">
        <v>83</v>
      </c>
      <c r="C219" s="34" t="s">
        <v>225</v>
      </c>
      <c r="E219" s="34" t="s">
        <v>11</v>
      </c>
      <c r="F219" s="38" t="s">
        <v>12</v>
      </c>
      <c r="G219" s="35" t="s">
        <v>174</v>
      </c>
      <c r="H219" s="59" t="s">
        <v>147</v>
      </c>
      <c r="I219" s="34" t="str">
        <f t="shared" si="23"/>
        <v>Main reason trouble meeting shelter essential needs : Both</v>
      </c>
      <c r="J219" s="34" t="str">
        <f t="shared" si="24"/>
        <v>Main reason trouble meeting shelter essential needs : BothLebanese</v>
      </c>
      <c r="K219" s="63">
        <v>3.9505162427152303E-2</v>
      </c>
      <c r="L219" s="63">
        <v>7.4298641175823493E-2</v>
      </c>
      <c r="M219" s="63">
        <v>7.8105762549389696E-2</v>
      </c>
      <c r="N219" s="63">
        <v>2.94557087497988E-2</v>
      </c>
    </row>
    <row r="220" spans="1:14" x14ac:dyDescent="0.35">
      <c r="A220" s="34" t="s">
        <v>359</v>
      </c>
      <c r="B220" s="34" t="s">
        <v>83</v>
      </c>
      <c r="C220" s="34" t="s">
        <v>225</v>
      </c>
      <c r="E220" s="34" t="s">
        <v>11</v>
      </c>
      <c r="F220" s="38" t="s">
        <v>12</v>
      </c>
      <c r="G220" s="35" t="s">
        <v>174</v>
      </c>
      <c r="H220" s="59" t="s">
        <v>7</v>
      </c>
      <c r="I220" s="34" t="str">
        <f t="shared" si="23"/>
        <v>Main reason trouble meeting shelter essential needs : Decline to answer</v>
      </c>
      <c r="J220" s="34" t="str">
        <f t="shared" si="24"/>
        <v>Main reason trouble meeting shelter essential needs : Decline to answerLebanese</v>
      </c>
      <c r="K220" s="63">
        <v>2.6278136720092799E-4</v>
      </c>
      <c r="M220" s="63">
        <v>1.2947146609770101E-3</v>
      </c>
    </row>
    <row r="221" spans="1:14" x14ac:dyDescent="0.35">
      <c r="A221" s="34" t="s">
        <v>359</v>
      </c>
      <c r="B221" s="34" t="s">
        <v>83</v>
      </c>
      <c r="C221" s="34" t="s">
        <v>225</v>
      </c>
      <c r="E221" s="34" t="s">
        <v>11</v>
      </c>
      <c r="F221" s="38" t="s">
        <v>12</v>
      </c>
      <c r="G221" s="35" t="s">
        <v>174</v>
      </c>
      <c r="H221" s="59" t="s">
        <v>8</v>
      </c>
      <c r="I221" s="34" t="str">
        <f t="shared" si="23"/>
        <v>Main reason trouble meeting shelter essential needs : Don't know</v>
      </c>
      <c r="J221" s="34" t="str">
        <f t="shared" si="24"/>
        <v>Main reason trouble meeting shelter essential needs : Don't knowLebanese</v>
      </c>
      <c r="K221" s="63">
        <v>4.67018470284827E-3</v>
      </c>
      <c r="L221" s="63">
        <v>4.5556556022532902E-3</v>
      </c>
      <c r="M221" s="63">
        <v>7.2416136012633603E-3</v>
      </c>
      <c r="N221" s="63">
        <v>1.20374646721989E-2</v>
      </c>
    </row>
    <row r="222" spans="1:14" x14ac:dyDescent="0.35">
      <c r="A222" s="34" t="s">
        <v>359</v>
      </c>
      <c r="B222" s="34" t="s">
        <v>83</v>
      </c>
      <c r="C222" s="34" t="s">
        <v>225</v>
      </c>
      <c r="E222" s="34" t="s">
        <v>11</v>
      </c>
      <c r="F222" s="38" t="s">
        <v>12</v>
      </c>
      <c r="G222" s="35" t="s">
        <v>174</v>
      </c>
      <c r="H222" s="59" t="s">
        <v>148</v>
      </c>
      <c r="I222" s="34" t="str">
        <f t="shared" si="23"/>
        <v>Main reason trouble meeting shelter essential needs : Financial issues</v>
      </c>
      <c r="J222" s="34" t="str">
        <f t="shared" si="24"/>
        <v>Main reason trouble meeting shelter essential needs : Financial issuesLebanese</v>
      </c>
      <c r="K222" s="63">
        <v>0.45200093117203699</v>
      </c>
      <c r="L222" s="63">
        <v>0.34152325927710098</v>
      </c>
      <c r="M222" s="63">
        <v>0.33283565558642603</v>
      </c>
      <c r="N222" s="63">
        <v>0.29140030087372198</v>
      </c>
    </row>
    <row r="223" spans="1:14" x14ac:dyDescent="0.35">
      <c r="A223" s="34" t="s">
        <v>359</v>
      </c>
      <c r="B223" s="34" t="s">
        <v>83</v>
      </c>
      <c r="C223" s="34" t="s">
        <v>225</v>
      </c>
      <c r="E223" s="34" t="s">
        <v>11</v>
      </c>
      <c r="F223" s="38" t="s">
        <v>12</v>
      </c>
      <c r="G223" s="35" t="s">
        <v>174</v>
      </c>
      <c r="H223" s="59" t="s">
        <v>149</v>
      </c>
      <c r="I223" s="34" t="str">
        <f t="shared" si="23"/>
        <v>Main reason trouble meeting shelter essential needs : Neither</v>
      </c>
      <c r="J223" s="34" t="str">
        <f t="shared" si="24"/>
        <v>Main reason trouble meeting shelter essential needs : NeitherLebanese</v>
      </c>
      <c r="K223" s="63">
        <v>0.493284534390454</v>
      </c>
      <c r="L223" s="63">
        <v>0.56449428896283904</v>
      </c>
      <c r="M223" s="63">
        <v>0.55752643616622999</v>
      </c>
      <c r="N223" s="63">
        <v>0.65608091835190296</v>
      </c>
    </row>
    <row r="224" spans="1:14" x14ac:dyDescent="0.35">
      <c r="A224" s="34" t="s">
        <v>359</v>
      </c>
      <c r="B224" s="34" t="s">
        <v>83</v>
      </c>
      <c r="C224" s="34" t="s">
        <v>225</v>
      </c>
      <c r="E224" s="34" t="s">
        <v>11</v>
      </c>
      <c r="F224" s="64" t="s">
        <v>49</v>
      </c>
      <c r="G224" s="35" t="s">
        <v>174</v>
      </c>
      <c r="H224" s="59" t="s">
        <v>146</v>
      </c>
      <c r="I224" s="34" t="str">
        <f t="shared" si="23"/>
        <v>Main reason trouble meeting shelter essential needs : Access/availability issues</v>
      </c>
      <c r="J224" s="34" t="str">
        <f t="shared" si="24"/>
        <v>Main reason trouble meeting shelter essential needs : Access/availability issuesMigrants</v>
      </c>
      <c r="L224" s="63">
        <v>1.8817204301075301E-2</v>
      </c>
      <c r="M224" s="63">
        <v>1.6666666666666701E-2</v>
      </c>
      <c r="N224" s="63">
        <v>7.4074074074074103E-3</v>
      </c>
    </row>
    <row r="225" spans="1:14" x14ac:dyDescent="0.35">
      <c r="A225" s="34" t="s">
        <v>359</v>
      </c>
      <c r="B225" s="34" t="s">
        <v>83</v>
      </c>
      <c r="C225" s="34" t="s">
        <v>225</v>
      </c>
      <c r="E225" s="34" t="s">
        <v>11</v>
      </c>
      <c r="F225" s="64" t="s">
        <v>49</v>
      </c>
      <c r="G225" s="35" t="s">
        <v>174</v>
      </c>
      <c r="H225" s="59" t="s">
        <v>147</v>
      </c>
      <c r="I225" s="34" t="str">
        <f t="shared" si="23"/>
        <v>Main reason trouble meeting shelter essential needs : Both</v>
      </c>
      <c r="J225" s="34" t="str">
        <f t="shared" si="24"/>
        <v>Main reason trouble meeting shelter essential needs : BothMigrants</v>
      </c>
      <c r="L225" s="63">
        <v>0.115591397849462</v>
      </c>
      <c r="M225" s="63">
        <v>6.6666666666666693E-2</v>
      </c>
      <c r="N225" s="63">
        <v>1.48148148148148E-2</v>
      </c>
    </row>
    <row r="226" spans="1:14" x14ac:dyDescent="0.35">
      <c r="A226" s="34" t="s">
        <v>359</v>
      </c>
      <c r="B226" s="34" t="s">
        <v>83</v>
      </c>
      <c r="C226" s="34" t="s">
        <v>225</v>
      </c>
      <c r="E226" s="34" t="s">
        <v>11</v>
      </c>
      <c r="F226" s="64" t="s">
        <v>49</v>
      </c>
      <c r="G226" s="35" t="s">
        <v>174</v>
      </c>
      <c r="H226" s="59" t="s">
        <v>7</v>
      </c>
      <c r="I226" s="34" t="str">
        <f t="shared" si="23"/>
        <v>Main reason trouble meeting shelter essential needs : Decline to answer</v>
      </c>
      <c r="J226" s="34" t="str">
        <f t="shared" si="24"/>
        <v>Main reason trouble meeting shelter essential needs : Decline to answerMigrants</v>
      </c>
      <c r="L226" s="63">
        <v>2.6881720430107499E-3</v>
      </c>
      <c r="N226" s="63">
        <v>1.48148148148148E-2</v>
      </c>
    </row>
    <row r="227" spans="1:14" x14ac:dyDescent="0.35">
      <c r="A227" s="34" t="s">
        <v>359</v>
      </c>
      <c r="B227" s="34" t="s">
        <v>83</v>
      </c>
      <c r="C227" s="34" t="s">
        <v>225</v>
      </c>
      <c r="E227" s="34" t="s">
        <v>11</v>
      </c>
      <c r="F227" s="64" t="s">
        <v>49</v>
      </c>
      <c r="G227" s="35" t="s">
        <v>174</v>
      </c>
      <c r="H227" s="59" t="s">
        <v>8</v>
      </c>
      <c r="I227" s="34" t="str">
        <f t="shared" si="23"/>
        <v>Main reason trouble meeting shelter essential needs : Don't know</v>
      </c>
      <c r="J227" s="34" t="str">
        <f t="shared" si="24"/>
        <v>Main reason trouble meeting shelter essential needs : Don't knowMigrants</v>
      </c>
      <c r="K227" s="63">
        <v>6.8493150684931503E-3</v>
      </c>
      <c r="N227" s="63">
        <v>0.35555555555555601</v>
      </c>
    </row>
    <row r="228" spans="1:14" x14ac:dyDescent="0.35">
      <c r="A228" s="34" t="s">
        <v>359</v>
      </c>
      <c r="B228" s="34" t="s">
        <v>83</v>
      </c>
      <c r="C228" s="34" t="s">
        <v>225</v>
      </c>
      <c r="E228" s="34" t="s">
        <v>11</v>
      </c>
      <c r="F228" s="64" t="s">
        <v>49</v>
      </c>
      <c r="G228" s="35" t="s">
        <v>174</v>
      </c>
      <c r="H228" s="59" t="s">
        <v>148</v>
      </c>
      <c r="I228" s="34" t="str">
        <f t="shared" si="23"/>
        <v>Main reason trouble meeting shelter essential needs : Financial issues</v>
      </c>
      <c r="J228" s="34" t="str">
        <f t="shared" si="24"/>
        <v>Main reason trouble meeting shelter essential needs : Financial issuesMigrants</v>
      </c>
      <c r="K228" s="63">
        <v>0.232876712328767</v>
      </c>
      <c r="L228" s="63">
        <v>0.38440860215053801</v>
      </c>
      <c r="M228" s="63">
        <v>0.28333333333333299</v>
      </c>
      <c r="N228" s="63">
        <v>0.60740740740740695</v>
      </c>
    </row>
    <row r="229" spans="1:14" x14ac:dyDescent="0.35">
      <c r="A229" s="34" t="s">
        <v>359</v>
      </c>
      <c r="B229" s="34" t="s">
        <v>83</v>
      </c>
      <c r="C229" s="34" t="s">
        <v>225</v>
      </c>
      <c r="E229" s="34" t="s">
        <v>11</v>
      </c>
      <c r="F229" s="64" t="s">
        <v>49</v>
      </c>
      <c r="G229" s="35" t="s">
        <v>174</v>
      </c>
      <c r="H229" s="59" t="s">
        <v>149</v>
      </c>
      <c r="I229" s="34" t="str">
        <f t="shared" si="23"/>
        <v>Main reason trouble meeting shelter essential needs : Neither</v>
      </c>
      <c r="J229" s="34" t="str">
        <f t="shared" si="24"/>
        <v>Main reason trouble meeting shelter essential needs : NeitherMigrants</v>
      </c>
      <c r="K229" s="63">
        <v>0.76027397260273999</v>
      </c>
      <c r="L229" s="63">
        <v>0.478494623655914</v>
      </c>
      <c r="M229" s="63">
        <v>0.63333333333333297</v>
      </c>
    </row>
    <row r="230" spans="1:14" x14ac:dyDescent="0.35">
      <c r="A230" s="34" t="s">
        <v>359</v>
      </c>
      <c r="B230" s="34" t="s">
        <v>83</v>
      </c>
      <c r="C230" s="34" t="s">
        <v>225</v>
      </c>
      <c r="E230" s="34" t="s">
        <v>11</v>
      </c>
      <c r="F230" s="64" t="s">
        <v>13</v>
      </c>
      <c r="G230" s="35" t="s">
        <v>174</v>
      </c>
      <c r="H230" s="59" t="s">
        <v>146</v>
      </c>
      <c r="I230" s="34" t="str">
        <f t="shared" si="23"/>
        <v>Main reason trouble meeting shelter essential needs : Access/availability issues</v>
      </c>
      <c r="J230" s="34" t="str">
        <f t="shared" si="24"/>
        <v>Main reason trouble meeting shelter essential needs : Access/availability issuesPRL</v>
      </c>
      <c r="L230" s="63">
        <v>1.1235955056179799E-2</v>
      </c>
      <c r="M230" s="63">
        <v>1.9704433497536901E-2</v>
      </c>
    </row>
    <row r="231" spans="1:14" x14ac:dyDescent="0.35">
      <c r="A231" s="34" t="s">
        <v>359</v>
      </c>
      <c r="B231" s="34" t="s">
        <v>83</v>
      </c>
      <c r="C231" s="34" t="s">
        <v>225</v>
      </c>
      <c r="E231" s="34" t="s">
        <v>11</v>
      </c>
      <c r="F231" s="64" t="s">
        <v>13</v>
      </c>
      <c r="G231" s="35" t="s">
        <v>174</v>
      </c>
      <c r="H231" s="59" t="s">
        <v>147</v>
      </c>
      <c r="I231" s="34" t="str">
        <f t="shared" si="23"/>
        <v>Main reason trouble meeting shelter essential needs : Both</v>
      </c>
      <c r="J231" s="34" t="str">
        <f t="shared" si="24"/>
        <v>Main reason trouble meeting shelter essential needs : BothPRL</v>
      </c>
      <c r="K231" s="63">
        <v>2.2471910112359501E-2</v>
      </c>
      <c r="L231" s="63">
        <v>7.3033707865168496E-2</v>
      </c>
      <c r="M231" s="63">
        <v>0.16256157635467999</v>
      </c>
      <c r="N231" s="63">
        <v>9.1743119266055103E-3</v>
      </c>
    </row>
    <row r="232" spans="1:14" x14ac:dyDescent="0.35">
      <c r="A232" s="34" t="s">
        <v>359</v>
      </c>
      <c r="B232" s="34" t="s">
        <v>83</v>
      </c>
      <c r="C232" s="34" t="s">
        <v>225</v>
      </c>
      <c r="E232" s="34" t="s">
        <v>11</v>
      </c>
      <c r="F232" s="64" t="s">
        <v>13</v>
      </c>
      <c r="G232" s="35" t="s">
        <v>174</v>
      </c>
      <c r="H232" s="59" t="s">
        <v>7</v>
      </c>
      <c r="I232" s="34" t="str">
        <f t="shared" si="23"/>
        <v>Main reason trouble meeting shelter essential needs : Decline to answer</v>
      </c>
      <c r="J232" s="34" t="str">
        <f t="shared" si="24"/>
        <v>Main reason trouble meeting shelter essential needs : Decline to answerPRL</v>
      </c>
    </row>
    <row r="233" spans="1:14" x14ac:dyDescent="0.35">
      <c r="A233" s="34" t="s">
        <v>359</v>
      </c>
      <c r="B233" s="34" t="s">
        <v>83</v>
      </c>
      <c r="C233" s="34" t="s">
        <v>225</v>
      </c>
      <c r="E233" s="34" t="s">
        <v>11</v>
      </c>
      <c r="F233" s="64" t="s">
        <v>13</v>
      </c>
      <c r="G233" s="35" t="s">
        <v>174</v>
      </c>
      <c r="H233" s="59" t="s">
        <v>8</v>
      </c>
      <c r="I233" s="34" t="str">
        <f t="shared" si="23"/>
        <v>Main reason trouble meeting shelter essential needs : Don't know</v>
      </c>
      <c r="J233" s="34" t="str">
        <f t="shared" si="24"/>
        <v>Main reason trouble meeting shelter essential needs : Don't knowPRL</v>
      </c>
      <c r="K233" s="63">
        <v>1.1235955056179799E-2</v>
      </c>
      <c r="L233" s="63">
        <v>5.6179775280898901E-3</v>
      </c>
    </row>
    <row r="234" spans="1:14" x14ac:dyDescent="0.35">
      <c r="A234" s="34" t="s">
        <v>359</v>
      </c>
      <c r="B234" s="34" t="s">
        <v>83</v>
      </c>
      <c r="C234" s="34" t="s">
        <v>225</v>
      </c>
      <c r="E234" s="34" t="s">
        <v>11</v>
      </c>
      <c r="F234" s="64" t="s">
        <v>13</v>
      </c>
      <c r="G234" s="35" t="s">
        <v>174</v>
      </c>
      <c r="H234" s="59" t="s">
        <v>148</v>
      </c>
      <c r="I234" s="34" t="str">
        <f t="shared" si="23"/>
        <v>Main reason trouble meeting shelter essential needs : Financial issues</v>
      </c>
      <c r="J234" s="34" t="str">
        <f t="shared" si="24"/>
        <v>Main reason trouble meeting shelter essential needs : Financial issuesPRL</v>
      </c>
      <c r="K234" s="63">
        <v>0.47752808988764001</v>
      </c>
      <c r="L234" s="63">
        <v>0.41011235955056202</v>
      </c>
      <c r="M234" s="63">
        <v>0.28078817733990102</v>
      </c>
      <c r="N234" s="63">
        <v>0.54128440366972497</v>
      </c>
    </row>
    <row r="235" spans="1:14" x14ac:dyDescent="0.35">
      <c r="A235" s="34" t="s">
        <v>359</v>
      </c>
      <c r="B235" s="34" t="s">
        <v>83</v>
      </c>
      <c r="C235" s="34" t="s">
        <v>225</v>
      </c>
      <c r="E235" s="34" t="s">
        <v>11</v>
      </c>
      <c r="F235" s="64" t="s">
        <v>13</v>
      </c>
      <c r="G235" s="35" t="s">
        <v>174</v>
      </c>
      <c r="H235" s="59" t="s">
        <v>149</v>
      </c>
      <c r="I235" s="34" t="str">
        <f t="shared" si="23"/>
        <v>Main reason trouble meeting shelter essential needs : Neither</v>
      </c>
      <c r="J235" s="34" t="str">
        <f t="shared" si="24"/>
        <v>Main reason trouble meeting shelter essential needs : NeitherPRL</v>
      </c>
      <c r="K235" s="63">
        <v>0.48876404494381998</v>
      </c>
      <c r="L235" s="63">
        <v>0.5</v>
      </c>
      <c r="M235" s="63">
        <v>0.53694581280788201</v>
      </c>
      <c r="N235" s="63">
        <v>0.44954128440367003</v>
      </c>
    </row>
    <row r="236" spans="1:14" x14ac:dyDescent="0.35">
      <c r="A236" s="34" t="s">
        <v>359</v>
      </c>
      <c r="B236" s="34" t="s">
        <v>83</v>
      </c>
      <c r="C236" s="34" t="s">
        <v>225</v>
      </c>
      <c r="E236" s="34" t="s">
        <v>11</v>
      </c>
      <c r="F236" s="38" t="s">
        <v>12</v>
      </c>
      <c r="G236" s="35" t="s">
        <v>183</v>
      </c>
      <c r="H236" s="59" t="s">
        <v>146</v>
      </c>
      <c r="I236" s="34" t="str">
        <f t="shared" si="23"/>
        <v>Main reason trouble meeting transport services essential needs : Access/availability issues</v>
      </c>
      <c r="J236" s="34" t="str">
        <f t="shared" si="24"/>
        <v>Main reason trouble meeting transport services essential needs : Access/availability issuesLebanese</v>
      </c>
      <c r="K236" s="63">
        <v>3.64926887979184E-2</v>
      </c>
      <c r="L236" s="63">
        <v>3.8355240898212697E-2</v>
      </c>
      <c r="M236" s="63">
        <v>8.9825802290258994E-2</v>
      </c>
      <c r="N236" s="63">
        <v>6.7661228522284803E-2</v>
      </c>
    </row>
    <row r="237" spans="1:14" x14ac:dyDescent="0.35">
      <c r="A237" s="34" t="s">
        <v>359</v>
      </c>
      <c r="B237" s="34" t="s">
        <v>83</v>
      </c>
      <c r="C237" s="34" t="s">
        <v>225</v>
      </c>
      <c r="E237" s="34" t="s">
        <v>11</v>
      </c>
      <c r="F237" s="38" t="s">
        <v>12</v>
      </c>
      <c r="G237" s="35" t="s">
        <v>183</v>
      </c>
      <c r="H237" s="59" t="s">
        <v>147</v>
      </c>
      <c r="I237" s="34" t="str">
        <f t="shared" si="23"/>
        <v>Main reason trouble meeting transport services essential needs : Both</v>
      </c>
      <c r="J237" s="34" t="str">
        <f t="shared" si="24"/>
        <v>Main reason trouble meeting transport services essential needs : BothLebanese</v>
      </c>
      <c r="K237" s="63">
        <v>0.108817219189027</v>
      </c>
      <c r="L237" s="63">
        <v>0.205625936988483</v>
      </c>
      <c r="M237" s="63">
        <v>0.27091602172443902</v>
      </c>
      <c r="N237" s="63">
        <v>0.15351724214532</v>
      </c>
    </row>
    <row r="238" spans="1:14" x14ac:dyDescent="0.35">
      <c r="A238" s="34" t="s">
        <v>359</v>
      </c>
      <c r="B238" s="34" t="s">
        <v>83</v>
      </c>
      <c r="C238" s="34" t="s">
        <v>225</v>
      </c>
      <c r="E238" s="34" t="s">
        <v>11</v>
      </c>
      <c r="F238" s="38" t="s">
        <v>12</v>
      </c>
      <c r="G238" s="35" t="s">
        <v>183</v>
      </c>
      <c r="H238" s="59" t="s">
        <v>7</v>
      </c>
      <c r="I238" s="34" t="str">
        <f t="shared" si="23"/>
        <v>Main reason trouble meeting transport services essential needs : Decline to answer</v>
      </c>
      <c r="J238" s="34" t="str">
        <f t="shared" si="24"/>
        <v>Main reason trouble meeting transport services essential needs : Decline to answerLebanese</v>
      </c>
      <c r="K238" s="63">
        <v>1.6334801071377701E-3</v>
      </c>
      <c r="M238" s="63">
        <v>1.5866520325102901E-3</v>
      </c>
    </row>
    <row r="239" spans="1:14" x14ac:dyDescent="0.35">
      <c r="A239" s="34" t="s">
        <v>359</v>
      </c>
      <c r="B239" s="34" t="s">
        <v>83</v>
      </c>
      <c r="C239" s="34" t="s">
        <v>225</v>
      </c>
      <c r="E239" s="34" t="s">
        <v>11</v>
      </c>
      <c r="F239" s="38" t="s">
        <v>12</v>
      </c>
      <c r="G239" s="35" t="s">
        <v>183</v>
      </c>
      <c r="H239" s="59" t="s">
        <v>8</v>
      </c>
      <c r="I239" s="34" t="str">
        <f t="shared" si="23"/>
        <v>Main reason trouble meeting transport services essential needs : Don't know</v>
      </c>
      <c r="J239" s="34" t="str">
        <f t="shared" si="24"/>
        <v>Main reason trouble meeting transport services essential needs : Don't knowLebanese</v>
      </c>
      <c r="K239" s="63">
        <v>3.2013993545410599E-4</v>
      </c>
      <c r="L239" s="63">
        <v>4.5286746715504402E-3</v>
      </c>
      <c r="M239" s="63">
        <v>1.5125855936462299E-3</v>
      </c>
      <c r="N239" s="63">
        <v>3.02330887854018E-3</v>
      </c>
    </row>
    <row r="240" spans="1:14" x14ac:dyDescent="0.35">
      <c r="A240" s="34" t="s">
        <v>359</v>
      </c>
      <c r="B240" s="34" t="s">
        <v>83</v>
      </c>
      <c r="C240" s="34" t="s">
        <v>225</v>
      </c>
      <c r="E240" s="34" t="s">
        <v>11</v>
      </c>
      <c r="F240" s="38" t="s">
        <v>12</v>
      </c>
      <c r="G240" s="35" t="s">
        <v>183</v>
      </c>
      <c r="H240" s="59" t="s">
        <v>148</v>
      </c>
      <c r="I240" s="34" t="str">
        <f t="shared" si="23"/>
        <v>Main reason trouble meeting transport services essential needs : Financial issues</v>
      </c>
      <c r="J240" s="34" t="str">
        <f t="shared" si="24"/>
        <v>Main reason trouble meeting transport services essential needs : Financial issuesLebanese</v>
      </c>
      <c r="K240" s="63">
        <v>0.67118615682647798</v>
      </c>
      <c r="L240" s="63">
        <v>0.55406658511465401</v>
      </c>
      <c r="M240" s="63">
        <v>0.48748820834874201</v>
      </c>
      <c r="N240" s="63">
        <v>0.62130000949557995</v>
      </c>
    </row>
    <row r="241" spans="1:15" x14ac:dyDescent="0.35">
      <c r="A241" s="34" t="s">
        <v>359</v>
      </c>
      <c r="B241" s="34" t="s">
        <v>83</v>
      </c>
      <c r="C241" s="34" t="s">
        <v>225</v>
      </c>
      <c r="E241" s="34" t="s">
        <v>11</v>
      </c>
      <c r="F241" s="38" t="s">
        <v>12</v>
      </c>
      <c r="G241" s="35" t="s">
        <v>183</v>
      </c>
      <c r="H241" s="59" t="s">
        <v>149</v>
      </c>
      <c r="I241" s="34" t="str">
        <f t="shared" si="23"/>
        <v>Main reason trouble meeting transport services essential needs : Neither</v>
      </c>
      <c r="J241" s="34" t="str">
        <f t="shared" si="24"/>
        <v>Main reason trouble meeting transport services essential needs : NeitherLebanese</v>
      </c>
      <c r="K241" s="63">
        <v>0.18155031514398501</v>
      </c>
      <c r="L241" s="63">
        <v>0.19742356232710001</v>
      </c>
      <c r="M241" s="63">
        <v>0.14867073001040401</v>
      </c>
      <c r="N241" s="63">
        <v>0.15449821095827501</v>
      </c>
    </row>
    <row r="242" spans="1:15" x14ac:dyDescent="0.35">
      <c r="A242" s="34" t="s">
        <v>359</v>
      </c>
      <c r="B242" s="34" t="s">
        <v>83</v>
      </c>
      <c r="C242" s="34" t="s">
        <v>225</v>
      </c>
      <c r="E242" s="34" t="s">
        <v>11</v>
      </c>
      <c r="F242" s="64" t="s">
        <v>49</v>
      </c>
      <c r="G242" s="35" t="s">
        <v>183</v>
      </c>
      <c r="H242" s="59" t="s">
        <v>146</v>
      </c>
      <c r="I242" s="34" t="str">
        <f t="shared" si="23"/>
        <v>Main reason trouble meeting transport services essential needs : Access/availability issues</v>
      </c>
      <c r="J242" s="34" t="str">
        <f t="shared" si="24"/>
        <v>Main reason trouble meeting transport services essential needs : Access/availability issuesMigrants</v>
      </c>
      <c r="K242" s="63">
        <v>3.42465753424658E-2</v>
      </c>
      <c r="L242" s="63">
        <v>1.0752688172042999E-2</v>
      </c>
      <c r="M242" s="63">
        <v>0.133333333333333</v>
      </c>
      <c r="N242" s="63">
        <v>2.96296296296296E-2</v>
      </c>
    </row>
    <row r="243" spans="1:15" x14ac:dyDescent="0.35">
      <c r="A243" s="34" t="s">
        <v>359</v>
      </c>
      <c r="B243" s="34" t="s">
        <v>83</v>
      </c>
      <c r="C243" s="34" t="s">
        <v>225</v>
      </c>
      <c r="E243" s="34" t="s">
        <v>11</v>
      </c>
      <c r="F243" s="64" t="s">
        <v>49</v>
      </c>
      <c r="G243" s="35" t="s">
        <v>183</v>
      </c>
      <c r="H243" s="59" t="s">
        <v>147</v>
      </c>
      <c r="I243" s="34" t="str">
        <f t="shared" si="23"/>
        <v>Main reason trouble meeting transport services essential needs : Both</v>
      </c>
      <c r="J243" s="34" t="str">
        <f t="shared" si="24"/>
        <v>Main reason trouble meeting transport services essential needs : BothMigrants</v>
      </c>
      <c r="K243" s="63">
        <v>3.42465753424658E-2</v>
      </c>
      <c r="L243" s="63">
        <v>0.19892473118279599</v>
      </c>
      <c r="M243" s="63">
        <v>8.3333333333333301E-2</v>
      </c>
      <c r="N243" s="63">
        <v>1.48148148148148E-2</v>
      </c>
    </row>
    <row r="244" spans="1:15" x14ac:dyDescent="0.35">
      <c r="A244" s="34" t="s">
        <v>359</v>
      </c>
      <c r="B244" s="34" t="s">
        <v>83</v>
      </c>
      <c r="C244" s="34" t="s">
        <v>225</v>
      </c>
      <c r="E244" s="34" t="s">
        <v>11</v>
      </c>
      <c r="F244" s="64" t="s">
        <v>49</v>
      </c>
      <c r="G244" s="35" t="s">
        <v>183</v>
      </c>
      <c r="H244" s="59" t="s">
        <v>7</v>
      </c>
      <c r="I244" s="34" t="str">
        <f t="shared" si="23"/>
        <v>Main reason trouble meeting transport services essential needs : Decline to answer</v>
      </c>
      <c r="J244" s="34" t="str">
        <f t="shared" si="24"/>
        <v>Main reason trouble meeting transport services essential needs : Decline to answerMigrants</v>
      </c>
    </row>
    <row r="245" spans="1:15" x14ac:dyDescent="0.35">
      <c r="A245" s="34" t="s">
        <v>359</v>
      </c>
      <c r="B245" s="34" t="s">
        <v>83</v>
      </c>
      <c r="C245" s="34" t="s">
        <v>225</v>
      </c>
      <c r="E245" s="34" t="s">
        <v>11</v>
      </c>
      <c r="F245" s="64" t="s">
        <v>49</v>
      </c>
      <c r="G245" s="35" t="s">
        <v>183</v>
      </c>
      <c r="H245" s="59" t="s">
        <v>8</v>
      </c>
      <c r="I245" s="34" t="str">
        <f t="shared" si="23"/>
        <v>Main reason trouble meeting transport services essential needs : Don't know</v>
      </c>
      <c r="J245" s="34" t="str">
        <f t="shared" si="24"/>
        <v>Main reason trouble meeting transport services essential needs : Don't knowMigrants</v>
      </c>
      <c r="K245" s="63">
        <v>6.8493150684931503E-3</v>
      </c>
      <c r="L245" s="63">
        <v>5.3763440860214997E-3</v>
      </c>
      <c r="N245" s="63">
        <v>1.48148148148148E-2</v>
      </c>
    </row>
    <row r="246" spans="1:15" x14ac:dyDescent="0.35">
      <c r="A246" s="34" t="s">
        <v>359</v>
      </c>
      <c r="B246" s="34" t="s">
        <v>83</v>
      </c>
      <c r="C246" s="34" t="s">
        <v>225</v>
      </c>
      <c r="E246" s="34" t="s">
        <v>11</v>
      </c>
      <c r="F246" s="64" t="s">
        <v>49</v>
      </c>
      <c r="G246" s="35" t="s">
        <v>183</v>
      </c>
      <c r="H246" s="59" t="s">
        <v>148</v>
      </c>
      <c r="I246" s="34" t="str">
        <f t="shared" si="23"/>
        <v>Main reason trouble meeting transport services essential needs : Financial issues</v>
      </c>
      <c r="J246" s="34" t="str">
        <f t="shared" si="24"/>
        <v>Main reason trouble meeting transport services essential needs : Financial issuesMigrants</v>
      </c>
      <c r="K246" s="63">
        <v>0.27397260273972601</v>
      </c>
      <c r="L246" s="63">
        <v>0.56182795698924703</v>
      </c>
      <c r="M246" s="63">
        <v>0.51666666666666705</v>
      </c>
      <c r="N246" s="63">
        <v>0.51851851851851805</v>
      </c>
    </row>
    <row r="247" spans="1:15" x14ac:dyDescent="0.35">
      <c r="A247" s="34" t="s">
        <v>359</v>
      </c>
      <c r="B247" s="34" t="s">
        <v>83</v>
      </c>
      <c r="C247" s="34" t="s">
        <v>225</v>
      </c>
      <c r="E247" s="34" t="s">
        <v>11</v>
      </c>
      <c r="F247" s="64" t="s">
        <v>49</v>
      </c>
      <c r="G247" s="35" t="s">
        <v>183</v>
      </c>
      <c r="H247" s="59" t="s">
        <v>149</v>
      </c>
      <c r="I247" s="34" t="str">
        <f t="shared" si="23"/>
        <v>Main reason trouble meeting transport services essential needs : Neither</v>
      </c>
      <c r="J247" s="34" t="str">
        <f t="shared" si="24"/>
        <v>Main reason trouble meeting transport services essential needs : NeitherMigrants</v>
      </c>
      <c r="K247" s="63">
        <v>0.65068493150684903</v>
      </c>
      <c r="L247" s="63">
        <v>0.223118279569892</v>
      </c>
      <c r="M247" s="63">
        <v>0.266666666666667</v>
      </c>
      <c r="N247" s="63">
        <v>0.422222222222222</v>
      </c>
    </row>
    <row r="248" spans="1:15" x14ac:dyDescent="0.35">
      <c r="A248" s="34" t="s">
        <v>359</v>
      </c>
      <c r="B248" s="34" t="s">
        <v>83</v>
      </c>
      <c r="C248" s="34" t="s">
        <v>225</v>
      </c>
      <c r="E248" s="34" t="s">
        <v>11</v>
      </c>
      <c r="F248" s="64" t="s">
        <v>13</v>
      </c>
      <c r="G248" s="35" t="s">
        <v>183</v>
      </c>
      <c r="H248" s="59" t="s">
        <v>146</v>
      </c>
      <c r="I248" s="34" t="str">
        <f t="shared" si="23"/>
        <v>Main reason trouble meeting transport services essential needs : Access/availability issues</v>
      </c>
      <c r="J248" s="34" t="str">
        <f t="shared" si="24"/>
        <v>Main reason trouble meeting transport services essential needs : Access/availability issuesPRL</v>
      </c>
      <c r="K248" s="63">
        <v>2.8089887640449399E-2</v>
      </c>
      <c r="L248" s="63">
        <v>1.6853932584269701E-2</v>
      </c>
      <c r="M248" s="63">
        <v>6.8965517241379296E-2</v>
      </c>
      <c r="N248" s="63">
        <v>9.1743119266055106E-2</v>
      </c>
    </row>
    <row r="249" spans="1:15" x14ac:dyDescent="0.35">
      <c r="A249" s="34" t="s">
        <v>359</v>
      </c>
      <c r="B249" s="34" t="s">
        <v>83</v>
      </c>
      <c r="C249" s="34" t="s">
        <v>225</v>
      </c>
      <c r="E249" s="34" t="s">
        <v>11</v>
      </c>
      <c r="F249" s="64" t="s">
        <v>13</v>
      </c>
      <c r="G249" s="35" t="s">
        <v>183</v>
      </c>
      <c r="H249" s="59" t="s">
        <v>147</v>
      </c>
      <c r="I249" s="34" t="str">
        <f t="shared" si="23"/>
        <v>Main reason trouble meeting transport services essential needs : Both</v>
      </c>
      <c r="J249" s="34" t="str">
        <f t="shared" si="24"/>
        <v>Main reason trouble meeting transport services essential needs : BothPRL</v>
      </c>
      <c r="K249" s="63">
        <v>7.3033707865168496E-2</v>
      </c>
      <c r="L249" s="63">
        <v>0.17977528089887601</v>
      </c>
      <c r="M249" s="63">
        <v>0.37438423645320201</v>
      </c>
      <c r="N249" s="63">
        <v>2.7522935779816501E-2</v>
      </c>
    </row>
    <row r="250" spans="1:15" x14ac:dyDescent="0.35">
      <c r="A250" s="34" t="s">
        <v>359</v>
      </c>
      <c r="B250" s="34" t="s">
        <v>83</v>
      </c>
      <c r="C250" s="34" t="s">
        <v>225</v>
      </c>
      <c r="E250" s="34" t="s">
        <v>11</v>
      </c>
      <c r="F250" s="64" t="s">
        <v>13</v>
      </c>
      <c r="G250" s="35" t="s">
        <v>183</v>
      </c>
      <c r="H250" s="59" t="s">
        <v>7</v>
      </c>
      <c r="I250" s="34" t="str">
        <f t="shared" si="23"/>
        <v>Main reason trouble meeting transport services essential needs : Decline to answer</v>
      </c>
      <c r="J250" s="34" t="str">
        <f t="shared" si="24"/>
        <v>Main reason trouble meeting transport services essential needs : Decline to answerPRL</v>
      </c>
    </row>
    <row r="251" spans="1:15" x14ac:dyDescent="0.35">
      <c r="A251" s="34" t="s">
        <v>359</v>
      </c>
      <c r="B251" s="34" t="s">
        <v>83</v>
      </c>
      <c r="C251" s="34" t="s">
        <v>225</v>
      </c>
      <c r="E251" s="34" t="s">
        <v>11</v>
      </c>
      <c r="F251" s="64" t="s">
        <v>13</v>
      </c>
      <c r="G251" s="35" t="s">
        <v>183</v>
      </c>
      <c r="H251" s="59" t="s">
        <v>8</v>
      </c>
      <c r="I251" s="34" t="str">
        <f t="shared" si="23"/>
        <v>Main reason trouble meeting transport services essential needs : Don't know</v>
      </c>
      <c r="J251" s="34" t="str">
        <f t="shared" si="24"/>
        <v>Main reason trouble meeting transport services essential needs : Don't knowPRL</v>
      </c>
      <c r="M251" s="63">
        <v>4.92610837438424E-3</v>
      </c>
    </row>
    <row r="252" spans="1:15" x14ac:dyDescent="0.35">
      <c r="A252" s="34" t="s">
        <v>359</v>
      </c>
      <c r="B252" s="34" t="s">
        <v>83</v>
      </c>
      <c r="C252" s="34" t="s">
        <v>225</v>
      </c>
      <c r="E252" s="34" t="s">
        <v>11</v>
      </c>
      <c r="F252" s="64" t="s">
        <v>13</v>
      </c>
      <c r="G252" s="35" t="s">
        <v>183</v>
      </c>
      <c r="H252" s="59" t="s">
        <v>148</v>
      </c>
      <c r="I252" s="34" t="str">
        <f t="shared" si="23"/>
        <v>Main reason trouble meeting transport services essential needs : Financial issues</v>
      </c>
      <c r="J252" s="34" t="str">
        <f t="shared" si="24"/>
        <v>Main reason trouble meeting transport services essential needs : Financial issuesPRL</v>
      </c>
      <c r="K252" s="63">
        <v>0.67977528089887596</v>
      </c>
      <c r="L252" s="63">
        <v>0.64044943820224698</v>
      </c>
      <c r="M252" s="63">
        <v>0.467980295566502</v>
      </c>
      <c r="N252" s="63">
        <v>0.70642201834862395</v>
      </c>
    </row>
    <row r="253" spans="1:15" x14ac:dyDescent="0.35">
      <c r="A253" s="34" t="s">
        <v>359</v>
      </c>
      <c r="B253" s="34" t="s">
        <v>83</v>
      </c>
      <c r="C253" s="34" t="s">
        <v>225</v>
      </c>
      <c r="E253" s="34" t="s">
        <v>11</v>
      </c>
      <c r="F253" s="64" t="s">
        <v>13</v>
      </c>
      <c r="G253" s="35" t="s">
        <v>183</v>
      </c>
      <c r="H253" s="59" t="s">
        <v>149</v>
      </c>
      <c r="I253" s="34" t="str">
        <f t="shared" si="23"/>
        <v>Main reason trouble meeting transport services essential needs : Neither</v>
      </c>
      <c r="J253" s="34" t="str">
        <f t="shared" si="24"/>
        <v>Main reason trouble meeting transport services essential needs : NeitherPRL</v>
      </c>
      <c r="K253" s="63">
        <v>0.21910112359550599</v>
      </c>
      <c r="L253" s="63">
        <v>0.162921348314607</v>
      </c>
      <c r="M253" s="63">
        <v>8.3743842364532001E-2</v>
      </c>
      <c r="N253" s="63">
        <v>0.17431192660550501</v>
      </c>
    </row>
    <row r="254" spans="1:15" x14ac:dyDescent="0.35">
      <c r="A254" s="34" t="s">
        <v>359</v>
      </c>
      <c r="B254" s="34" t="s">
        <v>83</v>
      </c>
      <c r="C254" s="34" t="s">
        <v>225</v>
      </c>
      <c r="E254" s="34" t="s">
        <v>11</v>
      </c>
      <c r="F254" s="38" t="s">
        <v>12</v>
      </c>
      <c r="G254" s="35" t="s">
        <v>190</v>
      </c>
      <c r="H254" s="59" t="s">
        <v>146</v>
      </c>
      <c r="I254" s="34" t="str">
        <f t="shared" si="23"/>
        <v>Main reason trouble meeting water essential needs : Access/availability issues</v>
      </c>
      <c r="J254" s="34" t="str">
        <f t="shared" si="24"/>
        <v>Main reason trouble meeting water essential needs : Access/availability issuesLebanese</v>
      </c>
      <c r="K254" s="63">
        <v>6.7652042244613297E-2</v>
      </c>
      <c r="L254" s="63">
        <v>6.9052768701093004E-2</v>
      </c>
      <c r="M254" s="63">
        <v>0.13901571429380399</v>
      </c>
      <c r="N254" s="63">
        <v>6.4575588526377195E-2</v>
      </c>
      <c r="O254" s="71"/>
    </row>
    <row r="255" spans="1:15" x14ac:dyDescent="0.35">
      <c r="A255" s="34" t="s">
        <v>359</v>
      </c>
      <c r="B255" s="34" t="s">
        <v>83</v>
      </c>
      <c r="C255" s="34" t="s">
        <v>225</v>
      </c>
      <c r="E255" s="34" t="s">
        <v>11</v>
      </c>
      <c r="F255" s="38" t="s">
        <v>12</v>
      </c>
      <c r="G255" s="35" t="s">
        <v>190</v>
      </c>
      <c r="H255" s="59" t="s">
        <v>147</v>
      </c>
      <c r="I255" s="34" t="str">
        <f t="shared" si="23"/>
        <v>Main reason trouble meeting water essential needs : Both</v>
      </c>
      <c r="J255" s="34" t="str">
        <f t="shared" si="24"/>
        <v>Main reason trouble meeting water essential needs : BothLebanese</v>
      </c>
      <c r="K255" s="63">
        <v>9.23500280174996E-2</v>
      </c>
      <c r="L255" s="63">
        <v>0.19464386870098399</v>
      </c>
      <c r="M255" s="63">
        <v>0.127684675014579</v>
      </c>
      <c r="N255" s="63">
        <v>0.121883863754702</v>
      </c>
      <c r="O255" s="71"/>
    </row>
    <row r="256" spans="1:15" x14ac:dyDescent="0.35">
      <c r="A256" s="34" t="s">
        <v>359</v>
      </c>
      <c r="B256" s="34" t="s">
        <v>83</v>
      </c>
      <c r="C256" s="34" t="s">
        <v>225</v>
      </c>
      <c r="E256" s="34" t="s">
        <v>11</v>
      </c>
      <c r="F256" s="38" t="s">
        <v>12</v>
      </c>
      <c r="G256" s="35" t="s">
        <v>190</v>
      </c>
      <c r="H256" s="59" t="s">
        <v>7</v>
      </c>
      <c r="I256" s="34" t="str">
        <f t="shared" si="23"/>
        <v>Main reason trouble meeting water essential needs : Decline to answer</v>
      </c>
      <c r="J256" s="34" t="str">
        <f t="shared" si="24"/>
        <v>Main reason trouble meeting water essential needs : Decline to answerLebanese</v>
      </c>
      <c r="K256" s="63">
        <v>1.6334801071377701E-3</v>
      </c>
      <c r="L256" s="63">
        <v>3.00512311448849E-3</v>
      </c>
      <c r="M256" s="63">
        <v>2.88279923878352E-3</v>
      </c>
      <c r="O256" s="71"/>
    </row>
    <row r="257" spans="1:15" x14ac:dyDescent="0.35">
      <c r="A257" s="34" t="s">
        <v>359</v>
      </c>
      <c r="B257" s="34" t="s">
        <v>83</v>
      </c>
      <c r="C257" s="34" t="s">
        <v>225</v>
      </c>
      <c r="E257" s="34" t="s">
        <v>11</v>
      </c>
      <c r="F257" s="38" t="s">
        <v>12</v>
      </c>
      <c r="G257" s="35" t="s">
        <v>190</v>
      </c>
      <c r="H257" s="59" t="s">
        <v>8</v>
      </c>
      <c r="I257" s="34" t="str">
        <f t="shared" si="23"/>
        <v>Main reason trouble meeting water essential needs : Don't know</v>
      </c>
      <c r="J257" s="34" t="str">
        <f t="shared" si="24"/>
        <v>Main reason trouble meeting water essential needs : Don't knowLebanese</v>
      </c>
      <c r="K257" s="63">
        <v>3.0367045957104999E-3</v>
      </c>
      <c r="L257" s="63">
        <v>5.4532992044573599E-3</v>
      </c>
      <c r="M257" s="63">
        <v>5.1671244828444002E-3</v>
      </c>
      <c r="N257" s="63">
        <v>1.01841759522686E-3</v>
      </c>
      <c r="O257" s="71"/>
    </row>
    <row r="258" spans="1:15" x14ac:dyDescent="0.35">
      <c r="A258" s="34" t="s">
        <v>359</v>
      </c>
      <c r="B258" s="34" t="s">
        <v>83</v>
      </c>
      <c r="C258" s="34" t="s">
        <v>225</v>
      </c>
      <c r="E258" s="34" t="s">
        <v>11</v>
      </c>
      <c r="F258" s="38" t="s">
        <v>12</v>
      </c>
      <c r="G258" s="35" t="s">
        <v>190</v>
      </c>
      <c r="H258" s="59" t="s">
        <v>148</v>
      </c>
      <c r="I258" s="34" t="str">
        <f t="shared" si="23"/>
        <v>Main reason trouble meeting water essential needs : Financial issues</v>
      </c>
      <c r="J258" s="34" t="str">
        <f t="shared" si="24"/>
        <v>Main reason trouble meeting water essential needs : Financial issuesLebanese</v>
      </c>
      <c r="K258" s="63">
        <v>0.410018956531503</v>
      </c>
      <c r="L258" s="63">
        <v>0.41252054517306103</v>
      </c>
      <c r="M258" s="63">
        <v>0.25132932765820998</v>
      </c>
      <c r="N258" s="63">
        <v>0.36929100039282198</v>
      </c>
      <c r="O258" s="71"/>
    </row>
    <row r="259" spans="1:15" x14ac:dyDescent="0.35">
      <c r="A259" s="34" t="s">
        <v>359</v>
      </c>
      <c r="B259" s="34" t="s">
        <v>83</v>
      </c>
      <c r="C259" s="34" t="s">
        <v>225</v>
      </c>
      <c r="E259" s="34" t="s">
        <v>11</v>
      </c>
      <c r="F259" s="38" t="s">
        <v>12</v>
      </c>
      <c r="G259" s="35" t="s">
        <v>190</v>
      </c>
      <c r="H259" s="59" t="s">
        <v>149</v>
      </c>
      <c r="I259" s="34" t="str">
        <f t="shared" si="23"/>
        <v>Main reason trouble meeting water essential needs : Neither</v>
      </c>
      <c r="J259" s="34" t="str">
        <f t="shared" si="24"/>
        <v>Main reason trouble meeting water essential needs : NeitherLebanese</v>
      </c>
      <c r="K259" s="63">
        <v>0.42530878850353598</v>
      </c>
      <c r="L259" s="63">
        <v>0.31532439510591598</v>
      </c>
      <c r="M259" s="63">
        <v>0.47392035931178</v>
      </c>
      <c r="N259" s="63">
        <v>0.44323112973087198</v>
      </c>
      <c r="O259" s="71"/>
    </row>
    <row r="260" spans="1:15" x14ac:dyDescent="0.35">
      <c r="A260" s="34" t="s">
        <v>359</v>
      </c>
      <c r="B260" s="34" t="s">
        <v>83</v>
      </c>
      <c r="C260" s="34" t="s">
        <v>225</v>
      </c>
      <c r="E260" s="34" t="s">
        <v>11</v>
      </c>
      <c r="F260" s="64" t="s">
        <v>49</v>
      </c>
      <c r="G260" s="35" t="s">
        <v>190</v>
      </c>
      <c r="H260" s="59" t="s">
        <v>146</v>
      </c>
      <c r="I260" s="34" t="str">
        <f t="shared" si="23"/>
        <v>Main reason trouble meeting water essential needs : Access/availability issues</v>
      </c>
      <c r="J260" s="34" t="str">
        <f t="shared" si="24"/>
        <v>Main reason trouble meeting water essential needs : Access/availability issuesMigrants</v>
      </c>
      <c r="K260" s="63">
        <v>2.7397260273972601E-2</v>
      </c>
      <c r="L260" s="63">
        <v>3.4946236559139802E-2</v>
      </c>
      <c r="M260" s="63">
        <v>0.15</v>
      </c>
    </row>
    <row r="261" spans="1:15" x14ac:dyDescent="0.35">
      <c r="A261" s="34" t="s">
        <v>359</v>
      </c>
      <c r="B261" s="34" t="s">
        <v>83</v>
      </c>
      <c r="C261" s="34" t="s">
        <v>225</v>
      </c>
      <c r="E261" s="34" t="s">
        <v>11</v>
      </c>
      <c r="F261" s="64" t="s">
        <v>49</v>
      </c>
      <c r="G261" s="35" t="s">
        <v>190</v>
      </c>
      <c r="H261" s="59" t="s">
        <v>147</v>
      </c>
      <c r="I261" s="34" t="str">
        <f t="shared" si="23"/>
        <v>Main reason trouble meeting water essential needs : Both</v>
      </c>
      <c r="J261" s="34" t="str">
        <f t="shared" si="24"/>
        <v>Main reason trouble meeting water essential needs : BothMigrants</v>
      </c>
      <c r="K261" s="63">
        <v>6.8493150684931503E-3</v>
      </c>
      <c r="L261" s="63">
        <v>0.21505376344086</v>
      </c>
      <c r="M261" s="63">
        <v>6.6666666666666693E-2</v>
      </c>
      <c r="N261" s="63">
        <v>8.8888888888888906E-2</v>
      </c>
    </row>
    <row r="262" spans="1:15" x14ac:dyDescent="0.35">
      <c r="A262" s="34" t="s">
        <v>359</v>
      </c>
      <c r="B262" s="34" t="s">
        <v>83</v>
      </c>
      <c r="C262" s="34" t="s">
        <v>225</v>
      </c>
      <c r="E262" s="34" t="s">
        <v>11</v>
      </c>
      <c r="F262" s="64" t="s">
        <v>49</v>
      </c>
      <c r="G262" s="35" t="s">
        <v>190</v>
      </c>
      <c r="H262" s="59" t="s">
        <v>7</v>
      </c>
      <c r="I262" s="34" t="str">
        <f t="shared" si="23"/>
        <v>Main reason trouble meeting water essential needs : Decline to answer</v>
      </c>
      <c r="J262" s="34" t="str">
        <f t="shared" si="24"/>
        <v>Main reason trouble meeting water essential needs : Decline to answerMigrants</v>
      </c>
    </row>
    <row r="263" spans="1:15" x14ac:dyDescent="0.35">
      <c r="A263" s="34" t="s">
        <v>359</v>
      </c>
      <c r="B263" s="34" t="s">
        <v>83</v>
      </c>
      <c r="C263" s="34" t="s">
        <v>225</v>
      </c>
      <c r="E263" s="34" t="s">
        <v>11</v>
      </c>
      <c r="F263" s="64" t="s">
        <v>49</v>
      </c>
      <c r="G263" s="35" t="s">
        <v>190</v>
      </c>
      <c r="H263" s="59" t="s">
        <v>8</v>
      </c>
      <c r="I263" s="34" t="str">
        <f t="shared" si="23"/>
        <v>Main reason trouble meeting water essential needs : Don't know</v>
      </c>
      <c r="J263" s="34" t="str">
        <f t="shared" si="24"/>
        <v>Main reason trouble meeting water essential needs : Don't knowMigrants</v>
      </c>
      <c r="K263" s="63">
        <v>6.8493150684931503E-3</v>
      </c>
      <c r="L263" s="63">
        <v>5.3763440860214997E-3</v>
      </c>
      <c r="N263" s="63">
        <v>7.4074074074074103E-3</v>
      </c>
    </row>
    <row r="264" spans="1:15" x14ac:dyDescent="0.35">
      <c r="A264" s="34" t="s">
        <v>359</v>
      </c>
      <c r="B264" s="34" t="s">
        <v>83</v>
      </c>
      <c r="C264" s="34" t="s">
        <v>225</v>
      </c>
      <c r="E264" s="34" t="s">
        <v>11</v>
      </c>
      <c r="F264" s="64" t="s">
        <v>49</v>
      </c>
      <c r="G264" s="35" t="s">
        <v>190</v>
      </c>
      <c r="H264" s="59" t="s">
        <v>148</v>
      </c>
      <c r="I264" s="34" t="str">
        <f t="shared" si="23"/>
        <v>Main reason trouble meeting water essential needs : Financial issues</v>
      </c>
      <c r="J264" s="34" t="str">
        <f t="shared" si="24"/>
        <v>Main reason trouble meeting water essential needs : Financial issuesMigrants</v>
      </c>
      <c r="K264" s="63">
        <v>0.19178082191780799</v>
      </c>
      <c r="L264" s="63">
        <v>0.44086021505376299</v>
      </c>
      <c r="M264" s="63">
        <v>0.56666666666666698</v>
      </c>
      <c r="N264" s="63">
        <v>0.37037037037037002</v>
      </c>
    </row>
    <row r="265" spans="1:15" x14ac:dyDescent="0.35">
      <c r="A265" s="34" t="s">
        <v>359</v>
      </c>
      <c r="B265" s="34" t="s">
        <v>83</v>
      </c>
      <c r="C265" s="34" t="s">
        <v>225</v>
      </c>
      <c r="E265" s="34" t="s">
        <v>11</v>
      </c>
      <c r="F265" s="64" t="s">
        <v>49</v>
      </c>
      <c r="G265" s="35" t="s">
        <v>190</v>
      </c>
      <c r="H265" s="59" t="s">
        <v>149</v>
      </c>
      <c r="I265" s="34" t="str">
        <f t="shared" si="23"/>
        <v>Main reason trouble meeting water essential needs : Neither</v>
      </c>
      <c r="J265" s="34" t="str">
        <f t="shared" si="24"/>
        <v>Main reason trouble meeting water essential needs : NeitherMigrants</v>
      </c>
      <c r="K265" s="63">
        <v>0.76712328767123295</v>
      </c>
      <c r="L265" s="63">
        <v>0.30376344086021501</v>
      </c>
      <c r="M265" s="63">
        <v>0.21666666666666701</v>
      </c>
      <c r="N265" s="63">
        <v>0.53333333333333299</v>
      </c>
    </row>
    <row r="266" spans="1:15" x14ac:dyDescent="0.35">
      <c r="A266" s="34" t="s">
        <v>359</v>
      </c>
      <c r="B266" s="34" t="s">
        <v>83</v>
      </c>
      <c r="C266" s="34" t="s">
        <v>225</v>
      </c>
      <c r="E266" s="34" t="s">
        <v>11</v>
      </c>
      <c r="F266" s="64" t="s">
        <v>13</v>
      </c>
      <c r="G266" s="35" t="s">
        <v>190</v>
      </c>
      <c r="H266" s="59" t="s">
        <v>146</v>
      </c>
      <c r="I266" s="34" t="str">
        <f t="shared" si="23"/>
        <v>Main reason trouble meeting water essential needs : Access/availability issues</v>
      </c>
      <c r="J266" s="34" t="str">
        <f t="shared" si="24"/>
        <v>Main reason trouble meeting water essential needs : Access/availability issuesPRL</v>
      </c>
      <c r="K266" s="63">
        <v>2.8089887640449399E-2</v>
      </c>
      <c r="L266" s="63">
        <v>7.8651685393258397E-2</v>
      </c>
      <c r="M266" s="63">
        <v>9.8522167487684706E-2</v>
      </c>
      <c r="N266" s="63">
        <v>6.4220183486238494E-2</v>
      </c>
    </row>
    <row r="267" spans="1:15" x14ac:dyDescent="0.35">
      <c r="A267" s="34" t="s">
        <v>359</v>
      </c>
      <c r="B267" s="34" t="s">
        <v>83</v>
      </c>
      <c r="C267" s="34" t="s">
        <v>225</v>
      </c>
      <c r="E267" s="34" t="s">
        <v>11</v>
      </c>
      <c r="F267" s="64" t="s">
        <v>13</v>
      </c>
      <c r="G267" s="35" t="s">
        <v>190</v>
      </c>
      <c r="H267" s="59" t="s">
        <v>147</v>
      </c>
      <c r="I267" s="34" t="str">
        <f t="shared" si="23"/>
        <v>Main reason trouble meeting water essential needs : Both</v>
      </c>
      <c r="J267" s="34" t="str">
        <f t="shared" si="24"/>
        <v>Main reason trouble meeting water essential needs : BothPRL</v>
      </c>
      <c r="K267" s="63">
        <v>5.0561797752809001E-2</v>
      </c>
      <c r="L267" s="63">
        <v>0.20786516853932599</v>
      </c>
      <c r="M267" s="63">
        <v>0.24630541871921199</v>
      </c>
      <c r="N267" s="63">
        <v>6.4220183486238494E-2</v>
      </c>
    </row>
    <row r="268" spans="1:15" x14ac:dyDescent="0.35">
      <c r="A268" s="34" t="s">
        <v>359</v>
      </c>
      <c r="B268" s="34" t="s">
        <v>83</v>
      </c>
      <c r="C268" s="34" t="s">
        <v>225</v>
      </c>
      <c r="E268" s="34" t="s">
        <v>11</v>
      </c>
      <c r="F268" s="64" t="s">
        <v>13</v>
      </c>
      <c r="G268" s="35" t="s">
        <v>190</v>
      </c>
      <c r="H268" s="59" t="s">
        <v>7</v>
      </c>
      <c r="I268" s="34" t="str">
        <f t="shared" si="23"/>
        <v>Main reason trouble meeting water essential needs : Decline to answer</v>
      </c>
      <c r="J268" s="34" t="str">
        <f t="shared" si="24"/>
        <v>Main reason trouble meeting water essential needs : Decline to answerPRL</v>
      </c>
      <c r="N268" s="63">
        <v>9.1743119266055103E-3</v>
      </c>
    </row>
    <row r="269" spans="1:15" x14ac:dyDescent="0.35">
      <c r="A269" s="34" t="s">
        <v>359</v>
      </c>
      <c r="B269" s="34" t="s">
        <v>83</v>
      </c>
      <c r="C269" s="34" t="s">
        <v>225</v>
      </c>
      <c r="E269" s="34" t="s">
        <v>11</v>
      </c>
      <c r="F269" s="64" t="s">
        <v>13</v>
      </c>
      <c r="G269" s="35" t="s">
        <v>190</v>
      </c>
      <c r="H269" s="59" t="s">
        <v>8</v>
      </c>
      <c r="I269" s="34" t="str">
        <f t="shared" si="23"/>
        <v>Main reason trouble meeting water essential needs : Don't know</v>
      </c>
      <c r="J269" s="34" t="str">
        <f t="shared" si="24"/>
        <v>Main reason trouble meeting water essential needs : Don't knowPRL</v>
      </c>
      <c r="M269" s="63">
        <v>4.92610837438424E-3</v>
      </c>
      <c r="N269" s="63">
        <v>9.1743119266055103E-3</v>
      </c>
    </row>
    <row r="270" spans="1:15" x14ac:dyDescent="0.35">
      <c r="A270" s="34" t="s">
        <v>359</v>
      </c>
      <c r="B270" s="34" t="s">
        <v>83</v>
      </c>
      <c r="C270" s="34" t="s">
        <v>225</v>
      </c>
      <c r="E270" s="34" t="s">
        <v>11</v>
      </c>
      <c r="F270" s="64" t="s">
        <v>13</v>
      </c>
      <c r="G270" s="35" t="s">
        <v>190</v>
      </c>
      <c r="H270" s="59" t="s">
        <v>148</v>
      </c>
      <c r="I270" s="34" t="str">
        <f t="shared" si="23"/>
        <v>Main reason trouble meeting water essential needs : Financial issues</v>
      </c>
      <c r="J270" s="34" t="str">
        <f t="shared" si="24"/>
        <v>Main reason trouble meeting water essential needs : Financial issuesPRL</v>
      </c>
      <c r="K270" s="63">
        <v>0.426966292134831</v>
      </c>
      <c r="L270" s="63">
        <v>0.50561797752809001</v>
      </c>
      <c r="M270" s="63">
        <v>0.35467980295566498</v>
      </c>
      <c r="N270" s="63">
        <v>0.52293577981651396</v>
      </c>
    </row>
    <row r="271" spans="1:15" x14ac:dyDescent="0.35">
      <c r="A271" s="34" t="s">
        <v>359</v>
      </c>
      <c r="B271" s="34" t="s">
        <v>83</v>
      </c>
      <c r="C271" s="34" t="s">
        <v>225</v>
      </c>
      <c r="E271" s="34" t="s">
        <v>11</v>
      </c>
      <c r="F271" s="64" t="s">
        <v>13</v>
      </c>
      <c r="G271" s="35" t="s">
        <v>190</v>
      </c>
      <c r="H271" s="59" t="s">
        <v>149</v>
      </c>
      <c r="I271" s="34" t="str">
        <f t="shared" si="23"/>
        <v>Main reason trouble meeting water essential needs : Neither</v>
      </c>
      <c r="J271" s="34" t="str">
        <f t="shared" si="24"/>
        <v>Main reason trouble meeting water essential needs : NeitherPRL</v>
      </c>
      <c r="K271" s="63">
        <v>0.49438202247190999</v>
      </c>
      <c r="L271" s="63">
        <v>0.20786516853932599</v>
      </c>
      <c r="M271" s="63">
        <v>0.29556650246305399</v>
      </c>
      <c r="N271" s="63">
        <v>0.33027522935779802</v>
      </c>
    </row>
    <row r="272" spans="1:15" x14ac:dyDescent="0.35">
      <c r="A272" s="34" t="s">
        <v>359</v>
      </c>
      <c r="B272" s="34" t="s">
        <v>83</v>
      </c>
      <c r="C272" s="34" t="s">
        <v>225</v>
      </c>
      <c r="E272" s="34" t="s">
        <v>11</v>
      </c>
      <c r="F272" s="38" t="s">
        <v>12</v>
      </c>
      <c r="G272" s="35" t="s">
        <v>199</v>
      </c>
      <c r="H272" s="59" t="s">
        <v>146</v>
      </c>
      <c r="I272" s="34" t="str">
        <f t="shared" si="23"/>
        <v>Main reason trouble meeting electricity essential needs : Access/availability issues</v>
      </c>
      <c r="J272" s="34" t="str">
        <f t="shared" si="24"/>
        <v>Main reason trouble meeting electricity essential needs : Access/availability issuesLebanese</v>
      </c>
      <c r="K272" s="63">
        <v>6.8422326844389494E-2</v>
      </c>
      <c r="L272" s="63">
        <v>6.1050051441447303E-2</v>
      </c>
      <c r="M272" s="63">
        <v>0.16974130086195899</v>
      </c>
      <c r="N272" s="63">
        <v>0.12954668933702901</v>
      </c>
    </row>
    <row r="273" spans="1:14" x14ac:dyDescent="0.35">
      <c r="A273" s="34" t="s">
        <v>359</v>
      </c>
      <c r="B273" s="34" t="s">
        <v>83</v>
      </c>
      <c r="C273" s="34" t="s">
        <v>225</v>
      </c>
      <c r="E273" s="34" t="s">
        <v>11</v>
      </c>
      <c r="F273" s="38" t="s">
        <v>12</v>
      </c>
      <c r="G273" s="35" t="s">
        <v>199</v>
      </c>
      <c r="H273" s="59" t="s">
        <v>147</v>
      </c>
      <c r="I273" s="34" t="str">
        <f t="shared" si="23"/>
        <v>Main reason trouble meeting electricity essential needs : Both</v>
      </c>
      <c r="J273" s="34" t="str">
        <f t="shared" si="24"/>
        <v>Main reason trouble meeting electricity essential needs : BothLebanese</v>
      </c>
      <c r="K273" s="63">
        <v>0.15142852859914899</v>
      </c>
      <c r="L273" s="63">
        <v>0.36659057429180703</v>
      </c>
      <c r="M273" s="63">
        <v>0.36972370132808402</v>
      </c>
      <c r="N273" s="63">
        <v>0.26292016217222802</v>
      </c>
    </row>
    <row r="274" spans="1:14" x14ac:dyDescent="0.35">
      <c r="A274" s="34" t="s">
        <v>359</v>
      </c>
      <c r="B274" s="34" t="s">
        <v>83</v>
      </c>
      <c r="C274" s="34" t="s">
        <v>225</v>
      </c>
      <c r="E274" s="34" t="s">
        <v>11</v>
      </c>
      <c r="F274" s="38" t="s">
        <v>12</v>
      </c>
      <c r="G274" s="35" t="s">
        <v>199</v>
      </c>
      <c r="H274" s="59" t="s">
        <v>7</v>
      </c>
      <c r="I274" s="34" t="str">
        <f t="shared" si="23"/>
        <v>Main reason trouble meeting electricity essential needs : Decline to answer</v>
      </c>
      <c r="J274" s="34" t="str">
        <f t="shared" si="24"/>
        <v>Main reason trouble meeting electricity essential needs : Decline to answerLebanese</v>
      </c>
      <c r="K274" s="63">
        <v>1.6334801071377701E-3</v>
      </c>
      <c r="M274" s="63">
        <v>5.2440755585858405E-4</v>
      </c>
    </row>
    <row r="275" spans="1:14" x14ac:dyDescent="0.35">
      <c r="A275" s="34" t="s">
        <v>359</v>
      </c>
      <c r="B275" s="34" t="s">
        <v>83</v>
      </c>
      <c r="C275" s="34" t="s">
        <v>225</v>
      </c>
      <c r="E275" s="34" t="s">
        <v>11</v>
      </c>
      <c r="F275" s="38" t="s">
        <v>12</v>
      </c>
      <c r="G275" s="35" t="s">
        <v>199</v>
      </c>
      <c r="H275" s="59" t="s">
        <v>8</v>
      </c>
      <c r="I275" s="34" t="str">
        <f t="shared" ref="I275:I327" si="25">CONCATENATE(G275,H275)</f>
        <v>Main reason trouble meeting electricity essential needs : Don't know</v>
      </c>
      <c r="J275" s="34" t="str">
        <f t="shared" ref="J275:J327" si="26">CONCATENATE(G275,H275,F275)</f>
        <v>Main reason trouble meeting electricity essential needs : Don't knowLebanese</v>
      </c>
      <c r="K275" s="63">
        <v>4.3500447673941603E-3</v>
      </c>
      <c r="L275" s="63">
        <v>2.2715217808873599E-3</v>
      </c>
      <c r="M275" s="63">
        <v>2.6028586868885599E-3</v>
      </c>
      <c r="N275" s="63">
        <v>2.9954234575592801E-3</v>
      </c>
    </row>
    <row r="276" spans="1:14" x14ac:dyDescent="0.35">
      <c r="A276" s="34" t="s">
        <v>359</v>
      </c>
      <c r="B276" s="34" t="s">
        <v>83</v>
      </c>
      <c r="C276" s="34" t="s">
        <v>225</v>
      </c>
      <c r="E276" s="34" t="s">
        <v>11</v>
      </c>
      <c r="F276" s="38" t="s">
        <v>12</v>
      </c>
      <c r="G276" s="35" t="s">
        <v>199</v>
      </c>
      <c r="H276" s="59" t="s">
        <v>148</v>
      </c>
      <c r="I276" s="34" t="str">
        <f t="shared" si="25"/>
        <v>Main reason trouble meeting electricity essential needs : Financial issues</v>
      </c>
      <c r="J276" s="34" t="str">
        <f t="shared" si="26"/>
        <v>Main reason trouble meeting electricity essential needs : Financial issuesLebanese</v>
      </c>
      <c r="K276" s="63">
        <v>0.59733576661844701</v>
      </c>
      <c r="L276" s="63">
        <v>0.46456350502257598</v>
      </c>
      <c r="M276" s="63">
        <v>0.35056704509365999</v>
      </c>
      <c r="N276" s="63">
        <v>0.51035367969739798</v>
      </c>
    </row>
    <row r="277" spans="1:14" x14ac:dyDescent="0.35">
      <c r="A277" s="34" t="s">
        <v>359</v>
      </c>
      <c r="B277" s="34" t="s">
        <v>83</v>
      </c>
      <c r="C277" s="34" t="s">
        <v>225</v>
      </c>
      <c r="E277" s="34" t="s">
        <v>11</v>
      </c>
      <c r="F277" s="38" t="s">
        <v>12</v>
      </c>
      <c r="G277" s="35" t="s">
        <v>199</v>
      </c>
      <c r="H277" s="59" t="s">
        <v>149</v>
      </c>
      <c r="I277" s="34" t="str">
        <f t="shared" si="25"/>
        <v>Main reason trouble meeting electricity essential needs : Neither</v>
      </c>
      <c r="J277" s="34" t="str">
        <f t="shared" si="26"/>
        <v>Main reason trouble meeting electricity essential needs : NeitherLebanese</v>
      </c>
      <c r="K277" s="63">
        <v>0.17682985306348201</v>
      </c>
      <c r="L277" s="63">
        <v>0.105524347463283</v>
      </c>
      <c r="M277" s="63">
        <v>0.10684068647355</v>
      </c>
      <c r="N277" s="63">
        <v>9.4184045335785505E-2</v>
      </c>
    </row>
    <row r="278" spans="1:14" x14ac:dyDescent="0.35">
      <c r="A278" s="34" t="s">
        <v>359</v>
      </c>
      <c r="B278" s="34" t="s">
        <v>83</v>
      </c>
      <c r="C278" s="34" t="s">
        <v>225</v>
      </c>
      <c r="E278" s="34" t="s">
        <v>11</v>
      </c>
      <c r="F278" s="64" t="s">
        <v>49</v>
      </c>
      <c r="G278" s="35" t="s">
        <v>199</v>
      </c>
      <c r="H278" s="59" t="s">
        <v>146</v>
      </c>
      <c r="I278" s="34" t="str">
        <f t="shared" si="25"/>
        <v>Main reason trouble meeting electricity essential needs : Access/availability issues</v>
      </c>
      <c r="J278" s="34" t="str">
        <f t="shared" si="26"/>
        <v>Main reason trouble meeting electricity essential needs : Access/availability issuesMigrants</v>
      </c>
      <c r="K278" s="63">
        <v>2.7397260273972601E-2</v>
      </c>
      <c r="L278" s="63">
        <v>9.4086021505376302E-2</v>
      </c>
      <c r="M278" s="63">
        <v>6.6666666666666693E-2</v>
      </c>
      <c r="N278" s="63">
        <v>2.96296296296296E-2</v>
      </c>
    </row>
    <row r="279" spans="1:14" x14ac:dyDescent="0.35">
      <c r="A279" s="34" t="s">
        <v>359</v>
      </c>
      <c r="B279" s="34" t="s">
        <v>83</v>
      </c>
      <c r="C279" s="34" t="s">
        <v>225</v>
      </c>
      <c r="E279" s="34" t="s">
        <v>11</v>
      </c>
      <c r="F279" s="64" t="s">
        <v>49</v>
      </c>
      <c r="G279" s="35" t="s">
        <v>199</v>
      </c>
      <c r="H279" s="59" t="s">
        <v>147</v>
      </c>
      <c r="I279" s="34" t="str">
        <f t="shared" si="25"/>
        <v>Main reason trouble meeting electricity essential needs : Both</v>
      </c>
      <c r="J279" s="34" t="str">
        <f t="shared" si="26"/>
        <v>Main reason trouble meeting electricity essential needs : BothMigrants</v>
      </c>
      <c r="K279" s="63">
        <v>2.0547945205479499E-2</v>
      </c>
      <c r="L279" s="63">
        <v>0.26344086021505397</v>
      </c>
      <c r="M279" s="63">
        <v>0.31666666666666698</v>
      </c>
      <c r="N279" s="63">
        <v>0.17037037037037001</v>
      </c>
    </row>
    <row r="280" spans="1:14" x14ac:dyDescent="0.35">
      <c r="A280" s="34" t="s">
        <v>359</v>
      </c>
      <c r="B280" s="34" t="s">
        <v>83</v>
      </c>
      <c r="C280" s="34" t="s">
        <v>225</v>
      </c>
      <c r="E280" s="34" t="s">
        <v>11</v>
      </c>
      <c r="F280" s="64" t="s">
        <v>49</v>
      </c>
      <c r="G280" s="35" t="s">
        <v>199</v>
      </c>
      <c r="H280" s="59" t="s">
        <v>7</v>
      </c>
      <c r="I280" s="34" t="str">
        <f t="shared" si="25"/>
        <v>Main reason trouble meeting electricity essential needs : Decline to answer</v>
      </c>
      <c r="J280" s="34" t="str">
        <f t="shared" si="26"/>
        <v>Main reason trouble meeting electricity essential needs : Decline to answerMigrants</v>
      </c>
    </row>
    <row r="281" spans="1:14" x14ac:dyDescent="0.35">
      <c r="A281" s="34" t="s">
        <v>359</v>
      </c>
      <c r="B281" s="34" t="s">
        <v>83</v>
      </c>
      <c r="C281" s="34" t="s">
        <v>225</v>
      </c>
      <c r="E281" s="34" t="s">
        <v>11</v>
      </c>
      <c r="F281" s="64" t="s">
        <v>49</v>
      </c>
      <c r="G281" s="35" t="s">
        <v>199</v>
      </c>
      <c r="H281" s="59" t="s">
        <v>8</v>
      </c>
      <c r="I281" s="34" t="str">
        <f t="shared" si="25"/>
        <v>Main reason trouble meeting electricity essential needs : Don't know</v>
      </c>
      <c r="J281" s="34" t="str">
        <f t="shared" si="26"/>
        <v>Main reason trouble meeting electricity essential needs : Don't knowMigrants</v>
      </c>
      <c r="K281" s="63">
        <v>6.8493150684931503E-3</v>
      </c>
      <c r="L281" s="63">
        <v>2.6881720430107499E-3</v>
      </c>
      <c r="N281" s="63">
        <v>7.4074074074074103E-3</v>
      </c>
    </row>
    <row r="282" spans="1:14" x14ac:dyDescent="0.35">
      <c r="A282" s="34" t="s">
        <v>359</v>
      </c>
      <c r="B282" s="34" t="s">
        <v>83</v>
      </c>
      <c r="C282" s="34" t="s">
        <v>225</v>
      </c>
      <c r="E282" s="34" t="s">
        <v>11</v>
      </c>
      <c r="F282" s="64" t="s">
        <v>49</v>
      </c>
      <c r="G282" s="35" t="s">
        <v>199</v>
      </c>
      <c r="H282" s="59" t="s">
        <v>148</v>
      </c>
      <c r="I282" s="34" t="str">
        <f t="shared" si="25"/>
        <v>Main reason trouble meeting electricity essential needs : Financial issues</v>
      </c>
      <c r="J282" s="34" t="str">
        <f t="shared" si="26"/>
        <v>Main reason trouble meeting electricity essential needs : Financial issuesMigrants</v>
      </c>
      <c r="K282" s="63">
        <v>0.23972602739726001</v>
      </c>
      <c r="L282" s="63">
        <v>0.36559139784946199</v>
      </c>
      <c r="M282" s="63">
        <v>0.4</v>
      </c>
      <c r="N282" s="63">
        <v>0.35555555555555601</v>
      </c>
    </row>
    <row r="283" spans="1:14" x14ac:dyDescent="0.35">
      <c r="A283" s="34" t="s">
        <v>359</v>
      </c>
      <c r="B283" s="34" t="s">
        <v>83</v>
      </c>
      <c r="C283" s="34" t="s">
        <v>225</v>
      </c>
      <c r="E283" s="34" t="s">
        <v>11</v>
      </c>
      <c r="F283" s="64" t="s">
        <v>49</v>
      </c>
      <c r="G283" s="35" t="s">
        <v>199</v>
      </c>
      <c r="H283" s="59" t="s">
        <v>149</v>
      </c>
      <c r="I283" s="34" t="str">
        <f t="shared" si="25"/>
        <v>Main reason trouble meeting electricity essential needs : Neither</v>
      </c>
      <c r="J283" s="34" t="str">
        <f t="shared" si="26"/>
        <v>Main reason trouble meeting electricity essential needs : NeitherMigrants</v>
      </c>
      <c r="K283" s="63">
        <v>0.70547945205479501</v>
      </c>
      <c r="L283" s="63">
        <v>0.27419354838709697</v>
      </c>
      <c r="M283" s="63">
        <v>0.21666666666666701</v>
      </c>
      <c r="N283" s="63">
        <v>0.437037037037037</v>
      </c>
    </row>
    <row r="284" spans="1:14" x14ac:dyDescent="0.35">
      <c r="A284" s="34" t="s">
        <v>359</v>
      </c>
      <c r="B284" s="34" t="s">
        <v>83</v>
      </c>
      <c r="C284" s="34" t="s">
        <v>225</v>
      </c>
      <c r="E284" s="34" t="s">
        <v>11</v>
      </c>
      <c r="F284" s="64" t="s">
        <v>13</v>
      </c>
      <c r="G284" s="35" t="s">
        <v>199</v>
      </c>
      <c r="H284" s="59" t="s">
        <v>146</v>
      </c>
      <c r="I284" s="34" t="str">
        <f t="shared" si="25"/>
        <v>Main reason trouble meeting electricity essential needs : Access/availability issues</v>
      </c>
      <c r="J284" s="34" t="str">
        <f t="shared" si="26"/>
        <v>Main reason trouble meeting electricity essential needs : Access/availability issuesPRL</v>
      </c>
      <c r="K284" s="63">
        <v>7.8651685393258397E-2</v>
      </c>
      <c r="L284" s="63">
        <v>7.8651685393258397E-2</v>
      </c>
      <c r="M284" s="63">
        <v>0.197044334975369</v>
      </c>
      <c r="N284" s="63">
        <v>6.4220183486238494E-2</v>
      </c>
    </row>
    <row r="285" spans="1:14" x14ac:dyDescent="0.35">
      <c r="A285" s="34" t="s">
        <v>359</v>
      </c>
      <c r="B285" s="34" t="s">
        <v>83</v>
      </c>
      <c r="C285" s="34" t="s">
        <v>225</v>
      </c>
      <c r="E285" s="34" t="s">
        <v>11</v>
      </c>
      <c r="F285" s="64" t="s">
        <v>13</v>
      </c>
      <c r="G285" s="35" t="s">
        <v>199</v>
      </c>
      <c r="H285" s="59" t="s">
        <v>147</v>
      </c>
      <c r="I285" s="34" t="str">
        <f t="shared" si="25"/>
        <v>Main reason trouble meeting electricity essential needs : Both</v>
      </c>
      <c r="J285" s="34" t="str">
        <f t="shared" si="26"/>
        <v>Main reason trouble meeting electricity essential needs : BothPRL</v>
      </c>
      <c r="K285" s="63">
        <v>8.98876404494382E-2</v>
      </c>
      <c r="L285" s="63">
        <v>0.26404494382022498</v>
      </c>
      <c r="M285" s="63">
        <v>0.54187192118226601</v>
      </c>
      <c r="N285" s="63">
        <v>0.17431192660550501</v>
      </c>
    </row>
    <row r="286" spans="1:14" x14ac:dyDescent="0.35">
      <c r="A286" s="34" t="s">
        <v>359</v>
      </c>
      <c r="B286" s="34" t="s">
        <v>83</v>
      </c>
      <c r="C286" s="34" t="s">
        <v>225</v>
      </c>
      <c r="E286" s="34" t="s">
        <v>11</v>
      </c>
      <c r="F286" s="64" t="s">
        <v>13</v>
      </c>
      <c r="G286" s="35" t="s">
        <v>199</v>
      </c>
      <c r="H286" s="59" t="s">
        <v>7</v>
      </c>
      <c r="I286" s="34" t="str">
        <f t="shared" si="25"/>
        <v>Main reason trouble meeting electricity essential needs : Decline to answer</v>
      </c>
      <c r="J286" s="34" t="str">
        <f t="shared" si="26"/>
        <v>Main reason trouble meeting electricity essential needs : Decline to answerPRL</v>
      </c>
      <c r="K286" s="63"/>
    </row>
    <row r="287" spans="1:14" x14ac:dyDescent="0.35">
      <c r="A287" s="34" t="s">
        <v>359</v>
      </c>
      <c r="B287" s="34" t="s">
        <v>83</v>
      </c>
      <c r="C287" s="34" t="s">
        <v>225</v>
      </c>
      <c r="E287" s="34" t="s">
        <v>11</v>
      </c>
      <c r="F287" s="64" t="s">
        <v>13</v>
      </c>
      <c r="G287" s="35" t="s">
        <v>199</v>
      </c>
      <c r="H287" s="59" t="s">
        <v>8</v>
      </c>
      <c r="I287" s="34" t="str">
        <f t="shared" si="25"/>
        <v>Main reason trouble meeting electricity essential needs : Don't know</v>
      </c>
      <c r="J287" s="34" t="str">
        <f t="shared" si="26"/>
        <v>Main reason trouble meeting electricity essential needs : Don't knowPRL</v>
      </c>
      <c r="L287" s="63">
        <v>5.6179775280898901E-3</v>
      </c>
    </row>
    <row r="288" spans="1:14" x14ac:dyDescent="0.35">
      <c r="A288" s="34" t="s">
        <v>359</v>
      </c>
      <c r="B288" s="34" t="s">
        <v>83</v>
      </c>
      <c r="C288" s="34" t="s">
        <v>225</v>
      </c>
      <c r="E288" s="34" t="s">
        <v>11</v>
      </c>
      <c r="F288" s="64" t="s">
        <v>13</v>
      </c>
      <c r="G288" s="35" t="s">
        <v>199</v>
      </c>
      <c r="H288" s="59" t="s">
        <v>148</v>
      </c>
      <c r="I288" s="34" t="str">
        <f t="shared" si="25"/>
        <v>Main reason trouble meeting electricity essential needs : Financial issues</v>
      </c>
      <c r="J288" s="34" t="str">
        <f t="shared" si="26"/>
        <v>Main reason trouble meeting electricity essential needs : Financial issuesPRL</v>
      </c>
      <c r="K288" s="63">
        <v>0.66292134831460703</v>
      </c>
      <c r="L288" s="63">
        <v>0.57303370786516805</v>
      </c>
      <c r="M288" s="63">
        <v>0.231527093596059</v>
      </c>
      <c r="N288" s="63">
        <v>0.63302752293578002</v>
      </c>
    </row>
    <row r="289" spans="1:14" x14ac:dyDescent="0.35">
      <c r="A289" s="34" t="s">
        <v>359</v>
      </c>
      <c r="B289" s="34" t="s">
        <v>83</v>
      </c>
      <c r="C289" s="34" t="s">
        <v>225</v>
      </c>
      <c r="E289" s="34" t="s">
        <v>11</v>
      </c>
      <c r="F289" s="64" t="s">
        <v>13</v>
      </c>
      <c r="G289" s="35" t="s">
        <v>199</v>
      </c>
      <c r="H289" s="59" t="s">
        <v>149</v>
      </c>
      <c r="I289" s="34" t="str">
        <f t="shared" ref="I289:I313" si="27">CONCATENATE(G289,H289)</f>
        <v>Main reason trouble meeting electricity essential needs : Neither</v>
      </c>
      <c r="J289" s="34" t="str">
        <f t="shared" ref="J289:J313" si="28">CONCATENATE(G289,H289,F289)</f>
        <v>Main reason trouble meeting electricity essential needs : NeitherPRL</v>
      </c>
      <c r="K289" s="63">
        <v>0.16853932584269701</v>
      </c>
      <c r="L289" s="63">
        <v>7.8651685393258397E-2</v>
      </c>
      <c r="M289" s="63">
        <v>2.95566502463054E-2</v>
      </c>
      <c r="N289" s="63">
        <v>0.12844036697247699</v>
      </c>
    </row>
    <row r="290" spans="1:14" x14ac:dyDescent="0.35">
      <c r="A290" s="34" t="s">
        <v>359</v>
      </c>
      <c r="B290" s="34" t="s">
        <v>83</v>
      </c>
      <c r="C290" s="34" t="s">
        <v>225</v>
      </c>
      <c r="E290" s="34" t="s">
        <v>11</v>
      </c>
      <c r="F290" s="38" t="s">
        <v>12</v>
      </c>
      <c r="G290" s="35" t="s">
        <v>207</v>
      </c>
      <c r="H290" s="61" t="s">
        <v>7</v>
      </c>
      <c r="I290" s="34" t="str">
        <f t="shared" si="27"/>
        <v>Consent expenditures : Decline to answer</v>
      </c>
      <c r="J290" s="34" t="str">
        <f t="shared" si="28"/>
        <v>Consent expenditures : Decline to answerLebanese</v>
      </c>
      <c r="K290" s="63">
        <v>6.4263295567423403E-3</v>
      </c>
      <c r="L290" s="63">
        <v>2.6010040617533E-3</v>
      </c>
      <c r="M290" s="63">
        <v>8.2988894623561207E-3</v>
      </c>
      <c r="N290" s="63">
        <v>7.1834502133135397E-3</v>
      </c>
    </row>
    <row r="291" spans="1:14" x14ac:dyDescent="0.35">
      <c r="A291" s="34" t="s">
        <v>359</v>
      </c>
      <c r="B291" s="34" t="s">
        <v>83</v>
      </c>
      <c r="C291" s="34" t="s">
        <v>225</v>
      </c>
      <c r="E291" s="34" t="s">
        <v>11</v>
      </c>
      <c r="F291" s="38" t="s">
        <v>12</v>
      </c>
      <c r="G291" s="35" t="s">
        <v>207</v>
      </c>
      <c r="H291" s="61" t="s">
        <v>8</v>
      </c>
      <c r="I291" s="34" t="str">
        <f t="shared" si="27"/>
        <v>Consent expenditures : Don't know</v>
      </c>
      <c r="J291" s="34" t="str">
        <f t="shared" si="28"/>
        <v>Consent expenditures : Don't knowLebanese</v>
      </c>
      <c r="K291" s="63">
        <v>6.4263295567423403E-3</v>
      </c>
      <c r="L291" s="63">
        <v>1.81238410439204E-2</v>
      </c>
      <c r="M291" s="63">
        <v>1.43851600760344E-2</v>
      </c>
      <c r="N291" s="63">
        <v>1.50328881297582E-2</v>
      </c>
    </row>
    <row r="292" spans="1:14" x14ac:dyDescent="0.35">
      <c r="A292" s="34" t="s">
        <v>359</v>
      </c>
      <c r="B292" s="34" t="s">
        <v>83</v>
      </c>
      <c r="C292" s="34" t="s">
        <v>225</v>
      </c>
      <c r="E292" s="34" t="s">
        <v>11</v>
      </c>
      <c r="F292" s="38" t="s">
        <v>12</v>
      </c>
      <c r="G292" s="35" t="s">
        <v>207</v>
      </c>
      <c r="H292" s="61" t="s">
        <v>67</v>
      </c>
      <c r="I292" s="34" t="str">
        <f t="shared" si="27"/>
        <v>Consent expenditures : No</v>
      </c>
      <c r="J292" s="34" t="str">
        <f t="shared" si="28"/>
        <v>Consent expenditures : NoLebanese</v>
      </c>
      <c r="K292" s="63">
        <v>8.5954808378656197E-2</v>
      </c>
      <c r="L292" s="63">
        <v>0.196942573740058</v>
      </c>
      <c r="M292" s="63">
        <v>0.25059480121358502</v>
      </c>
      <c r="N292" s="63">
        <v>0.39746443387428798</v>
      </c>
    </row>
    <row r="293" spans="1:14" x14ac:dyDescent="0.35">
      <c r="A293" s="34" t="s">
        <v>359</v>
      </c>
      <c r="B293" s="34" t="s">
        <v>83</v>
      </c>
      <c r="C293" s="34" t="s">
        <v>225</v>
      </c>
      <c r="E293" s="34" t="s">
        <v>11</v>
      </c>
      <c r="F293" s="38" t="s">
        <v>12</v>
      </c>
      <c r="G293" s="35" t="s">
        <v>207</v>
      </c>
      <c r="H293" s="61" t="s">
        <v>68</v>
      </c>
      <c r="I293" s="34" t="str">
        <f t="shared" si="27"/>
        <v>Consent expenditures : Yes</v>
      </c>
      <c r="J293" s="34" t="str">
        <f t="shared" si="28"/>
        <v>Consent expenditures : YesLebanese</v>
      </c>
      <c r="K293" s="63">
        <v>0.90119253250785902</v>
      </c>
      <c r="L293" s="63">
        <v>0.78233258115426796</v>
      </c>
      <c r="M293" s="63">
        <v>0.726721149248025</v>
      </c>
      <c r="N293" s="63">
        <v>0.58031922778264</v>
      </c>
    </row>
    <row r="294" spans="1:14" x14ac:dyDescent="0.35">
      <c r="A294" s="34" t="s">
        <v>359</v>
      </c>
      <c r="B294" s="34" t="s">
        <v>83</v>
      </c>
      <c r="C294" s="34" t="s">
        <v>225</v>
      </c>
      <c r="E294" s="34" t="s">
        <v>11</v>
      </c>
      <c r="F294" s="38" t="s">
        <v>49</v>
      </c>
      <c r="G294" s="35" t="s">
        <v>207</v>
      </c>
      <c r="H294" s="61" t="s">
        <v>7</v>
      </c>
      <c r="I294" s="34" t="str">
        <f t="shared" si="27"/>
        <v>Consent expenditures : Decline to answer</v>
      </c>
      <c r="J294" s="34" t="str">
        <f t="shared" si="28"/>
        <v>Consent expenditures : Decline to answerMigrants</v>
      </c>
      <c r="N294" s="63">
        <v>7.4074074074074103E-3</v>
      </c>
    </row>
    <row r="295" spans="1:14" x14ac:dyDescent="0.35">
      <c r="A295" s="34" t="s">
        <v>359</v>
      </c>
      <c r="B295" s="34" t="s">
        <v>83</v>
      </c>
      <c r="C295" s="34" t="s">
        <v>225</v>
      </c>
      <c r="E295" s="34" t="s">
        <v>11</v>
      </c>
      <c r="F295" s="38" t="s">
        <v>49</v>
      </c>
      <c r="G295" s="35" t="s">
        <v>207</v>
      </c>
      <c r="H295" s="61" t="s">
        <v>8</v>
      </c>
      <c r="I295" s="34" t="str">
        <f t="shared" si="27"/>
        <v>Consent expenditures : Don't know</v>
      </c>
      <c r="J295" s="34" t="str">
        <f t="shared" si="28"/>
        <v>Consent expenditures : Don't knowMigrants</v>
      </c>
      <c r="K295" s="63">
        <v>2.0547945205479499E-2</v>
      </c>
      <c r="L295" s="63">
        <v>5.3763440860214997E-3</v>
      </c>
      <c r="M295" s="63">
        <v>0.05</v>
      </c>
      <c r="N295" s="63">
        <v>2.96296296296296E-2</v>
      </c>
    </row>
    <row r="296" spans="1:14" x14ac:dyDescent="0.35">
      <c r="A296" s="34" t="s">
        <v>359</v>
      </c>
      <c r="B296" s="34" t="s">
        <v>83</v>
      </c>
      <c r="C296" s="34" t="s">
        <v>225</v>
      </c>
      <c r="E296" s="34" t="s">
        <v>11</v>
      </c>
      <c r="F296" s="38" t="s">
        <v>49</v>
      </c>
      <c r="G296" s="35" t="s">
        <v>207</v>
      </c>
      <c r="H296" s="61" t="s">
        <v>67</v>
      </c>
      <c r="I296" s="34" t="str">
        <f t="shared" si="27"/>
        <v>Consent expenditures : No</v>
      </c>
      <c r="J296" s="34" t="str">
        <f t="shared" si="28"/>
        <v>Consent expenditures : NoMigrants</v>
      </c>
      <c r="K296" s="63">
        <v>0.41095890410958902</v>
      </c>
      <c r="L296" s="63">
        <v>0.204301075268817</v>
      </c>
      <c r="M296" s="63">
        <v>0.15</v>
      </c>
      <c r="N296" s="63">
        <v>0.55555555555555602</v>
      </c>
    </row>
    <row r="297" spans="1:14" x14ac:dyDescent="0.35">
      <c r="A297" s="34" t="s">
        <v>359</v>
      </c>
      <c r="B297" s="34" t="s">
        <v>83</v>
      </c>
      <c r="C297" s="34" t="s">
        <v>225</v>
      </c>
      <c r="E297" s="34" t="s">
        <v>11</v>
      </c>
      <c r="F297" s="38" t="s">
        <v>49</v>
      </c>
      <c r="G297" s="35" t="s">
        <v>207</v>
      </c>
      <c r="H297" s="61" t="s">
        <v>68</v>
      </c>
      <c r="I297" s="34" t="str">
        <f t="shared" si="27"/>
        <v>Consent expenditures : Yes</v>
      </c>
      <c r="J297" s="34" t="str">
        <f t="shared" si="28"/>
        <v>Consent expenditures : YesMigrants</v>
      </c>
      <c r="K297" s="63">
        <v>0.568493150684932</v>
      </c>
      <c r="L297" s="63">
        <v>0.79032258064516103</v>
      </c>
      <c r="M297" s="63">
        <v>0.8</v>
      </c>
      <c r="N297" s="63">
        <v>0.407407407407407</v>
      </c>
    </row>
    <row r="298" spans="1:14" x14ac:dyDescent="0.35">
      <c r="A298" s="34" t="s">
        <v>359</v>
      </c>
      <c r="B298" s="34" t="s">
        <v>83</v>
      </c>
      <c r="C298" s="34" t="s">
        <v>225</v>
      </c>
      <c r="E298" s="34" t="s">
        <v>11</v>
      </c>
      <c r="F298" s="38" t="s">
        <v>13</v>
      </c>
      <c r="G298" s="35" t="s">
        <v>207</v>
      </c>
      <c r="H298" s="61" t="s">
        <v>7</v>
      </c>
      <c r="I298" s="34" t="str">
        <f t="shared" si="27"/>
        <v>Consent expenditures : Decline to answer</v>
      </c>
      <c r="J298" s="34" t="str">
        <f t="shared" si="28"/>
        <v>Consent expenditures : Decline to answerPRL</v>
      </c>
      <c r="L298" s="63">
        <v>1.1235955056179799E-2</v>
      </c>
      <c r="N298" s="63">
        <v>1.8348623853211E-2</v>
      </c>
    </row>
    <row r="299" spans="1:14" x14ac:dyDescent="0.35">
      <c r="A299" s="34" t="s">
        <v>359</v>
      </c>
      <c r="B299" s="34" t="s">
        <v>83</v>
      </c>
      <c r="C299" s="34" t="s">
        <v>225</v>
      </c>
      <c r="E299" s="34" t="s">
        <v>11</v>
      </c>
      <c r="F299" s="38" t="s">
        <v>13</v>
      </c>
      <c r="G299" s="35" t="s">
        <v>207</v>
      </c>
      <c r="H299" s="61" t="s">
        <v>8</v>
      </c>
      <c r="I299" s="34" t="str">
        <f t="shared" si="27"/>
        <v>Consent expenditures : Don't know</v>
      </c>
      <c r="J299" s="34" t="str">
        <f t="shared" si="28"/>
        <v>Consent expenditures : Don't knowPRL</v>
      </c>
      <c r="K299" s="63">
        <v>1.6853932584269701E-2</v>
      </c>
      <c r="L299" s="63">
        <v>1.1235955056179799E-2</v>
      </c>
      <c r="M299" s="63">
        <v>3.4482758620689703E-2</v>
      </c>
      <c r="N299" s="63">
        <v>4.5871559633027498E-2</v>
      </c>
    </row>
    <row r="300" spans="1:14" x14ac:dyDescent="0.35">
      <c r="A300" s="34" t="s">
        <v>359</v>
      </c>
      <c r="B300" s="34" t="s">
        <v>83</v>
      </c>
      <c r="C300" s="34" t="s">
        <v>225</v>
      </c>
      <c r="E300" s="34" t="s">
        <v>11</v>
      </c>
      <c r="F300" s="38" t="s">
        <v>13</v>
      </c>
      <c r="G300" s="35" t="s">
        <v>207</v>
      </c>
      <c r="H300" s="61" t="s">
        <v>67</v>
      </c>
      <c r="I300" s="34" t="str">
        <f t="shared" si="27"/>
        <v>Consent expenditures : No</v>
      </c>
      <c r="J300" s="34" t="str">
        <f t="shared" si="28"/>
        <v>Consent expenditures : NoPRL</v>
      </c>
      <c r="K300" s="63">
        <v>4.49438202247191E-2</v>
      </c>
      <c r="L300" s="63">
        <v>0.20786516853932599</v>
      </c>
      <c r="M300" s="63">
        <v>0.197044334975369</v>
      </c>
      <c r="N300" s="63">
        <v>0.31192660550458701</v>
      </c>
    </row>
    <row r="301" spans="1:14" x14ac:dyDescent="0.35">
      <c r="A301" s="34" t="s">
        <v>359</v>
      </c>
      <c r="B301" s="34" t="s">
        <v>83</v>
      </c>
      <c r="C301" s="34" t="s">
        <v>225</v>
      </c>
      <c r="E301" s="34" t="s">
        <v>11</v>
      </c>
      <c r="F301" s="38" t="s">
        <v>13</v>
      </c>
      <c r="G301" s="35" t="s">
        <v>207</v>
      </c>
      <c r="H301" s="61" t="s">
        <v>68</v>
      </c>
      <c r="I301" s="34" t="str">
        <f t="shared" si="27"/>
        <v>Consent expenditures : Yes</v>
      </c>
      <c r="J301" s="34" t="str">
        <f t="shared" si="28"/>
        <v>Consent expenditures : YesPRL</v>
      </c>
      <c r="K301" s="63">
        <v>0.93820224719101097</v>
      </c>
      <c r="L301" s="63">
        <v>0.76966292134831504</v>
      </c>
      <c r="M301" s="63">
        <v>0.76847290640394095</v>
      </c>
      <c r="N301" s="63">
        <v>0.62385321100917401</v>
      </c>
    </row>
    <row r="302" spans="1:14" x14ac:dyDescent="0.35">
      <c r="A302" s="34" t="s">
        <v>359</v>
      </c>
      <c r="B302" s="34" t="s">
        <v>83</v>
      </c>
      <c r="C302" s="34" t="s">
        <v>225</v>
      </c>
      <c r="E302" s="38" t="s">
        <v>82</v>
      </c>
      <c r="F302" s="38" t="s">
        <v>12</v>
      </c>
      <c r="G302" s="61" t="s">
        <v>213</v>
      </c>
      <c r="H302" s="62" t="s">
        <v>217</v>
      </c>
      <c r="I302" s="34" t="str">
        <f t="shared" si="27"/>
        <v>Food items : Proportion of total expenditures (30 days)</v>
      </c>
      <c r="J302" s="34" t="str">
        <f t="shared" si="28"/>
        <v>Food items : Proportion of total expenditures (30 days)Lebanese</v>
      </c>
      <c r="K302" s="63">
        <v>53.652694610778397</v>
      </c>
      <c r="L302" s="63">
        <v>47.138686131386898</v>
      </c>
      <c r="M302" s="63">
        <v>50.486044399208303</v>
      </c>
      <c r="N302" s="63">
        <v>50.720588235294102</v>
      </c>
    </row>
    <row r="303" spans="1:14" x14ac:dyDescent="0.35">
      <c r="A303" s="34" t="s">
        <v>359</v>
      </c>
      <c r="B303" s="34" t="s">
        <v>83</v>
      </c>
      <c r="C303" s="34" t="s">
        <v>225</v>
      </c>
      <c r="E303" s="38" t="s">
        <v>82</v>
      </c>
      <c r="F303" s="38" t="s">
        <v>49</v>
      </c>
      <c r="G303" s="61" t="s">
        <v>213</v>
      </c>
      <c r="H303" s="62" t="s">
        <v>217</v>
      </c>
      <c r="I303" s="34" t="str">
        <f t="shared" si="27"/>
        <v>Food items : Proportion of total expenditures (30 days)</v>
      </c>
      <c r="J303" s="34" t="str">
        <f t="shared" si="28"/>
        <v>Food items : Proportion of total expenditures (30 days)Migrants</v>
      </c>
      <c r="K303" s="63">
        <v>53.462905256090401</v>
      </c>
      <c r="L303" s="63">
        <v>47.853468833561799</v>
      </c>
      <c r="M303" s="63">
        <v>53.128205128205103</v>
      </c>
      <c r="N303" s="63">
        <v>54.381818181818197</v>
      </c>
    </row>
    <row r="304" spans="1:14" x14ac:dyDescent="0.35">
      <c r="A304" s="34" t="s">
        <v>359</v>
      </c>
      <c r="B304" s="34" t="s">
        <v>83</v>
      </c>
      <c r="C304" s="34" t="s">
        <v>225</v>
      </c>
      <c r="E304" s="38" t="s">
        <v>82</v>
      </c>
      <c r="F304" s="38" t="s">
        <v>13</v>
      </c>
      <c r="G304" s="61" t="s">
        <v>213</v>
      </c>
      <c r="H304" s="62" t="s">
        <v>217</v>
      </c>
      <c r="I304" s="34" t="str">
        <f t="shared" si="27"/>
        <v>Food items : Proportion of total expenditures (30 days)</v>
      </c>
      <c r="J304" s="34" t="str">
        <f t="shared" si="28"/>
        <v>Food items : Proportion of total expenditures (30 days)PRL</v>
      </c>
      <c r="K304" s="63">
        <v>56.566265060241001</v>
      </c>
      <c r="L304" s="63">
        <v>58.142857142857103</v>
      </c>
      <c r="M304" s="63">
        <v>56.1458333333333</v>
      </c>
      <c r="N304" s="63">
        <v>53.904479546663197</v>
      </c>
    </row>
    <row r="305" spans="1:14" x14ac:dyDescent="0.35">
      <c r="A305" s="34" t="s">
        <v>359</v>
      </c>
      <c r="B305" s="34" t="s">
        <v>83</v>
      </c>
      <c r="C305" s="34" t="s">
        <v>225</v>
      </c>
      <c r="E305" s="38" t="s">
        <v>82</v>
      </c>
      <c r="F305" s="38" t="s">
        <v>12</v>
      </c>
      <c r="G305" s="61" t="s">
        <v>214</v>
      </c>
      <c r="H305" s="62" t="s">
        <v>217</v>
      </c>
      <c r="I305" s="34" t="str">
        <f t="shared" si="27"/>
        <v>Rent : Proportion of total expenditures (30 days)</v>
      </c>
      <c r="J305" s="34" t="str">
        <f t="shared" si="28"/>
        <v>Rent : Proportion of total expenditures (30 days)Lebanese</v>
      </c>
      <c r="K305" s="63">
        <v>5.6227544910179601</v>
      </c>
      <c r="L305" s="63">
        <v>7.6102941176470598</v>
      </c>
      <c r="M305" s="63">
        <v>4.27052997116221</v>
      </c>
      <c r="N305" s="63">
        <v>6.7794117647058796</v>
      </c>
    </row>
    <row r="306" spans="1:14" x14ac:dyDescent="0.35">
      <c r="A306" s="34" t="s">
        <v>359</v>
      </c>
      <c r="B306" s="34" t="s">
        <v>83</v>
      </c>
      <c r="C306" s="34" t="s">
        <v>225</v>
      </c>
      <c r="E306" s="38" t="s">
        <v>82</v>
      </c>
      <c r="F306" s="38" t="s">
        <v>49</v>
      </c>
      <c r="G306" s="61" t="s">
        <v>214</v>
      </c>
      <c r="H306" s="62" t="s">
        <v>217</v>
      </c>
      <c r="I306" s="34" t="str">
        <f t="shared" si="27"/>
        <v>Rent : Proportion of total expenditures (30 days)</v>
      </c>
      <c r="J306" s="34" t="str">
        <f t="shared" si="28"/>
        <v>Rent : Proportion of total expenditures (30 days)Migrants</v>
      </c>
      <c r="K306" s="63">
        <v>3.9272677800243501</v>
      </c>
      <c r="L306" s="63">
        <v>5.4024651428377899</v>
      </c>
      <c r="M306" s="63">
        <v>8.2467532467532507</v>
      </c>
      <c r="N306" s="63">
        <v>6.8181818181818201</v>
      </c>
    </row>
    <row r="307" spans="1:14" x14ac:dyDescent="0.35">
      <c r="A307" s="34" t="s">
        <v>359</v>
      </c>
      <c r="B307" s="34" t="s">
        <v>83</v>
      </c>
      <c r="C307" s="34" t="s">
        <v>225</v>
      </c>
      <c r="E307" s="38" t="s">
        <v>82</v>
      </c>
      <c r="F307" s="38" t="s">
        <v>13</v>
      </c>
      <c r="G307" s="61" t="s">
        <v>214</v>
      </c>
      <c r="H307" s="62" t="s">
        <v>217</v>
      </c>
      <c r="I307" s="34" t="str">
        <f t="shared" si="27"/>
        <v>Rent : Proportion of total expenditures (30 days)</v>
      </c>
      <c r="J307" s="34" t="str">
        <f t="shared" si="28"/>
        <v>Rent : Proportion of total expenditures (30 days)PRL</v>
      </c>
      <c r="K307" s="63">
        <v>6.4634146341463401</v>
      </c>
      <c r="L307" s="63">
        <v>11.4948453608247</v>
      </c>
      <c r="M307" s="63">
        <v>14.5744680851064</v>
      </c>
      <c r="N307" s="63">
        <v>2.37059058638174</v>
      </c>
    </row>
    <row r="308" spans="1:14" x14ac:dyDescent="0.35">
      <c r="A308" s="34" t="s">
        <v>359</v>
      </c>
      <c r="B308" s="34" t="s">
        <v>83</v>
      </c>
      <c r="C308" s="34" t="s">
        <v>225</v>
      </c>
      <c r="E308" s="38" t="s">
        <v>82</v>
      </c>
      <c r="F308" s="38" t="s">
        <v>12</v>
      </c>
      <c r="G308" s="61" t="s">
        <v>215</v>
      </c>
      <c r="H308" s="62" t="s">
        <v>217</v>
      </c>
      <c r="I308" s="34" t="str">
        <f t="shared" si="27"/>
        <v>Medical care (including medicine) : Proportion of total expenditures (30 days)</v>
      </c>
      <c r="J308" s="34" t="str">
        <f t="shared" si="28"/>
        <v>Medical care (including medicine) : Proportion of total expenditures (30 days)Lebanese</v>
      </c>
      <c r="K308" s="63">
        <v>17.874251497006</v>
      </c>
      <c r="L308" s="63">
        <v>12.649635036496299</v>
      </c>
      <c r="M308" s="63">
        <v>19.5227384835278</v>
      </c>
      <c r="N308" s="63">
        <v>19.485294117647101</v>
      </c>
    </row>
    <row r="309" spans="1:14" x14ac:dyDescent="0.35">
      <c r="A309" s="34" t="s">
        <v>359</v>
      </c>
      <c r="B309" s="34" t="s">
        <v>83</v>
      </c>
      <c r="C309" s="34" t="s">
        <v>225</v>
      </c>
      <c r="E309" s="38" t="s">
        <v>82</v>
      </c>
      <c r="F309" s="38" t="s">
        <v>49</v>
      </c>
      <c r="G309" s="61" t="s">
        <v>215</v>
      </c>
      <c r="H309" s="62" t="s">
        <v>217</v>
      </c>
      <c r="I309" s="34" t="str">
        <f t="shared" si="27"/>
        <v>Medical care (including medicine) : Proportion of total expenditures (30 days)</v>
      </c>
      <c r="J309" s="34" t="str">
        <f t="shared" si="28"/>
        <v>Medical care (including medicine) : Proportion of total expenditures (30 days)Migrants</v>
      </c>
      <c r="K309" s="63">
        <v>18.468465537186699</v>
      </c>
      <c r="L309" s="63">
        <v>16.251124979871602</v>
      </c>
      <c r="M309" s="63">
        <v>15.1602564102564</v>
      </c>
      <c r="N309" s="63">
        <v>12.0181818181818</v>
      </c>
    </row>
    <row r="310" spans="1:14" x14ac:dyDescent="0.35">
      <c r="A310" s="34" t="s">
        <v>359</v>
      </c>
      <c r="B310" s="34" t="s">
        <v>83</v>
      </c>
      <c r="C310" s="34" t="s">
        <v>225</v>
      </c>
      <c r="E310" s="38" t="s">
        <v>82</v>
      </c>
      <c r="F310" s="38" t="s">
        <v>13</v>
      </c>
      <c r="G310" s="61" t="s">
        <v>215</v>
      </c>
      <c r="H310" s="62" t="s">
        <v>217</v>
      </c>
      <c r="I310" s="34" t="str">
        <f t="shared" si="27"/>
        <v>Medical care (including medicine) : Proportion of total expenditures (30 days)</v>
      </c>
      <c r="J310" s="34" t="str">
        <f t="shared" si="28"/>
        <v>Medical care (including medicine) : Proportion of total expenditures (30 days)PRL</v>
      </c>
      <c r="K310" s="63">
        <v>13.795180722891599</v>
      </c>
      <c r="L310" s="63">
        <v>7.1258503401360596</v>
      </c>
      <c r="M310" s="63">
        <v>8.6458333333333304</v>
      </c>
      <c r="N310" s="63">
        <v>19.541705693035301</v>
      </c>
    </row>
    <row r="311" spans="1:14" x14ac:dyDescent="0.35">
      <c r="A311" s="34" t="s">
        <v>359</v>
      </c>
      <c r="B311" s="34" t="s">
        <v>83</v>
      </c>
      <c r="C311" s="34" t="s">
        <v>225</v>
      </c>
      <c r="E311" s="38" t="s">
        <v>82</v>
      </c>
      <c r="F311" s="38" t="s">
        <v>12</v>
      </c>
      <c r="G311" s="61" t="s">
        <v>216</v>
      </c>
      <c r="H311" s="62" t="s">
        <v>217</v>
      </c>
      <c r="I311" s="34" t="str">
        <f t="shared" si="27"/>
        <v>Water (from all sources combined, including utilties) : Proportion of total expenditures (30 days)</v>
      </c>
      <c r="J311" s="34" t="str">
        <f t="shared" si="28"/>
        <v>Water (from all sources combined, including utilties) : Proportion of total expenditures (30 days)Lebanese</v>
      </c>
      <c r="K311" s="63">
        <v>7.83233532934132</v>
      </c>
      <c r="L311" s="63">
        <v>11.963503649634999</v>
      </c>
      <c r="M311" s="63">
        <v>5.3071051252323098</v>
      </c>
      <c r="N311" s="63">
        <v>9.8823529411764692</v>
      </c>
    </row>
    <row r="312" spans="1:14" x14ac:dyDescent="0.35">
      <c r="A312" s="34" t="s">
        <v>359</v>
      </c>
      <c r="B312" s="34" t="s">
        <v>83</v>
      </c>
      <c r="C312" s="34" t="s">
        <v>225</v>
      </c>
      <c r="E312" s="38" t="s">
        <v>82</v>
      </c>
      <c r="F312" s="38" t="s">
        <v>49</v>
      </c>
      <c r="G312" s="61" t="s">
        <v>216</v>
      </c>
      <c r="H312" s="62" t="s">
        <v>217</v>
      </c>
      <c r="I312" s="34" t="str">
        <f t="shared" si="27"/>
        <v>Water (from all sources combined, including utilties) : Proportion of total expenditures (30 days)</v>
      </c>
      <c r="J312" s="34" t="str">
        <f t="shared" si="28"/>
        <v>Water (from all sources combined, including utilties) : Proportion of total expenditures (30 days)Migrants</v>
      </c>
      <c r="K312" s="63">
        <v>7.4981709055941401</v>
      </c>
      <c r="L312" s="63">
        <v>7.95339651701733</v>
      </c>
      <c r="M312" s="63">
        <v>5.9551282051282</v>
      </c>
      <c r="N312" s="63">
        <v>8.6</v>
      </c>
    </row>
    <row r="313" spans="1:14" x14ac:dyDescent="0.35">
      <c r="A313" s="34" t="s">
        <v>359</v>
      </c>
      <c r="B313" s="34" t="s">
        <v>83</v>
      </c>
      <c r="C313" s="34" t="s">
        <v>225</v>
      </c>
      <c r="E313" s="38" t="s">
        <v>82</v>
      </c>
      <c r="F313" s="38" t="s">
        <v>13</v>
      </c>
      <c r="G313" s="61" t="s">
        <v>216</v>
      </c>
      <c r="H313" s="62" t="s">
        <v>217</v>
      </c>
      <c r="I313" s="34" t="str">
        <f t="shared" si="27"/>
        <v>Water (from all sources combined, including utilties) : Proportion of total expenditures (30 days)</v>
      </c>
      <c r="J313" s="34" t="str">
        <f t="shared" si="28"/>
        <v>Water (from all sources combined, including utilties) : Proportion of total expenditures (30 days)PRL</v>
      </c>
      <c r="K313" s="63">
        <v>8.4337349397590398</v>
      </c>
      <c r="L313" s="63">
        <v>7.4659863945578202</v>
      </c>
      <c r="M313" s="63">
        <v>6.7708333333333304</v>
      </c>
      <c r="N313" s="63">
        <v>6.88872411578512</v>
      </c>
    </row>
    <row r="314" spans="1:14" x14ac:dyDescent="0.35">
      <c r="A314" s="34" t="s">
        <v>359</v>
      </c>
      <c r="B314" s="34" t="s">
        <v>83</v>
      </c>
      <c r="C314" s="34" t="s">
        <v>225</v>
      </c>
      <c r="E314" s="38" t="s">
        <v>11</v>
      </c>
      <c r="F314" s="38" t="s">
        <v>12</v>
      </c>
      <c r="G314" s="35" t="s">
        <v>239</v>
      </c>
      <c r="H314" s="63" t="s">
        <v>226</v>
      </c>
      <c r="I314" s="34" t="str">
        <f t="shared" si="25"/>
        <v>Average monthly expenditures (30 days) : From 12 million LBP to less than 15 million LBP</v>
      </c>
      <c r="J314" s="34" t="str">
        <f t="shared" si="26"/>
        <v>Average monthly expenditures (30 days) : From 12 million LBP to less than 15 million LBPLebanese</v>
      </c>
      <c r="K314" s="63">
        <v>1.24318188514768E-2</v>
      </c>
      <c r="L314" s="63">
        <v>1.7388677421842001E-2</v>
      </c>
      <c r="M314" s="63">
        <v>5.5876543757744004E-3</v>
      </c>
      <c r="N314" s="63">
        <v>9.5640591065557798E-4</v>
      </c>
    </row>
    <row r="315" spans="1:14" x14ac:dyDescent="0.35">
      <c r="A315" s="34" t="s">
        <v>359</v>
      </c>
      <c r="B315" s="34" t="s">
        <v>83</v>
      </c>
      <c r="C315" s="34" t="s">
        <v>225</v>
      </c>
      <c r="E315" s="38" t="s">
        <v>11</v>
      </c>
      <c r="F315" s="38" t="s">
        <v>12</v>
      </c>
      <c r="G315" s="35" t="s">
        <v>239</v>
      </c>
      <c r="H315" s="63" t="s">
        <v>227</v>
      </c>
      <c r="I315" s="34" t="str">
        <f t="shared" si="25"/>
        <v>Average monthly expenditures (30 days) : From 15 million LBP to less than 20 million LBP</v>
      </c>
      <c r="J315" s="34" t="str">
        <f t="shared" si="26"/>
        <v>Average monthly expenditures (30 days) : From 15 million LBP to less than 20 million LBPLebanese</v>
      </c>
      <c r="K315" s="63">
        <v>3.6251523358545598E-3</v>
      </c>
      <c r="L315" s="63">
        <v>6.2721211383130002E-3</v>
      </c>
      <c r="M315" s="63">
        <v>2.00175969613415E-3</v>
      </c>
      <c r="N315" s="63">
        <v>5.16168225031004E-3</v>
      </c>
    </row>
    <row r="316" spans="1:14" x14ac:dyDescent="0.35">
      <c r="A316" s="34" t="s">
        <v>359</v>
      </c>
      <c r="B316" s="34" t="s">
        <v>83</v>
      </c>
      <c r="C316" s="34" t="s">
        <v>225</v>
      </c>
      <c r="E316" s="38" t="s">
        <v>11</v>
      </c>
      <c r="F316" s="38" t="s">
        <v>12</v>
      </c>
      <c r="G316" s="35" t="s">
        <v>239</v>
      </c>
      <c r="H316" s="63" t="s">
        <v>228</v>
      </c>
      <c r="I316" s="34" t="str">
        <f t="shared" si="25"/>
        <v>Average monthly expenditures (30 days) : From 1 million LBP to less than 2,400,000 LBP</v>
      </c>
      <c r="J316" s="34" t="str">
        <f t="shared" si="26"/>
        <v>Average monthly expenditures (30 days) : From 1 million LBP to less than 2,400,000 LBPLebanese</v>
      </c>
      <c r="K316" s="63">
        <v>0.34805347797525099</v>
      </c>
      <c r="L316" s="63">
        <v>0.22627514565075901</v>
      </c>
      <c r="M316" s="63">
        <v>0.33584646982090899</v>
      </c>
      <c r="N316" s="63">
        <v>0.26491800911032798</v>
      </c>
    </row>
    <row r="317" spans="1:14" x14ac:dyDescent="0.35">
      <c r="A317" s="34" t="s">
        <v>359</v>
      </c>
      <c r="B317" s="34" t="s">
        <v>83</v>
      </c>
      <c r="C317" t="s">
        <v>225</v>
      </c>
      <c r="E317" s="38" t="s">
        <v>11</v>
      </c>
      <c r="F317" s="38" t="s">
        <v>12</v>
      </c>
      <c r="G317" s="35" t="s">
        <v>239</v>
      </c>
      <c r="H317" s="63" t="s">
        <v>229</v>
      </c>
      <c r="I317" s="34" t="str">
        <f t="shared" si="25"/>
        <v>Average monthly expenditures (30 days) : From 20 million LBP to less than 25 million LBP</v>
      </c>
      <c r="J317" s="34" t="str">
        <f t="shared" si="26"/>
        <v>Average monthly expenditures (30 days) : From 20 million LBP to less than 25 million LBPLebanese</v>
      </c>
      <c r="K317" s="63">
        <v>5.3183412830407201E-3</v>
      </c>
      <c r="L317" s="63">
        <v>1.5702121867295501E-3</v>
      </c>
      <c r="M317" s="63">
        <v>2.0561470138487502E-3</v>
      </c>
    </row>
    <row r="318" spans="1:14" x14ac:dyDescent="0.35">
      <c r="A318" s="34" t="s">
        <v>359</v>
      </c>
      <c r="B318" s="34" t="s">
        <v>83</v>
      </c>
      <c r="C318" t="s">
        <v>225</v>
      </c>
      <c r="E318" s="38" t="s">
        <v>11</v>
      </c>
      <c r="F318" s="38" t="s">
        <v>12</v>
      </c>
      <c r="G318" s="35" t="s">
        <v>239</v>
      </c>
      <c r="H318" s="63" t="s">
        <v>230</v>
      </c>
      <c r="I318" s="34" t="str">
        <f t="shared" si="25"/>
        <v>Average monthly expenditures (30 days) : From 25 million LBP to less than 35 million LBP</v>
      </c>
      <c r="J318" s="34" t="str">
        <f t="shared" si="26"/>
        <v>Average monthly expenditures (30 days) : From 25 million LBP to less than 35 million LBPLebanese</v>
      </c>
      <c r="L318" s="63">
        <v>2.9938283881152401E-3</v>
      </c>
      <c r="M318" s="63">
        <v>1.44321534167876E-3</v>
      </c>
    </row>
    <row r="319" spans="1:14" x14ac:dyDescent="0.35">
      <c r="A319" s="34" t="s">
        <v>359</v>
      </c>
      <c r="B319" s="34" t="s">
        <v>83</v>
      </c>
      <c r="C319" t="s">
        <v>225</v>
      </c>
      <c r="E319" s="38" t="s">
        <v>11</v>
      </c>
      <c r="F319" s="38" t="s">
        <v>12</v>
      </c>
      <c r="G319" s="35" t="s">
        <v>239</v>
      </c>
      <c r="H319" s="63" t="s">
        <v>231</v>
      </c>
      <c r="I319" s="34" t="str">
        <f t="shared" si="25"/>
        <v>Average monthly expenditures (30 days) : From 2,400,000 LBP to less than 5 million LBP</v>
      </c>
      <c r="J319" s="34" t="str">
        <f t="shared" si="26"/>
        <v>Average monthly expenditures (30 days) : From 2,400,000 LBP to less than 5 million LBPLebanese</v>
      </c>
      <c r="K319" s="63">
        <v>0.32671135098626602</v>
      </c>
      <c r="L319" s="63">
        <v>0.362970046180079</v>
      </c>
      <c r="M319" s="63">
        <v>0.34312482859674998</v>
      </c>
      <c r="N319" s="63">
        <v>0.34852900824299399</v>
      </c>
    </row>
    <row r="320" spans="1:14" x14ac:dyDescent="0.35">
      <c r="A320" s="34" t="s">
        <v>359</v>
      </c>
      <c r="B320" s="34" t="s">
        <v>83</v>
      </c>
      <c r="C320" t="s">
        <v>225</v>
      </c>
      <c r="E320" s="38" t="s">
        <v>11</v>
      </c>
      <c r="F320" s="38" t="s">
        <v>12</v>
      </c>
      <c r="G320" s="35" t="s">
        <v>239</v>
      </c>
      <c r="H320" s="63" t="s">
        <v>232</v>
      </c>
      <c r="I320" s="34" t="str">
        <f t="shared" si="25"/>
        <v>Average monthly expenditures (30 days) : From 300,000 LBP to less than 650,000 LBP</v>
      </c>
      <c r="J320" s="34" t="str">
        <f t="shared" si="26"/>
        <v>Average monthly expenditures (30 days) : From 300,000 LBP to less than 650,000 LBPLebanese</v>
      </c>
      <c r="K320" s="63">
        <v>3.4233343317672103E-2</v>
      </c>
      <c r="L320" s="63">
        <v>1.1909040782834E-2</v>
      </c>
      <c r="M320" s="63">
        <v>2.9804233064422099E-2</v>
      </c>
      <c r="N320" s="63">
        <v>2.1835667703203498E-2</v>
      </c>
    </row>
    <row r="321" spans="1:14" x14ac:dyDescent="0.35">
      <c r="A321" s="34" t="s">
        <v>359</v>
      </c>
      <c r="B321" s="34" t="s">
        <v>83</v>
      </c>
      <c r="C321" t="s">
        <v>225</v>
      </c>
      <c r="E321" s="38" t="s">
        <v>11</v>
      </c>
      <c r="F321" s="38" t="s">
        <v>12</v>
      </c>
      <c r="G321" s="35" t="s">
        <v>239</v>
      </c>
      <c r="H321" s="63" t="s">
        <v>233</v>
      </c>
      <c r="I321" s="34" t="str">
        <f t="shared" si="25"/>
        <v>Average monthly expenditures (30 days) : From 35 million LBP to less than 50 million LBP</v>
      </c>
      <c r="J321" s="34" t="str">
        <f t="shared" si="26"/>
        <v>Average monthly expenditures (30 days) : From 35 million LBP to less than 50 million LBPLebanese</v>
      </c>
      <c r="K321" s="63">
        <v>1.8125761679272799E-3</v>
      </c>
      <c r="L321" s="63">
        <v>4.0816398511114198E-3</v>
      </c>
    </row>
    <row r="322" spans="1:14" x14ac:dyDescent="0.35">
      <c r="A322" s="34" t="s">
        <v>359</v>
      </c>
      <c r="B322" s="34" t="s">
        <v>83</v>
      </c>
      <c r="C322" t="s">
        <v>225</v>
      </c>
      <c r="E322" s="38" t="s">
        <v>11</v>
      </c>
      <c r="F322" s="38" t="s">
        <v>12</v>
      </c>
      <c r="G322" s="35" t="s">
        <v>239</v>
      </c>
      <c r="H322" s="63" t="s">
        <v>235</v>
      </c>
      <c r="I322" s="34" t="str">
        <f t="shared" si="25"/>
        <v>Average monthly expenditures (30 days) : From 5 million LBP to less than 8 million LBP</v>
      </c>
      <c r="J322" s="34" t="str">
        <f t="shared" si="26"/>
        <v>Average monthly expenditures (30 days) : From 5 million LBP to less than 8 million LBPLebanese</v>
      </c>
      <c r="K322" s="63">
        <v>0.14299297775723299</v>
      </c>
      <c r="L322" s="63">
        <v>0.185587762560535</v>
      </c>
      <c r="M322" s="63">
        <v>9.1042581648266202E-2</v>
      </c>
      <c r="N322" s="63">
        <v>0.228649542725684</v>
      </c>
    </row>
    <row r="323" spans="1:14" x14ac:dyDescent="0.35">
      <c r="A323" s="34" t="s">
        <v>359</v>
      </c>
      <c r="B323" s="34" t="s">
        <v>83</v>
      </c>
      <c r="C323" t="s">
        <v>225</v>
      </c>
      <c r="E323" s="38" t="s">
        <v>11</v>
      </c>
      <c r="F323" s="38" t="s">
        <v>12</v>
      </c>
      <c r="G323" s="35" t="s">
        <v>239</v>
      </c>
      <c r="H323" s="63" t="s">
        <v>236</v>
      </c>
      <c r="I323" s="34" t="str">
        <f t="shared" si="25"/>
        <v>Average monthly expenditures (30 days) : From 650,000 LBP to less than 1 million LBP</v>
      </c>
      <c r="J323" s="34" t="str">
        <f t="shared" si="26"/>
        <v>Average monthly expenditures (30 days) : From 650,000 LBP to less than 1 million LBPLebanese</v>
      </c>
      <c r="K323" s="63">
        <v>7.3579981477365997E-2</v>
      </c>
      <c r="L323" s="63">
        <v>6.6652973033712606E-2</v>
      </c>
      <c r="M323" s="63">
        <v>9.9488076225111299E-2</v>
      </c>
      <c r="N323" s="63">
        <v>4.2620140758699403E-2</v>
      </c>
    </row>
    <row r="324" spans="1:14" x14ac:dyDescent="0.35">
      <c r="A324" s="34" t="s">
        <v>359</v>
      </c>
      <c r="B324" s="34" t="s">
        <v>83</v>
      </c>
      <c r="C324" t="s">
        <v>225</v>
      </c>
      <c r="E324" s="38" t="s">
        <v>11</v>
      </c>
      <c r="F324" s="38" t="s">
        <v>12</v>
      </c>
      <c r="G324" s="35" t="s">
        <v>239</v>
      </c>
      <c r="H324" s="63" t="s">
        <v>237</v>
      </c>
      <c r="I324" s="34" t="str">
        <f t="shared" si="25"/>
        <v>Average monthly expenditures (30 days) : From 8 million LBP to less than 12 million LBP</v>
      </c>
      <c r="J324" s="34" t="str">
        <f t="shared" si="26"/>
        <v>Average monthly expenditures (30 days) : From 8 million LBP to less than 12 million LBPLebanese</v>
      </c>
      <c r="K324" s="63">
        <v>2.8671740164866E-2</v>
      </c>
      <c r="L324" s="63">
        <v>6.4859640283579198E-2</v>
      </c>
      <c r="M324" s="63">
        <v>3.2294236496869501E-2</v>
      </c>
      <c r="N324" s="63">
        <v>5.1409450553007698E-2</v>
      </c>
    </row>
    <row r="325" spans="1:14" x14ac:dyDescent="0.35">
      <c r="A325" s="34" t="s">
        <v>359</v>
      </c>
      <c r="B325" s="34" t="s">
        <v>83</v>
      </c>
      <c r="C325" t="s">
        <v>225</v>
      </c>
      <c r="E325" s="38" t="s">
        <v>11</v>
      </c>
      <c r="F325" s="38" t="s">
        <v>12</v>
      </c>
      <c r="G325" s="35" t="s">
        <v>239</v>
      </c>
      <c r="H325" s="63" t="s">
        <v>7</v>
      </c>
      <c r="I325" s="34" t="str">
        <f t="shared" si="25"/>
        <v>Average monthly expenditures (30 days) : Decline to answer</v>
      </c>
      <c r="J325" s="34" t="str">
        <f t="shared" si="26"/>
        <v>Average monthly expenditures (30 days) : Decline to answerLebanese</v>
      </c>
      <c r="K325" s="63">
        <v>2.65917064152036E-3</v>
      </c>
      <c r="L325" s="63">
        <v>9.6057353436993197E-3</v>
      </c>
      <c r="M325" s="63">
        <v>1.65442845668914E-3</v>
      </c>
      <c r="N325" s="63">
        <v>7.2167637315007204E-3</v>
      </c>
    </row>
    <row r="326" spans="1:14" x14ac:dyDescent="0.35">
      <c r="A326" s="34" t="s">
        <v>359</v>
      </c>
      <c r="B326" s="34" t="s">
        <v>83</v>
      </c>
      <c r="C326" t="s">
        <v>225</v>
      </c>
      <c r="E326" s="38" t="s">
        <v>11</v>
      </c>
      <c r="F326" s="38" t="s">
        <v>12</v>
      </c>
      <c r="G326" s="35" t="s">
        <v>239</v>
      </c>
      <c r="H326" s="63" t="s">
        <v>8</v>
      </c>
      <c r="I326" s="34" t="str">
        <f t="shared" si="25"/>
        <v>Average monthly expenditures (30 days) : Don't know</v>
      </c>
      <c r="J326" s="34" t="str">
        <f t="shared" si="26"/>
        <v>Average monthly expenditures (30 days) : Don't knowLebanese</v>
      </c>
      <c r="K326" s="63">
        <v>1.80974928735998E-2</v>
      </c>
      <c r="L326" s="63">
        <v>3.69679776172624E-2</v>
      </c>
      <c r="M326" s="63">
        <v>4.5787960455722601E-2</v>
      </c>
      <c r="N326" s="63">
        <v>2.79048084174973E-2</v>
      </c>
    </row>
    <row r="327" spans="1:14" x14ac:dyDescent="0.35">
      <c r="A327" s="34" t="s">
        <v>359</v>
      </c>
      <c r="B327" s="34" t="s">
        <v>83</v>
      </c>
      <c r="C327" t="s">
        <v>225</v>
      </c>
      <c r="E327" s="38" t="s">
        <v>11</v>
      </c>
      <c r="F327" s="38" t="s">
        <v>12</v>
      </c>
      <c r="G327" s="35" t="s">
        <v>239</v>
      </c>
      <c r="H327" s="63" t="s">
        <v>238</v>
      </c>
      <c r="I327" s="34" t="str">
        <f t="shared" si="25"/>
        <v>Average monthly expenditures (30 days) : Less than 300,000 LBP</v>
      </c>
      <c r="J327" s="34" t="str">
        <f t="shared" si="26"/>
        <v>Average monthly expenditures (30 days) : Less than 300,000 LBPLebanese</v>
      </c>
      <c r="K327" s="63">
        <v>1.8125761679272799E-3</v>
      </c>
      <c r="L327" s="63">
        <v>2.86519956142907E-3</v>
      </c>
      <c r="M327" s="63">
        <v>9.8684088078242801E-3</v>
      </c>
      <c r="N327" s="63">
        <v>7.9852059611926099E-4</v>
      </c>
    </row>
    <row r="328" spans="1:14" x14ac:dyDescent="0.35">
      <c r="A328" s="34" t="s">
        <v>359</v>
      </c>
      <c r="B328" s="34" t="s">
        <v>83</v>
      </c>
      <c r="C328" t="s">
        <v>225</v>
      </c>
      <c r="E328" s="38" t="s">
        <v>11</v>
      </c>
      <c r="F328" s="38" t="s">
        <v>49</v>
      </c>
      <c r="G328" s="35" t="s">
        <v>239</v>
      </c>
      <c r="H328" s="63" t="s">
        <v>226</v>
      </c>
      <c r="I328" s="34" t="str">
        <f t="shared" ref="I328:I341" si="29">CONCATENATE(G328,H328)</f>
        <v>Average monthly expenditures (30 days) : From 12 million LBP to less than 15 million LBP</v>
      </c>
      <c r="J328" s="34" t="str">
        <f t="shared" ref="J328:J341" si="30">CONCATENATE(G328,H328,F328)</f>
        <v>Average monthly expenditures (30 days) : From 12 million LBP to less than 15 million LBPMigrants</v>
      </c>
      <c r="L328" s="63">
        <v>3.40136054421769E-3</v>
      </c>
      <c r="N328" s="63">
        <v>1.8181818181818198E-2</v>
      </c>
    </row>
    <row r="329" spans="1:14" x14ac:dyDescent="0.35">
      <c r="A329" s="34" t="s">
        <v>359</v>
      </c>
      <c r="B329" s="34" t="s">
        <v>83</v>
      </c>
      <c r="C329" t="s">
        <v>225</v>
      </c>
      <c r="E329" s="38" t="s">
        <v>11</v>
      </c>
      <c r="F329" s="38" t="s">
        <v>49</v>
      </c>
      <c r="G329" s="35" t="s">
        <v>239</v>
      </c>
      <c r="H329" s="63" t="s">
        <v>227</v>
      </c>
      <c r="I329" s="34" t="str">
        <f t="shared" si="29"/>
        <v>Average monthly expenditures (30 days) : From 15 million LBP to less than 20 million LBP</v>
      </c>
      <c r="J329" s="34" t="str">
        <f t="shared" si="30"/>
        <v>Average monthly expenditures (30 days) : From 15 million LBP to less than 20 million LBPMigrants</v>
      </c>
    </row>
    <row r="330" spans="1:14" x14ac:dyDescent="0.35">
      <c r="A330" s="34" t="s">
        <v>359</v>
      </c>
      <c r="B330" s="34" t="s">
        <v>83</v>
      </c>
      <c r="C330" t="s">
        <v>225</v>
      </c>
      <c r="E330" s="38" t="s">
        <v>11</v>
      </c>
      <c r="F330" s="38" t="s">
        <v>49</v>
      </c>
      <c r="G330" s="35" t="s">
        <v>239</v>
      </c>
      <c r="H330" s="63" t="s">
        <v>228</v>
      </c>
      <c r="I330" s="34" t="str">
        <f t="shared" si="29"/>
        <v>Average monthly expenditures (30 days) : From 1 million LBP to less than 2,400,000 LBP</v>
      </c>
      <c r="J330" s="34" t="str">
        <f t="shared" si="30"/>
        <v>Average monthly expenditures (30 days) : From 1 million LBP to less than 2,400,000 LBPMigrants</v>
      </c>
      <c r="K330" s="63">
        <v>0.49397590361445798</v>
      </c>
      <c r="L330" s="63">
        <v>0.54081632653061196</v>
      </c>
      <c r="M330" s="63">
        <v>0.5</v>
      </c>
      <c r="N330" s="63">
        <v>0.54545454545454497</v>
      </c>
    </row>
    <row r="331" spans="1:14" x14ac:dyDescent="0.35">
      <c r="A331" s="34" t="s">
        <v>359</v>
      </c>
      <c r="B331" s="34" t="s">
        <v>83</v>
      </c>
      <c r="C331" t="s">
        <v>225</v>
      </c>
      <c r="E331" s="38" t="s">
        <v>11</v>
      </c>
      <c r="F331" s="38" t="s">
        <v>49</v>
      </c>
      <c r="G331" s="35" t="s">
        <v>239</v>
      </c>
      <c r="H331" s="63" t="s">
        <v>229</v>
      </c>
      <c r="I331" s="34" t="str">
        <f t="shared" si="29"/>
        <v>Average monthly expenditures (30 days) : From 20 million LBP to less than 25 million LBP</v>
      </c>
      <c r="J331" s="34" t="str">
        <f t="shared" si="30"/>
        <v>Average monthly expenditures (30 days) : From 20 million LBP to less than 25 million LBPMigrants</v>
      </c>
    </row>
    <row r="332" spans="1:14" x14ac:dyDescent="0.35">
      <c r="A332" s="34" t="s">
        <v>359</v>
      </c>
      <c r="B332" s="34" t="s">
        <v>83</v>
      </c>
      <c r="C332" t="s">
        <v>225</v>
      </c>
      <c r="E332" s="38" t="s">
        <v>11</v>
      </c>
      <c r="F332" s="38" t="s">
        <v>49</v>
      </c>
      <c r="G332" s="35" t="s">
        <v>239</v>
      </c>
      <c r="H332" s="63" t="s">
        <v>230</v>
      </c>
      <c r="I332" s="34" t="str">
        <f t="shared" si="29"/>
        <v>Average monthly expenditures (30 days) : From 25 million LBP to less than 35 million LBP</v>
      </c>
      <c r="J332" s="34" t="str">
        <f t="shared" si="30"/>
        <v>Average monthly expenditures (30 days) : From 25 million LBP to less than 35 million LBPMigrants</v>
      </c>
    </row>
    <row r="333" spans="1:14" x14ac:dyDescent="0.35">
      <c r="A333" s="34" t="s">
        <v>359</v>
      </c>
      <c r="B333" s="34" t="s">
        <v>83</v>
      </c>
      <c r="C333" t="s">
        <v>225</v>
      </c>
      <c r="E333" s="38" t="s">
        <v>11</v>
      </c>
      <c r="F333" s="38" t="s">
        <v>49</v>
      </c>
      <c r="G333" s="35" t="s">
        <v>239</v>
      </c>
      <c r="H333" s="63" t="s">
        <v>231</v>
      </c>
      <c r="I333" s="34" t="str">
        <f t="shared" si="29"/>
        <v>Average monthly expenditures (30 days) : From 2,400,000 LBP to less than 5 million LBP</v>
      </c>
      <c r="J333" s="34" t="str">
        <f t="shared" si="30"/>
        <v>Average monthly expenditures (30 days) : From 2,400,000 LBP to less than 5 million LBPMigrants</v>
      </c>
      <c r="K333" s="63">
        <v>0.19277108433734899</v>
      </c>
      <c r="L333" s="63">
        <v>0.210884353741497</v>
      </c>
      <c r="M333" s="63">
        <v>0.14583333333333301</v>
      </c>
      <c r="N333" s="63">
        <v>0.29090909090909101</v>
      </c>
    </row>
    <row r="334" spans="1:14" x14ac:dyDescent="0.35">
      <c r="A334" s="34" t="s">
        <v>359</v>
      </c>
      <c r="B334" s="34" t="s">
        <v>83</v>
      </c>
      <c r="C334" t="s">
        <v>225</v>
      </c>
      <c r="E334" s="38" t="s">
        <v>11</v>
      </c>
      <c r="F334" s="38" t="s">
        <v>49</v>
      </c>
      <c r="G334" s="35" t="s">
        <v>239</v>
      </c>
      <c r="H334" s="63" t="s">
        <v>232</v>
      </c>
      <c r="I334" s="34" t="str">
        <f t="shared" si="29"/>
        <v>Average monthly expenditures (30 days) : From 300,000 LBP to less than 650,000 LBP</v>
      </c>
      <c r="J334" s="34" t="str">
        <f t="shared" si="30"/>
        <v>Average monthly expenditures (30 days) : From 300,000 LBP to less than 650,000 LBPMigrants</v>
      </c>
      <c r="K334" s="63">
        <v>8.4337349397590397E-2</v>
      </c>
      <c r="L334" s="63">
        <v>3.7414965986394599E-2</v>
      </c>
      <c r="M334" s="63">
        <v>6.25E-2</v>
      </c>
      <c r="N334" s="63">
        <v>5.4545454545454501E-2</v>
      </c>
    </row>
    <row r="335" spans="1:14" x14ac:dyDescent="0.35">
      <c r="A335" s="34" t="s">
        <v>359</v>
      </c>
      <c r="B335" s="34" t="s">
        <v>83</v>
      </c>
      <c r="C335" t="s">
        <v>225</v>
      </c>
      <c r="E335" s="38" t="s">
        <v>11</v>
      </c>
      <c r="F335" s="38" t="s">
        <v>49</v>
      </c>
      <c r="G335" s="35" t="s">
        <v>239</v>
      </c>
      <c r="H335" s="63" t="s">
        <v>233</v>
      </c>
      <c r="I335" s="34" t="str">
        <f t="shared" si="29"/>
        <v>Average monthly expenditures (30 days) : From 35 million LBP to less than 50 million LBP</v>
      </c>
      <c r="J335" s="34" t="str">
        <f t="shared" si="30"/>
        <v>Average monthly expenditures (30 days) : From 35 million LBP to less than 50 million LBPMigrants</v>
      </c>
    </row>
    <row r="336" spans="1:14" x14ac:dyDescent="0.35">
      <c r="A336" s="34" t="s">
        <v>359</v>
      </c>
      <c r="B336" s="34" t="s">
        <v>83</v>
      </c>
      <c r="C336" t="s">
        <v>225</v>
      </c>
      <c r="E336" s="38" t="s">
        <v>11</v>
      </c>
      <c r="F336" s="38" t="s">
        <v>49</v>
      </c>
      <c r="G336" s="35" t="s">
        <v>239</v>
      </c>
      <c r="H336" s="63" t="s">
        <v>235</v>
      </c>
      <c r="I336" s="34" t="str">
        <f t="shared" si="29"/>
        <v>Average monthly expenditures (30 days) : From 5 million LBP to less than 8 million LBP</v>
      </c>
      <c r="J336" s="34" t="str">
        <f t="shared" si="30"/>
        <v>Average monthly expenditures (30 days) : From 5 million LBP to less than 8 million LBPMigrants</v>
      </c>
      <c r="K336" s="63">
        <v>2.40963855421687E-2</v>
      </c>
      <c r="L336" s="63">
        <v>3.7414965986394599E-2</v>
      </c>
      <c r="M336" s="63">
        <v>4.1666666666666699E-2</v>
      </c>
      <c r="N336" s="63">
        <v>0.29090909090909101</v>
      </c>
    </row>
    <row r="337" spans="1:14" x14ac:dyDescent="0.35">
      <c r="A337" s="34" t="s">
        <v>359</v>
      </c>
      <c r="B337" s="34" t="s">
        <v>83</v>
      </c>
      <c r="C337" t="s">
        <v>225</v>
      </c>
      <c r="E337" s="38" t="s">
        <v>11</v>
      </c>
      <c r="F337" s="38" t="s">
        <v>49</v>
      </c>
      <c r="G337" s="35" t="s">
        <v>239</v>
      </c>
      <c r="H337" s="63" t="s">
        <v>236</v>
      </c>
      <c r="I337" s="34" t="str">
        <f t="shared" si="29"/>
        <v>Average monthly expenditures (30 days) : From 650,000 LBP to less than 1 million LBP</v>
      </c>
      <c r="J337" s="34" t="str">
        <f t="shared" si="30"/>
        <v>Average monthly expenditures (30 days) : From 650,000 LBP to less than 1 million LBPMigrants</v>
      </c>
      <c r="K337" s="63">
        <v>0.120481927710843</v>
      </c>
      <c r="L337" s="63">
        <v>0.119047619047619</v>
      </c>
      <c r="M337" s="63">
        <v>0.16666666666666699</v>
      </c>
      <c r="N337" s="63">
        <v>5.4545454545454501E-2</v>
      </c>
    </row>
    <row r="338" spans="1:14" x14ac:dyDescent="0.35">
      <c r="A338" s="34" t="s">
        <v>359</v>
      </c>
      <c r="B338" s="34" t="s">
        <v>83</v>
      </c>
      <c r="C338" t="s">
        <v>225</v>
      </c>
      <c r="E338" s="38" t="s">
        <v>11</v>
      </c>
      <c r="F338" s="38" t="s">
        <v>49</v>
      </c>
      <c r="G338" s="35" t="s">
        <v>239</v>
      </c>
      <c r="H338" s="63" t="s">
        <v>237</v>
      </c>
      <c r="I338" s="34" t="str">
        <f t="shared" si="29"/>
        <v>Average monthly expenditures (30 days) : From 8 million LBP to less than 12 million LBP</v>
      </c>
      <c r="J338" s="34" t="str">
        <f t="shared" si="30"/>
        <v>Average monthly expenditures (30 days) : From 8 million LBP to less than 12 million LBPMigrants</v>
      </c>
      <c r="L338" s="63">
        <v>6.8027210884353704E-3</v>
      </c>
    </row>
    <row r="339" spans="1:14" x14ac:dyDescent="0.35">
      <c r="A339" s="34" t="s">
        <v>359</v>
      </c>
      <c r="B339" s="34" t="s">
        <v>83</v>
      </c>
      <c r="C339" t="s">
        <v>225</v>
      </c>
      <c r="E339" s="38" t="s">
        <v>11</v>
      </c>
      <c r="F339" s="38" t="s">
        <v>49</v>
      </c>
      <c r="G339" s="35" t="s">
        <v>239</v>
      </c>
      <c r="H339" s="63" t="s">
        <v>7</v>
      </c>
      <c r="I339" s="34" t="str">
        <f t="shared" si="29"/>
        <v>Average monthly expenditures (30 days) : Decline to answer</v>
      </c>
      <c r="J339" s="34" t="str">
        <f t="shared" si="30"/>
        <v>Average monthly expenditures (30 days) : Decline to answerMigrants</v>
      </c>
      <c r="K339" s="63">
        <v>2.40963855421687E-2</v>
      </c>
      <c r="L339" s="63">
        <v>1.02040816326531E-2</v>
      </c>
      <c r="M339" s="63">
        <v>6.25E-2</v>
      </c>
      <c r="N339" s="63">
        <v>1.8181818181818198E-2</v>
      </c>
    </row>
    <row r="340" spans="1:14" x14ac:dyDescent="0.35">
      <c r="A340" s="34" t="s">
        <v>359</v>
      </c>
      <c r="B340" s="34" t="s">
        <v>83</v>
      </c>
      <c r="C340" t="s">
        <v>225</v>
      </c>
      <c r="E340" s="38" t="s">
        <v>11</v>
      </c>
      <c r="F340" s="38" t="s">
        <v>49</v>
      </c>
      <c r="G340" s="35" t="s">
        <v>239</v>
      </c>
      <c r="H340" s="63" t="s">
        <v>8</v>
      </c>
      <c r="I340" s="34" t="str">
        <f t="shared" si="29"/>
        <v>Average monthly expenditures (30 days) : Don't know</v>
      </c>
      <c r="J340" s="34" t="str">
        <f t="shared" si="30"/>
        <v>Average monthly expenditures (30 days) : Don't knowMigrants</v>
      </c>
      <c r="L340" s="63">
        <v>3.06122448979592E-2</v>
      </c>
      <c r="M340" s="63">
        <v>2.0833333333333301E-2</v>
      </c>
    </row>
    <row r="341" spans="1:14" x14ac:dyDescent="0.35">
      <c r="A341" s="34" t="s">
        <v>359</v>
      </c>
      <c r="B341" s="34" t="s">
        <v>83</v>
      </c>
      <c r="C341" t="s">
        <v>225</v>
      </c>
      <c r="E341" s="38" t="s">
        <v>11</v>
      </c>
      <c r="F341" s="38" t="s">
        <v>49</v>
      </c>
      <c r="G341" s="35" t="s">
        <v>239</v>
      </c>
      <c r="H341" s="63" t="s">
        <v>238</v>
      </c>
      <c r="I341" s="34" t="str">
        <f t="shared" si="29"/>
        <v>Average monthly expenditures (30 days) : Less than 300,000 LBP</v>
      </c>
      <c r="J341" s="34" t="str">
        <f t="shared" si="30"/>
        <v>Average monthly expenditures (30 days) : Less than 300,000 LBPMigrants</v>
      </c>
      <c r="K341" s="63">
        <v>6.02409638554217E-2</v>
      </c>
      <c r="L341" s="63">
        <v>3.40136054421769E-3</v>
      </c>
    </row>
    <row r="342" spans="1:14" x14ac:dyDescent="0.35">
      <c r="A342" s="34" t="s">
        <v>359</v>
      </c>
      <c r="B342" s="34" t="s">
        <v>83</v>
      </c>
      <c r="C342" t="s">
        <v>225</v>
      </c>
      <c r="E342" s="38" t="s">
        <v>11</v>
      </c>
      <c r="F342" s="38" t="s">
        <v>13</v>
      </c>
      <c r="G342" s="35" t="s">
        <v>239</v>
      </c>
      <c r="H342" s="63" t="s">
        <v>226</v>
      </c>
      <c r="I342" s="34" t="str">
        <f t="shared" ref="I342:I351" si="31">CONCATENATE(G342,H342)</f>
        <v>Average monthly expenditures (30 days) : From 12 million LBP to less than 15 million LBP</v>
      </c>
      <c r="J342" s="34" t="str">
        <f t="shared" ref="J342:J351" si="32">CONCATENATE(G342,H342,F342)</f>
        <v>Average monthly expenditures (30 days) : From 12 million LBP to less than 15 million LBPPRL</v>
      </c>
      <c r="K342" s="63">
        <v>1.79640718562874E-2</v>
      </c>
      <c r="L342" s="63">
        <v>1.4598540145985399E-2</v>
      </c>
    </row>
    <row r="343" spans="1:14" x14ac:dyDescent="0.35">
      <c r="A343" s="34" t="s">
        <v>359</v>
      </c>
      <c r="B343" s="34" t="s">
        <v>83</v>
      </c>
      <c r="C343" t="s">
        <v>225</v>
      </c>
      <c r="E343" s="38" t="s">
        <v>11</v>
      </c>
      <c r="F343" s="38" t="s">
        <v>13</v>
      </c>
      <c r="G343" s="35" t="s">
        <v>239</v>
      </c>
      <c r="H343" s="63" t="s">
        <v>227</v>
      </c>
      <c r="I343" s="34" t="str">
        <f t="shared" si="31"/>
        <v>Average monthly expenditures (30 days) : From 15 million LBP to less than 20 million LBP</v>
      </c>
      <c r="J343" s="34" t="str">
        <f t="shared" si="32"/>
        <v>Average monthly expenditures (30 days) : From 15 million LBP to less than 20 million LBPPRL</v>
      </c>
    </row>
    <row r="344" spans="1:14" x14ac:dyDescent="0.35">
      <c r="A344" s="34" t="s">
        <v>359</v>
      </c>
      <c r="B344" s="34" t="s">
        <v>83</v>
      </c>
      <c r="C344" t="s">
        <v>225</v>
      </c>
      <c r="E344" s="38" t="s">
        <v>11</v>
      </c>
      <c r="F344" s="38" t="s">
        <v>13</v>
      </c>
      <c r="G344" s="35" t="s">
        <v>239</v>
      </c>
      <c r="H344" s="63" t="s">
        <v>228</v>
      </c>
      <c r="I344" s="34" t="str">
        <f t="shared" si="31"/>
        <v>Average monthly expenditures (30 days) : From 1 million LBP to less than 2,400,000 LBP</v>
      </c>
      <c r="J344" s="34" t="str">
        <f t="shared" si="32"/>
        <v>Average monthly expenditures (30 days) : From 1 million LBP to less than 2,400,000 LBPPRL</v>
      </c>
      <c r="K344" s="63">
        <v>0.30538922155688603</v>
      </c>
      <c r="L344" s="63">
        <v>0.233576642335766</v>
      </c>
      <c r="M344" s="63">
        <v>0.32051282051281998</v>
      </c>
      <c r="N344" s="63">
        <v>0.25</v>
      </c>
    </row>
    <row r="345" spans="1:14" x14ac:dyDescent="0.35">
      <c r="A345" s="34" t="s">
        <v>359</v>
      </c>
      <c r="B345" s="34" t="s">
        <v>83</v>
      </c>
      <c r="C345" t="s">
        <v>225</v>
      </c>
      <c r="E345" s="38" t="s">
        <v>11</v>
      </c>
      <c r="F345" s="38" t="s">
        <v>13</v>
      </c>
      <c r="G345" s="35" t="s">
        <v>239</v>
      </c>
      <c r="H345" s="63" t="s">
        <v>229</v>
      </c>
      <c r="I345" s="34" t="str">
        <f t="shared" si="31"/>
        <v>Average monthly expenditures (30 days) : From 20 million LBP to less than 25 million LBP</v>
      </c>
      <c r="J345" s="34" t="str">
        <f t="shared" si="32"/>
        <v>Average monthly expenditures (30 days) : From 20 million LBP to less than 25 million LBPPRL</v>
      </c>
      <c r="M345" s="63">
        <v>6.41025641025641E-3</v>
      </c>
    </row>
    <row r="346" spans="1:14" x14ac:dyDescent="0.35">
      <c r="A346" s="34" t="s">
        <v>359</v>
      </c>
      <c r="B346" s="34" t="s">
        <v>83</v>
      </c>
      <c r="C346" t="s">
        <v>225</v>
      </c>
      <c r="E346" s="38" t="s">
        <v>11</v>
      </c>
      <c r="F346" s="38" t="s">
        <v>13</v>
      </c>
      <c r="G346" s="35" t="s">
        <v>239</v>
      </c>
      <c r="H346" s="63" t="s">
        <v>230</v>
      </c>
      <c r="I346" s="34" t="str">
        <f t="shared" si="31"/>
        <v>Average monthly expenditures (30 days) : From 25 million LBP to less than 35 million LBP</v>
      </c>
      <c r="J346" s="34" t="str">
        <f t="shared" si="32"/>
        <v>Average monthly expenditures (30 days) : From 25 million LBP to less than 35 million LBPPRL</v>
      </c>
    </row>
    <row r="347" spans="1:14" x14ac:dyDescent="0.35">
      <c r="A347" s="34" t="s">
        <v>359</v>
      </c>
      <c r="B347" s="34" t="s">
        <v>83</v>
      </c>
      <c r="C347" t="s">
        <v>225</v>
      </c>
      <c r="E347" s="38" t="s">
        <v>11</v>
      </c>
      <c r="F347" s="38" t="s">
        <v>13</v>
      </c>
      <c r="G347" s="35" t="s">
        <v>239</v>
      </c>
      <c r="H347" s="63" t="s">
        <v>231</v>
      </c>
      <c r="I347" s="34" t="str">
        <f t="shared" si="31"/>
        <v>Average monthly expenditures (30 days) : From 2,400,000 LBP to less than 5 million LBP</v>
      </c>
      <c r="J347" s="34" t="str">
        <f t="shared" si="32"/>
        <v>Average monthly expenditures (30 days) : From 2,400,000 LBP to less than 5 million LBPPRL</v>
      </c>
      <c r="K347" s="63">
        <v>0.34131736526946099</v>
      </c>
      <c r="L347" s="63">
        <v>0.321167883211679</v>
      </c>
      <c r="M347" s="63">
        <v>0.37179487179487197</v>
      </c>
      <c r="N347" s="63">
        <v>0.51470588235294101</v>
      </c>
    </row>
    <row r="348" spans="1:14" x14ac:dyDescent="0.35">
      <c r="A348" s="34" t="s">
        <v>359</v>
      </c>
      <c r="B348" s="34" t="s">
        <v>83</v>
      </c>
      <c r="C348" t="s">
        <v>225</v>
      </c>
      <c r="E348" s="38" t="s">
        <v>11</v>
      </c>
      <c r="F348" s="38" t="s">
        <v>13</v>
      </c>
      <c r="G348" s="35" t="s">
        <v>239</v>
      </c>
      <c r="H348" s="63" t="s">
        <v>232</v>
      </c>
      <c r="I348" s="34" t="str">
        <f t="shared" si="31"/>
        <v>Average monthly expenditures (30 days) : From 300,000 LBP to less than 650,000 LBP</v>
      </c>
      <c r="J348" s="34" t="str">
        <f t="shared" si="32"/>
        <v>Average monthly expenditures (30 days) : From 300,000 LBP to less than 650,000 LBPPRL</v>
      </c>
      <c r="K348" s="63">
        <v>1.19760479041916E-2</v>
      </c>
      <c r="L348" s="63">
        <v>9.4890510948905105E-2</v>
      </c>
      <c r="M348" s="63">
        <v>1.2820512820512799E-2</v>
      </c>
      <c r="N348" s="63">
        <v>1.4705882352941201E-2</v>
      </c>
    </row>
    <row r="349" spans="1:14" x14ac:dyDescent="0.35">
      <c r="A349" s="34" t="s">
        <v>359</v>
      </c>
      <c r="B349" s="34" t="s">
        <v>83</v>
      </c>
      <c r="C349" t="s">
        <v>225</v>
      </c>
      <c r="E349" s="38" t="s">
        <v>11</v>
      </c>
      <c r="F349" s="38" t="s">
        <v>13</v>
      </c>
      <c r="G349" s="35" t="s">
        <v>239</v>
      </c>
      <c r="H349" s="63" t="s">
        <v>233</v>
      </c>
      <c r="I349" s="34" t="str">
        <f t="shared" si="31"/>
        <v>Average monthly expenditures (30 days) : From 35 million LBP to less than 50 million LBP</v>
      </c>
      <c r="J349" s="34" t="str">
        <f t="shared" si="32"/>
        <v>Average monthly expenditures (30 days) : From 35 million LBP to less than 50 million LBPPRL</v>
      </c>
    </row>
    <row r="350" spans="1:14" x14ac:dyDescent="0.35">
      <c r="A350" s="34" t="s">
        <v>359</v>
      </c>
      <c r="B350" s="34" t="s">
        <v>83</v>
      </c>
      <c r="C350" t="s">
        <v>225</v>
      </c>
      <c r="E350" s="38" t="s">
        <v>11</v>
      </c>
      <c r="F350" s="38" t="s">
        <v>13</v>
      </c>
      <c r="G350" s="35" t="s">
        <v>239</v>
      </c>
      <c r="H350" s="63" t="s">
        <v>235</v>
      </c>
      <c r="I350" s="34" t="str">
        <f t="shared" si="31"/>
        <v>Average monthly expenditures (30 days) : From 5 million LBP to less than 8 million LBP</v>
      </c>
      <c r="J350" s="34" t="str">
        <f t="shared" si="32"/>
        <v>Average monthly expenditures (30 days) : From 5 million LBP to less than 8 million LBPPRL</v>
      </c>
      <c r="K350" s="63">
        <v>0.11377245508981999</v>
      </c>
      <c r="L350" s="63">
        <v>9.4890510948905105E-2</v>
      </c>
      <c r="M350" s="63">
        <v>0.108974358974359</v>
      </c>
      <c r="N350" s="63">
        <v>0.191176470588235</v>
      </c>
    </row>
    <row r="351" spans="1:14" x14ac:dyDescent="0.35">
      <c r="A351" s="34" t="s">
        <v>359</v>
      </c>
      <c r="B351" s="34" t="s">
        <v>83</v>
      </c>
      <c r="C351" t="s">
        <v>225</v>
      </c>
      <c r="E351" s="38" t="s">
        <v>11</v>
      </c>
      <c r="F351" s="38" t="s">
        <v>13</v>
      </c>
      <c r="G351" s="35" t="s">
        <v>239</v>
      </c>
      <c r="H351" s="63" t="s">
        <v>236</v>
      </c>
      <c r="I351" s="34" t="str">
        <f t="shared" si="31"/>
        <v>Average monthly expenditures (30 days) : From 650,000 LBP to less than 1 million LBP</v>
      </c>
      <c r="J351" s="34" t="str">
        <f t="shared" si="32"/>
        <v>Average monthly expenditures (30 days) : From 650,000 LBP to less than 1 million LBPPRL</v>
      </c>
      <c r="K351" s="63">
        <v>0.149700598802395</v>
      </c>
      <c r="L351" s="63">
        <v>0.13868613138686101</v>
      </c>
      <c r="M351" s="63">
        <v>9.6153846153846104E-2</v>
      </c>
      <c r="N351" s="63">
        <v>2.9411764705882401E-2</v>
      </c>
    </row>
    <row r="352" spans="1:14" x14ac:dyDescent="0.35">
      <c r="A352" s="34" t="s">
        <v>359</v>
      </c>
      <c r="B352" s="34" t="s">
        <v>83</v>
      </c>
      <c r="C352" t="s">
        <v>225</v>
      </c>
      <c r="E352" s="38" t="s">
        <v>11</v>
      </c>
      <c r="F352" s="38" t="s">
        <v>13</v>
      </c>
      <c r="G352" s="35" t="s">
        <v>239</v>
      </c>
      <c r="H352" s="63" t="s">
        <v>237</v>
      </c>
      <c r="I352" s="34" t="str">
        <f t="shared" ref="I352:I356" si="33">CONCATENATE(G352,H352)</f>
        <v>Average monthly expenditures (30 days) : From 8 million LBP to less than 12 million LBP</v>
      </c>
      <c r="J352" s="34" t="str">
        <f t="shared" ref="J352:J356" si="34">CONCATENATE(G352,H352,F352)</f>
        <v>Average monthly expenditures (30 days) : From 8 million LBP to less than 12 million LBPPRL</v>
      </c>
      <c r="K352" s="63">
        <v>1.19760479041916E-2</v>
      </c>
      <c r="L352" s="63">
        <v>1.4598540145985399E-2</v>
      </c>
      <c r="M352" s="63">
        <v>1.2820512820512799E-2</v>
      </c>
    </row>
    <row r="353" spans="1:14" x14ac:dyDescent="0.35">
      <c r="A353" s="34" t="s">
        <v>359</v>
      </c>
      <c r="B353" s="34" t="s">
        <v>83</v>
      </c>
      <c r="C353" t="s">
        <v>225</v>
      </c>
      <c r="E353" s="38" t="s">
        <v>11</v>
      </c>
      <c r="F353" s="38" t="s">
        <v>13</v>
      </c>
      <c r="G353" s="35" t="s">
        <v>239</v>
      </c>
      <c r="H353" s="63" t="s">
        <v>7</v>
      </c>
      <c r="I353" s="34" t="str">
        <f t="shared" si="33"/>
        <v>Average monthly expenditures (30 days) : Decline to answer</v>
      </c>
      <c r="J353" s="34" t="str">
        <f t="shared" si="34"/>
        <v>Average monthly expenditures (30 days) : Decline to answerPRL</v>
      </c>
      <c r="L353" s="63">
        <v>7.2992700729926996E-3</v>
      </c>
    </row>
    <row r="354" spans="1:14" x14ac:dyDescent="0.35">
      <c r="A354" s="34" t="s">
        <v>359</v>
      </c>
      <c r="B354" s="34" t="s">
        <v>83</v>
      </c>
      <c r="C354" t="s">
        <v>225</v>
      </c>
      <c r="E354" s="38" t="s">
        <v>11</v>
      </c>
      <c r="F354" s="38" t="s">
        <v>13</v>
      </c>
      <c r="G354" s="35" t="s">
        <v>239</v>
      </c>
      <c r="H354" s="63" t="s">
        <v>8</v>
      </c>
      <c r="I354" s="34" t="str">
        <f t="shared" si="33"/>
        <v>Average monthly expenditures (30 days) : Don't know</v>
      </c>
      <c r="J354" s="34" t="str">
        <f t="shared" si="34"/>
        <v>Average monthly expenditures (30 days) : Don't knowPRL</v>
      </c>
      <c r="K354" s="63">
        <v>4.1916167664670698E-2</v>
      </c>
      <c r="L354" s="63">
        <v>2.18978102189781E-2</v>
      </c>
      <c r="M354" s="63">
        <v>7.0512820512820498E-2</v>
      </c>
    </row>
    <row r="355" spans="1:14" x14ac:dyDescent="0.35">
      <c r="A355" s="34" t="s">
        <v>359</v>
      </c>
      <c r="B355" s="34" t="s">
        <v>83</v>
      </c>
      <c r="C355" t="s">
        <v>225</v>
      </c>
      <c r="E355" s="38" t="s">
        <v>11</v>
      </c>
      <c r="F355" s="38" t="s">
        <v>13</v>
      </c>
      <c r="G355" s="35" t="s">
        <v>239</v>
      </c>
      <c r="H355" s="63" t="s">
        <v>238</v>
      </c>
      <c r="I355" s="34" t="str">
        <f t="shared" si="33"/>
        <v>Average monthly expenditures (30 days) : Less than 300,000 LBP</v>
      </c>
      <c r="J355" s="34" t="str">
        <f t="shared" si="34"/>
        <v>Average monthly expenditures (30 days) : Less than 300,000 LBPPRL</v>
      </c>
      <c r="K355" s="63">
        <v>5.9880239520958096E-3</v>
      </c>
      <c r="L355" s="63">
        <v>5.8394160583941597E-2</v>
      </c>
    </row>
    <row r="356" spans="1:14" x14ac:dyDescent="0.35">
      <c r="A356" s="34" t="s">
        <v>359</v>
      </c>
      <c r="B356" s="34" t="s">
        <v>83</v>
      </c>
      <c r="C356" t="s">
        <v>260</v>
      </c>
      <c r="E356" s="34" t="s">
        <v>11</v>
      </c>
      <c r="F356" s="38" t="s">
        <v>12</v>
      </c>
      <c r="G356" s="35" t="s">
        <v>278</v>
      </c>
      <c r="H356" s="61" t="s">
        <v>261</v>
      </c>
      <c r="I356" s="34" t="str">
        <f t="shared" si="33"/>
        <v>Main source of income (30 days) : Savings</v>
      </c>
      <c r="J356" s="34" t="str">
        <f t="shared" si="34"/>
        <v>Main source of income (30 days) : SavingsLebanese</v>
      </c>
      <c r="K356" s="71">
        <v>0.16155748653883201</v>
      </c>
      <c r="L356" s="71">
        <v>0.29539303414676099</v>
      </c>
      <c r="M356" s="71">
        <v>0.15967876739251399</v>
      </c>
      <c r="N356" s="71">
        <v>0.198174464855877</v>
      </c>
    </row>
    <row r="357" spans="1:14" x14ac:dyDescent="0.35">
      <c r="A357" s="34" t="s">
        <v>359</v>
      </c>
      <c r="B357" s="34" t="s">
        <v>83</v>
      </c>
      <c r="C357" t="s">
        <v>260</v>
      </c>
      <c r="E357" s="34" t="s">
        <v>11</v>
      </c>
      <c r="F357" s="38" t="s">
        <v>12</v>
      </c>
      <c r="G357" s="35" t="s">
        <v>278</v>
      </c>
      <c r="H357" s="61" t="s">
        <v>262</v>
      </c>
      <c r="I357" s="34" t="str">
        <f t="shared" ref="I357:I366" si="35">CONCATENATE(G357,H357)</f>
        <v>Main source of income (30 days) : Income from renting out house, land or property</v>
      </c>
      <c r="J357" s="34" t="str">
        <f t="shared" ref="J357:J366" si="36">CONCATENATE(G357,H357,F357)</f>
        <v>Main source of income (30 days) : Income from renting out house, land or propertyLebanese</v>
      </c>
      <c r="K357" s="71">
        <v>1.8524829346405699E-2</v>
      </c>
      <c r="L357" s="71">
        <v>2.2749246259967E-2</v>
      </c>
      <c r="M357" s="71">
        <v>1.8191142163117301E-2</v>
      </c>
      <c r="N357" s="71">
        <v>1.94767747856508E-2</v>
      </c>
    </row>
    <row r="358" spans="1:14" x14ac:dyDescent="0.35">
      <c r="A358" s="34" t="s">
        <v>359</v>
      </c>
      <c r="B358" s="34" t="s">
        <v>83</v>
      </c>
      <c r="C358" t="s">
        <v>260</v>
      </c>
      <c r="E358" s="34" t="s">
        <v>11</v>
      </c>
      <c r="F358" s="38" t="s">
        <v>12</v>
      </c>
      <c r="G358" s="35" t="s">
        <v>278</v>
      </c>
      <c r="H358" s="61" t="s">
        <v>263</v>
      </c>
      <c r="I358" s="34" t="str">
        <f t="shared" si="35"/>
        <v>Main source of income (30 days) : Employment (contracted)</v>
      </c>
      <c r="J358" s="34" t="str">
        <f t="shared" si="36"/>
        <v>Main source of income (30 days) : Employment (contracted)Lebanese</v>
      </c>
      <c r="K358" s="71">
        <v>0.18586367460697401</v>
      </c>
      <c r="L358" s="71">
        <v>0.38983221709782001</v>
      </c>
      <c r="M358" s="71">
        <v>0.17655406787816399</v>
      </c>
      <c r="N358" s="71">
        <v>0.159986919861242</v>
      </c>
    </row>
    <row r="359" spans="1:14" x14ac:dyDescent="0.35">
      <c r="A359" s="34" t="s">
        <v>359</v>
      </c>
      <c r="B359" s="34" t="s">
        <v>83</v>
      </c>
      <c r="C359" t="s">
        <v>260</v>
      </c>
      <c r="E359" s="34" t="s">
        <v>11</v>
      </c>
      <c r="F359" s="38" t="s">
        <v>12</v>
      </c>
      <c r="G359" s="35" t="s">
        <v>278</v>
      </c>
      <c r="H359" s="61" t="s">
        <v>264</v>
      </c>
      <c r="I359" s="34" t="str">
        <f t="shared" si="35"/>
        <v>Main source of income (30 days) : Daily/intermittent work</v>
      </c>
      <c r="J359" s="34" t="str">
        <f t="shared" si="36"/>
        <v>Main source of income (30 days) : Daily/intermittent workLebanese</v>
      </c>
      <c r="K359" s="71">
        <v>0.47930562701956603</v>
      </c>
      <c r="L359" s="71">
        <v>0.34279591972290901</v>
      </c>
      <c r="M359" s="71">
        <v>0.48355236585845701</v>
      </c>
      <c r="N359" s="71">
        <v>0.48993078263356798</v>
      </c>
    </row>
    <row r="360" spans="1:14" x14ac:dyDescent="0.35">
      <c r="A360" s="34" t="s">
        <v>359</v>
      </c>
      <c r="B360" s="34" t="s">
        <v>83</v>
      </c>
      <c r="C360" t="s">
        <v>260</v>
      </c>
      <c r="E360" s="34" t="s">
        <v>11</v>
      </c>
      <c r="F360" s="38" t="s">
        <v>12</v>
      </c>
      <c r="G360" s="35" t="s">
        <v>278</v>
      </c>
      <c r="H360" s="61" t="s">
        <v>265</v>
      </c>
      <c r="I360" s="34" t="str">
        <f t="shared" si="35"/>
        <v>Main source of income (30 days) : Remittances</v>
      </c>
      <c r="J360" s="34" t="str">
        <f t="shared" si="36"/>
        <v>Main source of income (30 days) : RemittancesLebanese</v>
      </c>
      <c r="K360" s="71">
        <v>5.7265759924433703E-2</v>
      </c>
      <c r="L360" s="71">
        <v>4.4641719606337497E-2</v>
      </c>
      <c r="M360" s="71">
        <v>5.1672064246149799E-2</v>
      </c>
      <c r="N360" s="71">
        <v>4.0580199488417699E-2</v>
      </c>
    </row>
    <row r="361" spans="1:14" x14ac:dyDescent="0.35">
      <c r="A361" s="34" t="s">
        <v>359</v>
      </c>
      <c r="B361" s="34" t="s">
        <v>83</v>
      </c>
      <c r="C361" t="s">
        <v>260</v>
      </c>
      <c r="E361" s="34" t="s">
        <v>11</v>
      </c>
      <c r="F361" s="38" t="s">
        <v>12</v>
      </c>
      <c r="G361" s="35" t="s">
        <v>278</v>
      </c>
      <c r="H361" s="61" t="s">
        <v>266</v>
      </c>
      <c r="I361" s="34" t="str">
        <f t="shared" si="35"/>
        <v>Main source of income (30 days) : Retirement fund or pension</v>
      </c>
      <c r="J361" s="34" t="str">
        <f t="shared" si="36"/>
        <v>Main source of income (30 days) : Retirement fund or pensionLebanese</v>
      </c>
      <c r="K361" s="71">
        <v>6.7235281460842899E-2</v>
      </c>
      <c r="L361" s="71">
        <v>6.1135411074740201E-2</v>
      </c>
      <c r="M361" s="71">
        <v>0.113961787714136</v>
      </c>
      <c r="N361" s="71">
        <v>8.0876343227546693E-2</v>
      </c>
    </row>
    <row r="362" spans="1:14" x14ac:dyDescent="0.35">
      <c r="A362" s="34" t="s">
        <v>359</v>
      </c>
      <c r="B362" s="34" t="s">
        <v>83</v>
      </c>
      <c r="C362" t="s">
        <v>260</v>
      </c>
      <c r="E362" s="34" t="s">
        <v>11</v>
      </c>
      <c r="F362" s="38" t="s">
        <v>12</v>
      </c>
      <c r="G362" s="35" t="s">
        <v>278</v>
      </c>
      <c r="H362" s="61" t="s">
        <v>267</v>
      </c>
      <c r="I362" s="34" t="str">
        <f t="shared" si="35"/>
        <v>Main source of income (30 days) : Selling household assets</v>
      </c>
      <c r="J362" s="34" t="str">
        <f t="shared" si="36"/>
        <v>Main source of income (30 days) : Selling household assetsLebanese</v>
      </c>
      <c r="K362" s="71">
        <v>2.5849691367712001E-2</v>
      </c>
      <c r="L362" s="71">
        <v>2.8751075673943399E-2</v>
      </c>
      <c r="M362" s="71">
        <v>1.7283466320690801E-2</v>
      </c>
      <c r="N362" s="71">
        <v>5.47842737176856E-2</v>
      </c>
    </row>
    <row r="363" spans="1:14" x14ac:dyDescent="0.35">
      <c r="A363" s="34" t="s">
        <v>359</v>
      </c>
      <c r="B363" s="34" t="s">
        <v>83</v>
      </c>
      <c r="C363" t="s">
        <v>260</v>
      </c>
      <c r="E363" s="34" t="s">
        <v>11</v>
      </c>
      <c r="F363" s="38" t="s">
        <v>12</v>
      </c>
      <c r="G363" s="35" t="s">
        <v>278</v>
      </c>
      <c r="H363" s="61" t="s">
        <v>268</v>
      </c>
      <c r="I363" s="34" t="str">
        <f t="shared" si="35"/>
        <v>Main source of income (30 days) : Selling assistance received</v>
      </c>
      <c r="J363" s="34" t="str">
        <f t="shared" si="36"/>
        <v>Main source of income (30 days) : Selling assistance receivedLebanese</v>
      </c>
      <c r="K363" s="71">
        <v>0</v>
      </c>
      <c r="L363" s="71">
        <v>3.00512311448849E-3</v>
      </c>
      <c r="M363" s="71">
        <v>3.5606998323187101E-3</v>
      </c>
      <c r="N363" s="71">
        <v>1.3926923563715101E-3</v>
      </c>
    </row>
    <row r="364" spans="1:14" x14ac:dyDescent="0.35">
      <c r="A364" s="34" t="s">
        <v>359</v>
      </c>
      <c r="B364" s="34" t="s">
        <v>83</v>
      </c>
      <c r="C364" t="s">
        <v>260</v>
      </c>
      <c r="E364" s="34" t="s">
        <v>11</v>
      </c>
      <c r="F364" s="38" t="s">
        <v>12</v>
      </c>
      <c r="G364" s="35" t="s">
        <v>278</v>
      </c>
      <c r="H364" s="61" t="s">
        <v>269</v>
      </c>
      <c r="I364" s="34" t="str">
        <f t="shared" si="35"/>
        <v>Main source of income (30 days) : Loans, debt</v>
      </c>
      <c r="J364" s="34" t="str">
        <f t="shared" si="36"/>
        <v>Main source of income (30 days) : Loans, debtLebanese</v>
      </c>
      <c r="K364" s="71">
        <v>5.6168209124505798E-2</v>
      </c>
      <c r="L364" s="71">
        <v>4.0706676680376801E-2</v>
      </c>
      <c r="M364" s="71">
        <v>6.8448361550925693E-2</v>
      </c>
      <c r="N364" s="71">
        <v>8.1488969996855204E-2</v>
      </c>
    </row>
    <row r="365" spans="1:14" x14ac:dyDescent="0.35">
      <c r="A365" s="34" t="s">
        <v>359</v>
      </c>
      <c r="B365" s="34" t="s">
        <v>83</v>
      </c>
      <c r="C365" t="s">
        <v>260</v>
      </c>
      <c r="E365" s="34" t="s">
        <v>11</v>
      </c>
      <c r="F365" s="38" t="s">
        <v>12</v>
      </c>
      <c r="G365" s="35" t="s">
        <v>278</v>
      </c>
      <c r="H365" s="61" t="s">
        <v>270</v>
      </c>
      <c r="I365" s="34" t="str">
        <f t="shared" si="35"/>
        <v>Main source of income (30 days) : Cash assistance</v>
      </c>
      <c r="J365" s="34" t="str">
        <f t="shared" si="36"/>
        <v>Main source of income (30 days) : Cash assistanceLebanese</v>
      </c>
      <c r="K365" s="71">
        <v>8.3167267706184697E-2</v>
      </c>
      <c r="L365" s="71">
        <v>4.5838049007993903E-2</v>
      </c>
      <c r="M365" s="71">
        <v>4.5921028065165001E-2</v>
      </c>
      <c r="N365" s="71">
        <v>4.1250491543015501E-2</v>
      </c>
    </row>
    <row r="366" spans="1:14" x14ac:dyDescent="0.35">
      <c r="A366" s="34" t="s">
        <v>359</v>
      </c>
      <c r="B366" s="34" t="s">
        <v>83</v>
      </c>
      <c r="C366" t="s">
        <v>260</v>
      </c>
      <c r="E366" s="34" t="s">
        <v>11</v>
      </c>
      <c r="F366" s="38" t="s">
        <v>12</v>
      </c>
      <c r="G366" s="35" t="s">
        <v>278</v>
      </c>
      <c r="H366" s="61" t="s">
        <v>271</v>
      </c>
      <c r="I366" s="34" t="str">
        <f t="shared" si="35"/>
        <v>Main source of income (30 days) : Support from community, friends, family</v>
      </c>
      <c r="J366" s="34" t="str">
        <f t="shared" si="36"/>
        <v>Main source of income (30 days) : Support from community, friends, familyLebanese</v>
      </c>
      <c r="K366" s="71">
        <v>0.23858961001707199</v>
      </c>
      <c r="L366" s="71">
        <v>0.175456848255855</v>
      </c>
      <c r="M366" s="71">
        <v>0.13762863010530799</v>
      </c>
      <c r="N366" s="71">
        <v>0.14829254915832099</v>
      </c>
    </row>
    <row r="367" spans="1:14" x14ac:dyDescent="0.35">
      <c r="A367" s="34" t="s">
        <v>359</v>
      </c>
      <c r="B367" s="34" t="s">
        <v>83</v>
      </c>
      <c r="C367" t="s">
        <v>260</v>
      </c>
      <c r="E367" s="34" t="s">
        <v>11</v>
      </c>
      <c r="F367" s="38" t="s">
        <v>12</v>
      </c>
      <c r="G367" s="35" t="s">
        <v>278</v>
      </c>
      <c r="H367" s="61" t="s">
        <v>272</v>
      </c>
      <c r="I367" s="34" t="str">
        <f t="shared" ref="I367:I415" si="37">CONCATENATE(G367,H367)</f>
        <v>Main source of income (30 days) : NGO or charity assistance</v>
      </c>
      <c r="J367" s="34" t="str">
        <f t="shared" ref="J367:J415" si="38">CONCATENATE(G367,H367,F367)</f>
        <v>Main source of income (30 days) : NGO or charity assistanceLebanese</v>
      </c>
      <c r="K367" s="71">
        <v>1.18111402840765E-2</v>
      </c>
      <c r="L367" s="71">
        <v>4.9077745964298597E-3</v>
      </c>
      <c r="M367" s="71">
        <v>1.16613063015755E-2</v>
      </c>
      <c r="N367" s="71">
        <v>1.2481518448104601E-2</v>
      </c>
    </row>
    <row r="368" spans="1:14" x14ac:dyDescent="0.35">
      <c r="A368" s="34" t="s">
        <v>359</v>
      </c>
      <c r="B368" s="34" t="s">
        <v>83</v>
      </c>
      <c r="C368" t="s">
        <v>260</v>
      </c>
      <c r="E368" s="34" t="s">
        <v>11</v>
      </c>
      <c r="F368" s="38" t="s">
        <v>12</v>
      </c>
      <c r="G368" s="35" t="s">
        <v>278</v>
      </c>
      <c r="H368" s="61" t="s">
        <v>273</v>
      </c>
      <c r="I368" s="34" t="str">
        <f t="shared" si="37"/>
        <v>Main source of income (30 days) : Social service (disability allowance)</v>
      </c>
      <c r="J368" s="34" t="str">
        <f t="shared" si="38"/>
        <v>Main source of income (30 days) : Social service (disability allowance)Lebanese</v>
      </c>
      <c r="K368" s="71">
        <v>3.2669602142755502E-3</v>
      </c>
      <c r="L368" s="71">
        <v>0</v>
      </c>
      <c r="M368" s="71">
        <v>2.7248965155171499E-3</v>
      </c>
      <c r="N368" s="71">
        <v>9.2929550066304901E-4</v>
      </c>
    </row>
    <row r="369" spans="1:14" x14ac:dyDescent="0.35">
      <c r="A369" s="34" t="s">
        <v>359</v>
      </c>
      <c r="B369" s="34" t="s">
        <v>83</v>
      </c>
      <c r="C369" t="s">
        <v>260</v>
      </c>
      <c r="E369" s="34" t="s">
        <v>11</v>
      </c>
      <c r="F369" s="38" t="s">
        <v>12</v>
      </c>
      <c r="G369" s="35" t="s">
        <v>278</v>
      </c>
      <c r="H369" s="61" t="s">
        <v>274</v>
      </c>
      <c r="I369" s="34" t="str">
        <f t="shared" si="37"/>
        <v>Main source of income (30 days) : Illegal or socially degrading activities (e.g. unlawful sales, begging, etc.)</v>
      </c>
      <c r="J369" s="34" t="str">
        <f t="shared" si="38"/>
        <v>Main source of income (30 days) : Illegal or socially degrading activities (e.g. unlawful sales, begging, etc.)Lebanese</v>
      </c>
      <c r="K369" s="71">
        <v>1.6334801071377701E-3</v>
      </c>
      <c r="L369" s="71">
        <v>7.7526624388239999E-4</v>
      </c>
      <c r="M369" s="71">
        <v>7.7030710511842202E-4</v>
      </c>
      <c r="N369" s="71">
        <v>9.2929550066304901E-4</v>
      </c>
    </row>
    <row r="370" spans="1:14" x14ac:dyDescent="0.35">
      <c r="A370" s="34" t="s">
        <v>359</v>
      </c>
      <c r="B370" s="34" t="s">
        <v>83</v>
      </c>
      <c r="C370" t="s">
        <v>260</v>
      </c>
      <c r="E370" s="34" t="s">
        <v>11</v>
      </c>
      <c r="F370" s="38" t="s">
        <v>12</v>
      </c>
      <c r="G370" s="35" t="s">
        <v>278</v>
      </c>
      <c r="H370" s="61" t="s">
        <v>275</v>
      </c>
      <c r="I370" s="34" t="str">
        <f t="shared" si="37"/>
        <v>Main source of income (30 days) : Zakat</v>
      </c>
      <c r="J370" s="34" t="str">
        <f t="shared" si="38"/>
        <v>Main source of income (30 days) : ZakatLebanese</v>
      </c>
      <c r="K370" s="71">
        <v>7.2968650462156004E-3</v>
      </c>
      <c r="L370" s="71">
        <v>1.0504715739885E-3</v>
      </c>
      <c r="M370" s="71">
        <v>8.3280562703089908E-3</v>
      </c>
      <c r="N370" s="71">
        <v>2.0940133778771298E-3</v>
      </c>
    </row>
    <row r="371" spans="1:14" x14ac:dyDescent="0.35">
      <c r="A371" s="34" t="s">
        <v>359</v>
      </c>
      <c r="B371" s="34" t="s">
        <v>83</v>
      </c>
      <c r="C371" t="s">
        <v>260</v>
      </c>
      <c r="E371" s="34" t="s">
        <v>11</v>
      </c>
      <c r="F371" s="38" t="s">
        <v>12</v>
      </c>
      <c r="G371" s="35" t="s">
        <v>278</v>
      </c>
      <c r="H371" s="61" t="s">
        <v>276</v>
      </c>
      <c r="I371" s="34" t="str">
        <f t="shared" si="37"/>
        <v>Main source of income (30 days) : Agriculture, livestock or herding</v>
      </c>
      <c r="J371" s="34" t="str">
        <f t="shared" si="38"/>
        <v>Main source of income (30 days) : Agriculture, livestock or herdingLebanese</v>
      </c>
      <c r="K371" s="71">
        <v>1.5523054721391901E-2</v>
      </c>
      <c r="L371" s="71">
        <v>8.8729496364107503E-3</v>
      </c>
      <c r="M371" s="71">
        <v>3.9336420474686599E-2</v>
      </c>
      <c r="N371" s="71">
        <v>2.14578391341427E-2</v>
      </c>
    </row>
    <row r="372" spans="1:14" x14ac:dyDescent="0.35">
      <c r="A372" s="34" t="s">
        <v>359</v>
      </c>
      <c r="B372" s="34" t="s">
        <v>83</v>
      </c>
      <c r="C372" t="s">
        <v>260</v>
      </c>
      <c r="E372" s="34" t="s">
        <v>11</v>
      </c>
      <c r="F372" s="38" t="s">
        <v>12</v>
      </c>
      <c r="G372" s="35" t="s">
        <v>278</v>
      </c>
      <c r="H372" s="61" t="s">
        <v>277</v>
      </c>
      <c r="I372" s="34" t="str">
        <f t="shared" si="37"/>
        <v>Main source of income (30 days) : Self-employment (own business)</v>
      </c>
      <c r="J372" s="34" t="str">
        <f t="shared" si="38"/>
        <v>Main source of income (30 days) : Self-employment (own business)Lebanese</v>
      </c>
      <c r="K372" s="71">
        <v>7.1582844255995495E-2</v>
      </c>
      <c r="L372" s="71">
        <v>7.3368397947762995E-2</v>
      </c>
      <c r="M372" s="71">
        <v>4.2405735184662098E-2</v>
      </c>
      <c r="N372" s="71">
        <v>4.9836395404377898E-2</v>
      </c>
    </row>
    <row r="373" spans="1:14" x14ac:dyDescent="0.35">
      <c r="A373" s="34" t="s">
        <v>359</v>
      </c>
      <c r="B373" s="34" t="s">
        <v>83</v>
      </c>
      <c r="C373" t="s">
        <v>260</v>
      </c>
      <c r="E373" s="34" t="s">
        <v>11</v>
      </c>
      <c r="F373" s="38" t="s">
        <v>12</v>
      </c>
      <c r="G373" s="35" t="s">
        <v>278</v>
      </c>
      <c r="H373" s="61" t="s">
        <v>9</v>
      </c>
      <c r="I373" s="34" t="str">
        <f t="shared" si="37"/>
        <v>Main source of income (30 days) : Other</v>
      </c>
      <c r="J373" s="34" t="str">
        <f t="shared" si="38"/>
        <v>Main source of income (30 days) : OtherLebanese</v>
      </c>
      <c r="K373" s="71">
        <v>0</v>
      </c>
      <c r="L373" s="71">
        <v>8.3960793316287805E-4</v>
      </c>
      <c r="M373" s="71">
        <v>0</v>
      </c>
      <c r="N373" s="71">
        <v>0</v>
      </c>
    </row>
    <row r="374" spans="1:14" x14ac:dyDescent="0.35">
      <c r="A374" s="34" t="s">
        <v>359</v>
      </c>
      <c r="B374" s="34" t="s">
        <v>83</v>
      </c>
      <c r="C374" t="s">
        <v>260</v>
      </c>
      <c r="E374" s="34" t="s">
        <v>11</v>
      </c>
      <c r="F374" s="38" t="s">
        <v>12</v>
      </c>
      <c r="G374" s="35" t="s">
        <v>278</v>
      </c>
      <c r="H374" s="61" t="s">
        <v>8</v>
      </c>
      <c r="I374" s="34" t="str">
        <f t="shared" si="37"/>
        <v>Main source of income (30 days) : Don't know</v>
      </c>
      <c r="J374" s="34" t="str">
        <f t="shared" si="38"/>
        <v>Main source of income (30 days) : Don't knowLebanese</v>
      </c>
      <c r="K374" s="71">
        <v>3.2341797844083098E-3</v>
      </c>
      <c r="L374" s="71">
        <v>3.46759292561902E-3</v>
      </c>
      <c r="M374" s="71">
        <v>2.7709343377905998E-3</v>
      </c>
      <c r="N374" s="71">
        <v>9.2929550066304901E-4</v>
      </c>
    </row>
    <row r="375" spans="1:14" x14ac:dyDescent="0.35">
      <c r="A375" s="34" t="s">
        <v>359</v>
      </c>
      <c r="B375" s="34" t="s">
        <v>83</v>
      </c>
      <c r="C375" t="s">
        <v>260</v>
      </c>
      <c r="E375" s="34" t="s">
        <v>11</v>
      </c>
      <c r="F375" s="38" t="s">
        <v>12</v>
      </c>
      <c r="G375" s="35" t="s">
        <v>278</v>
      </c>
      <c r="H375" s="61" t="s">
        <v>7</v>
      </c>
      <c r="I375" s="34" t="str">
        <f t="shared" si="37"/>
        <v>Main source of income (30 days) : Decline to answer</v>
      </c>
      <c r="J375" s="34" t="str">
        <f t="shared" si="38"/>
        <v>Main source of income (30 days) : Decline to answerLebanese</v>
      </c>
      <c r="K375" s="71">
        <v>1.1900326079692901E-3</v>
      </c>
      <c r="L375" s="71">
        <v>6.7024054574418997E-4</v>
      </c>
      <c r="M375" s="71">
        <v>2.4804295115535301E-3</v>
      </c>
      <c r="N375" s="71">
        <v>7.6812927654085301E-3</v>
      </c>
    </row>
    <row r="376" spans="1:14" x14ac:dyDescent="0.35">
      <c r="A376" s="34" t="s">
        <v>359</v>
      </c>
      <c r="B376" s="34" t="s">
        <v>83</v>
      </c>
      <c r="C376" t="s">
        <v>260</v>
      </c>
      <c r="E376" s="34" t="s">
        <v>11</v>
      </c>
      <c r="F376" s="38" t="s">
        <v>49</v>
      </c>
      <c r="G376" s="35" t="s">
        <v>278</v>
      </c>
      <c r="H376" s="61" t="s">
        <v>261</v>
      </c>
      <c r="I376" s="34" t="str">
        <f t="shared" si="37"/>
        <v>Main source of income (30 days) : Savings</v>
      </c>
      <c r="J376" s="34" t="str">
        <f t="shared" si="38"/>
        <v>Main source of income (30 days) : SavingsMigrants</v>
      </c>
      <c r="K376" s="71">
        <v>2.7397260273972601E-2</v>
      </c>
      <c r="L376" s="71">
        <v>5.9139784946236597E-2</v>
      </c>
      <c r="M376" s="71">
        <v>0.1</v>
      </c>
      <c r="N376" s="71">
        <v>0.162962962962963</v>
      </c>
    </row>
    <row r="377" spans="1:14" x14ac:dyDescent="0.35">
      <c r="A377" s="34" t="s">
        <v>359</v>
      </c>
      <c r="B377" s="34" t="s">
        <v>83</v>
      </c>
      <c r="C377" t="s">
        <v>260</v>
      </c>
      <c r="E377" s="34" t="s">
        <v>11</v>
      </c>
      <c r="F377" s="38" t="s">
        <v>49</v>
      </c>
      <c r="G377" s="35" t="s">
        <v>278</v>
      </c>
      <c r="H377" s="61" t="s">
        <v>262</v>
      </c>
      <c r="I377" s="34" t="str">
        <f t="shared" si="37"/>
        <v>Main source of income (30 days) : Income from renting out house, land or property</v>
      </c>
      <c r="J377" s="34" t="str">
        <f t="shared" si="38"/>
        <v>Main source of income (30 days) : Income from renting out house, land or propertyMigrants</v>
      </c>
      <c r="K377" s="71">
        <v>0</v>
      </c>
      <c r="L377" s="71">
        <v>5.3763440860214997E-3</v>
      </c>
      <c r="M377" s="71">
        <v>0</v>
      </c>
      <c r="N377" s="71">
        <v>0</v>
      </c>
    </row>
    <row r="378" spans="1:14" x14ac:dyDescent="0.35">
      <c r="A378" s="34" t="s">
        <v>359</v>
      </c>
      <c r="B378" s="34" t="s">
        <v>83</v>
      </c>
      <c r="C378" t="s">
        <v>260</v>
      </c>
      <c r="E378" s="34" t="s">
        <v>11</v>
      </c>
      <c r="F378" s="38" t="s">
        <v>49</v>
      </c>
      <c r="G378" s="35" t="s">
        <v>278</v>
      </c>
      <c r="H378" s="61" t="s">
        <v>263</v>
      </c>
      <c r="I378" s="34" t="str">
        <f t="shared" si="37"/>
        <v>Main source of income (30 days) : Employment (contracted)</v>
      </c>
      <c r="J378" s="34" t="str">
        <f t="shared" si="38"/>
        <v>Main source of income (30 days) : Employment (contracted)Migrants</v>
      </c>
      <c r="K378" s="71">
        <v>0.69178082191780799</v>
      </c>
      <c r="L378" s="71">
        <v>0.52688172043010795</v>
      </c>
      <c r="M378" s="71">
        <v>0.4</v>
      </c>
      <c r="N378" s="71">
        <v>0.66666666666666696</v>
      </c>
    </row>
    <row r="379" spans="1:14" x14ac:dyDescent="0.35">
      <c r="A379" s="34" t="s">
        <v>359</v>
      </c>
      <c r="B379" s="34" t="s">
        <v>83</v>
      </c>
      <c r="C379" t="s">
        <v>260</v>
      </c>
      <c r="E379" s="34" t="s">
        <v>11</v>
      </c>
      <c r="F379" s="38" t="s">
        <v>49</v>
      </c>
      <c r="G379" s="35" t="s">
        <v>278</v>
      </c>
      <c r="H379" s="61" t="s">
        <v>264</v>
      </c>
      <c r="I379" s="34" t="str">
        <f t="shared" si="37"/>
        <v>Main source of income (30 days) : Daily/intermittent work</v>
      </c>
      <c r="J379" s="34" t="str">
        <f t="shared" si="38"/>
        <v>Main source of income (30 days) : Daily/intermittent workMigrants</v>
      </c>
      <c r="K379" s="71">
        <v>0.267123287671233</v>
      </c>
      <c r="L379" s="71">
        <v>0.510752688172043</v>
      </c>
      <c r="M379" s="71">
        <v>0.51666666666666705</v>
      </c>
      <c r="N379" s="71">
        <v>0.266666666666667</v>
      </c>
    </row>
    <row r="380" spans="1:14" x14ac:dyDescent="0.35">
      <c r="A380" s="34" t="s">
        <v>359</v>
      </c>
      <c r="B380" s="34" t="s">
        <v>83</v>
      </c>
      <c r="C380" t="s">
        <v>260</v>
      </c>
      <c r="E380" s="34" t="s">
        <v>11</v>
      </c>
      <c r="F380" s="38" t="s">
        <v>49</v>
      </c>
      <c r="G380" s="35" t="s">
        <v>278</v>
      </c>
      <c r="H380" s="61" t="s">
        <v>265</v>
      </c>
      <c r="I380" s="34" t="str">
        <f t="shared" si="37"/>
        <v>Main source of income (30 days) : Remittances</v>
      </c>
      <c r="J380" s="34" t="str">
        <f t="shared" si="38"/>
        <v>Main source of income (30 days) : RemittancesMigrants</v>
      </c>
      <c r="K380" s="71">
        <v>0</v>
      </c>
      <c r="L380" s="71">
        <v>5.3763440860214997E-3</v>
      </c>
      <c r="M380" s="71">
        <v>3.3333333333333298E-2</v>
      </c>
      <c r="N380" s="71">
        <v>1.48148148148148E-2</v>
      </c>
    </row>
    <row r="381" spans="1:14" x14ac:dyDescent="0.35">
      <c r="A381" s="34" t="s">
        <v>359</v>
      </c>
      <c r="B381" s="34" t="s">
        <v>83</v>
      </c>
      <c r="C381" t="s">
        <v>260</v>
      </c>
      <c r="E381" s="34" t="s">
        <v>11</v>
      </c>
      <c r="F381" s="38" t="s">
        <v>49</v>
      </c>
      <c r="G381" s="35" t="s">
        <v>278</v>
      </c>
      <c r="H381" s="61" t="s">
        <v>266</v>
      </c>
      <c r="I381" s="34" t="str">
        <f t="shared" si="37"/>
        <v>Main source of income (30 days) : Retirement fund or pension</v>
      </c>
      <c r="J381" s="34" t="str">
        <f t="shared" si="38"/>
        <v>Main source of income (30 days) : Retirement fund or pensionMigrants</v>
      </c>
      <c r="K381" s="71">
        <v>0</v>
      </c>
      <c r="L381" s="71">
        <v>1.11022302462516E-16</v>
      </c>
      <c r="M381" s="71">
        <v>0</v>
      </c>
      <c r="N381" s="71">
        <v>0</v>
      </c>
    </row>
    <row r="382" spans="1:14" x14ac:dyDescent="0.35">
      <c r="A382" s="34" t="s">
        <v>359</v>
      </c>
      <c r="B382" s="34" t="s">
        <v>83</v>
      </c>
      <c r="C382" t="s">
        <v>260</v>
      </c>
      <c r="E382" s="34" t="s">
        <v>11</v>
      </c>
      <c r="F382" s="38" t="s">
        <v>49</v>
      </c>
      <c r="G382" s="35" t="s">
        <v>278</v>
      </c>
      <c r="H382" s="61" t="s">
        <v>267</v>
      </c>
      <c r="I382" s="34" t="str">
        <f t="shared" si="37"/>
        <v>Main source of income (30 days) : Selling household assets</v>
      </c>
      <c r="J382" s="34" t="str">
        <f t="shared" si="38"/>
        <v>Main source of income (30 days) : Selling household assetsMigrants</v>
      </c>
      <c r="K382" s="71">
        <v>0</v>
      </c>
      <c r="L382" s="71">
        <v>2.6881720430107499E-3</v>
      </c>
      <c r="M382" s="71">
        <v>0</v>
      </c>
      <c r="N382" s="71">
        <v>0</v>
      </c>
    </row>
    <row r="383" spans="1:14" x14ac:dyDescent="0.35">
      <c r="A383" s="34" t="s">
        <v>359</v>
      </c>
      <c r="B383" s="34" t="s">
        <v>83</v>
      </c>
      <c r="C383" t="s">
        <v>260</v>
      </c>
      <c r="E383" s="34" t="s">
        <v>11</v>
      </c>
      <c r="F383" s="38" t="s">
        <v>49</v>
      </c>
      <c r="G383" s="35" t="s">
        <v>278</v>
      </c>
      <c r="H383" s="61" t="s">
        <v>268</v>
      </c>
      <c r="I383" s="34" t="str">
        <f t="shared" si="37"/>
        <v>Main source of income (30 days) : Selling assistance received</v>
      </c>
      <c r="J383" s="34" t="str">
        <f t="shared" si="38"/>
        <v>Main source of income (30 days) : Selling assistance receivedMigrants</v>
      </c>
      <c r="K383" s="71">
        <v>6.8493150684931503E-3</v>
      </c>
      <c r="L383" s="71">
        <v>1.11022302462516E-16</v>
      </c>
      <c r="M383" s="71">
        <v>0</v>
      </c>
      <c r="N383" s="71">
        <v>0</v>
      </c>
    </row>
    <row r="384" spans="1:14" x14ac:dyDescent="0.35">
      <c r="A384" s="34" t="s">
        <v>359</v>
      </c>
      <c r="B384" s="34" t="s">
        <v>83</v>
      </c>
      <c r="C384" t="s">
        <v>260</v>
      </c>
      <c r="E384" s="34" t="s">
        <v>11</v>
      </c>
      <c r="F384" s="38" t="s">
        <v>49</v>
      </c>
      <c r="G384" s="35" t="s">
        <v>278</v>
      </c>
      <c r="H384" s="61" t="s">
        <v>269</v>
      </c>
      <c r="I384" s="34" t="str">
        <f t="shared" si="37"/>
        <v>Main source of income (30 days) : Loans, debt</v>
      </c>
      <c r="J384" s="34" t="str">
        <f t="shared" si="38"/>
        <v>Main source of income (30 days) : Loans, debtMigrants</v>
      </c>
      <c r="K384" s="71">
        <v>6.8493150684931503E-3</v>
      </c>
      <c r="L384" s="71">
        <v>1.34408602150538E-2</v>
      </c>
      <c r="M384" s="71">
        <v>0</v>
      </c>
      <c r="N384" s="71">
        <v>7.4074074074074103E-3</v>
      </c>
    </row>
    <row r="385" spans="1:14" x14ac:dyDescent="0.35">
      <c r="A385" s="34" t="s">
        <v>359</v>
      </c>
      <c r="B385" s="34" t="s">
        <v>83</v>
      </c>
      <c r="C385" t="s">
        <v>260</v>
      </c>
      <c r="E385" s="34" t="s">
        <v>11</v>
      </c>
      <c r="F385" s="38" t="s">
        <v>49</v>
      </c>
      <c r="G385" s="35" t="s">
        <v>278</v>
      </c>
      <c r="H385" s="61" t="s">
        <v>270</v>
      </c>
      <c r="I385" s="34" t="str">
        <f t="shared" si="37"/>
        <v>Main source of income (30 days) : Cash assistance</v>
      </c>
      <c r="J385" s="34" t="str">
        <f t="shared" si="38"/>
        <v>Main source of income (30 days) : Cash assistanceMigrants</v>
      </c>
      <c r="K385" s="71">
        <v>2.0547945205479499E-2</v>
      </c>
      <c r="L385" s="71">
        <v>2.1505376344085999E-2</v>
      </c>
      <c r="M385" s="71">
        <v>1.6666666666666701E-2</v>
      </c>
      <c r="N385" s="71">
        <v>7.4074074074074103E-3</v>
      </c>
    </row>
    <row r="386" spans="1:14" x14ac:dyDescent="0.35">
      <c r="A386" s="34" t="s">
        <v>359</v>
      </c>
      <c r="B386" s="34" t="s">
        <v>83</v>
      </c>
      <c r="C386" t="s">
        <v>260</v>
      </c>
      <c r="E386" s="34" t="s">
        <v>11</v>
      </c>
      <c r="F386" s="38" t="s">
        <v>49</v>
      </c>
      <c r="G386" s="35" t="s">
        <v>278</v>
      </c>
      <c r="H386" s="61" t="s">
        <v>271</v>
      </c>
      <c r="I386" s="34" t="str">
        <f t="shared" si="37"/>
        <v>Main source of income (30 days) : Support from community, friends, family</v>
      </c>
      <c r="J386" s="34" t="str">
        <f t="shared" si="38"/>
        <v>Main source of income (30 days) : Support from community, friends, familyMigrants</v>
      </c>
      <c r="K386" s="71">
        <v>2.0547945205479499E-2</v>
      </c>
      <c r="L386" s="71">
        <v>1.0752688172042999E-2</v>
      </c>
      <c r="M386" s="71">
        <v>3.3333333333333298E-2</v>
      </c>
      <c r="N386" s="71">
        <v>7.4074074074074103E-3</v>
      </c>
    </row>
    <row r="387" spans="1:14" x14ac:dyDescent="0.35">
      <c r="A387" s="34" t="s">
        <v>359</v>
      </c>
      <c r="B387" s="34" t="s">
        <v>83</v>
      </c>
      <c r="C387" t="s">
        <v>260</v>
      </c>
      <c r="E387" s="34" t="s">
        <v>11</v>
      </c>
      <c r="F387" s="38" t="s">
        <v>49</v>
      </c>
      <c r="G387" s="35" t="s">
        <v>278</v>
      </c>
      <c r="H387" s="61" t="s">
        <v>272</v>
      </c>
      <c r="I387" s="34" t="str">
        <f t="shared" si="37"/>
        <v>Main source of income (30 days) : NGO or charity assistance</v>
      </c>
      <c r="J387" s="34" t="str">
        <f t="shared" si="38"/>
        <v>Main source of income (30 days) : NGO or charity assistanceMigrants</v>
      </c>
      <c r="K387" s="71">
        <v>0</v>
      </c>
      <c r="L387" s="71">
        <v>2.6881720430107499E-3</v>
      </c>
      <c r="M387" s="71">
        <v>0</v>
      </c>
      <c r="N387" s="71">
        <v>0</v>
      </c>
    </row>
    <row r="388" spans="1:14" x14ac:dyDescent="0.35">
      <c r="A388" s="34" t="s">
        <v>359</v>
      </c>
      <c r="B388" s="34" t="s">
        <v>83</v>
      </c>
      <c r="C388" t="s">
        <v>260</v>
      </c>
      <c r="E388" s="34" t="s">
        <v>11</v>
      </c>
      <c r="F388" s="38" t="s">
        <v>49</v>
      </c>
      <c r="G388" s="35" t="s">
        <v>278</v>
      </c>
      <c r="H388" s="61" t="s">
        <v>273</v>
      </c>
      <c r="I388" s="34" t="str">
        <f t="shared" si="37"/>
        <v>Main source of income (30 days) : Social service (disability allowance)</v>
      </c>
      <c r="J388" s="34" t="str">
        <f t="shared" si="38"/>
        <v>Main source of income (30 days) : Social service (disability allowance)Migrants</v>
      </c>
      <c r="K388" s="71">
        <v>0</v>
      </c>
      <c r="L388" s="71">
        <v>1.11022302462516E-16</v>
      </c>
      <c r="M388" s="71">
        <v>0</v>
      </c>
      <c r="N388" s="71">
        <v>0</v>
      </c>
    </row>
    <row r="389" spans="1:14" x14ac:dyDescent="0.35">
      <c r="A389" s="34" t="s">
        <v>359</v>
      </c>
      <c r="B389" s="34" t="s">
        <v>83</v>
      </c>
      <c r="C389" t="s">
        <v>260</v>
      </c>
      <c r="E389" s="34" t="s">
        <v>11</v>
      </c>
      <c r="F389" s="38" t="s">
        <v>49</v>
      </c>
      <c r="G389" s="35" t="s">
        <v>278</v>
      </c>
      <c r="H389" s="61" t="s">
        <v>274</v>
      </c>
      <c r="I389" s="34" t="str">
        <f t="shared" si="37"/>
        <v>Main source of income (30 days) : Illegal or socially degrading activities (e.g. unlawful sales, begging, etc.)</v>
      </c>
      <c r="J389" s="34" t="str">
        <f t="shared" si="38"/>
        <v>Main source of income (30 days) : Illegal or socially degrading activities (e.g. unlawful sales, begging, etc.)Migrants</v>
      </c>
      <c r="K389" s="71">
        <v>0</v>
      </c>
      <c r="L389" s="71">
        <v>2.6881720430107499E-3</v>
      </c>
      <c r="M389" s="71">
        <v>0</v>
      </c>
      <c r="N389" s="71">
        <v>0</v>
      </c>
    </row>
    <row r="390" spans="1:14" x14ac:dyDescent="0.35">
      <c r="A390" s="34" t="s">
        <v>359</v>
      </c>
      <c r="B390" s="34" t="s">
        <v>83</v>
      </c>
      <c r="C390" t="s">
        <v>260</v>
      </c>
      <c r="E390" s="34" t="s">
        <v>11</v>
      </c>
      <c r="F390" s="38" t="s">
        <v>49</v>
      </c>
      <c r="G390" s="35" t="s">
        <v>278</v>
      </c>
      <c r="H390" s="61" t="s">
        <v>275</v>
      </c>
      <c r="I390" s="34" t="str">
        <f t="shared" si="37"/>
        <v>Main source of income (30 days) : Zakat</v>
      </c>
      <c r="J390" s="34" t="str">
        <f t="shared" si="38"/>
        <v>Main source of income (30 days) : ZakatMigrants</v>
      </c>
      <c r="K390" s="71">
        <v>6.8493150684931503E-3</v>
      </c>
      <c r="L390" s="71">
        <v>2.6881720430107499E-3</v>
      </c>
      <c r="M390" s="71">
        <v>0</v>
      </c>
      <c r="N390" s="71">
        <v>7.4074074074074103E-3</v>
      </c>
    </row>
    <row r="391" spans="1:14" x14ac:dyDescent="0.35">
      <c r="A391" s="34" t="s">
        <v>359</v>
      </c>
      <c r="B391" s="34" t="s">
        <v>83</v>
      </c>
      <c r="C391" t="s">
        <v>260</v>
      </c>
      <c r="E391" s="34" t="s">
        <v>11</v>
      </c>
      <c r="F391" s="38" t="s">
        <v>49</v>
      </c>
      <c r="G391" s="35" t="s">
        <v>278</v>
      </c>
      <c r="H391" s="61" t="s">
        <v>276</v>
      </c>
      <c r="I391" s="34" t="str">
        <f t="shared" si="37"/>
        <v>Main source of income (30 days) : Agriculture, livestock or herding</v>
      </c>
      <c r="J391" s="34" t="str">
        <f t="shared" si="38"/>
        <v>Main source of income (30 days) : Agriculture, livestock or herdingMigrants</v>
      </c>
      <c r="K391" s="71">
        <v>6.8493150684931503E-3</v>
      </c>
      <c r="L391" s="71">
        <v>1.11022302462516E-16</v>
      </c>
      <c r="M391" s="71">
        <v>0</v>
      </c>
      <c r="N391" s="71">
        <v>0</v>
      </c>
    </row>
    <row r="392" spans="1:14" x14ac:dyDescent="0.35">
      <c r="A392" s="34" t="s">
        <v>359</v>
      </c>
      <c r="B392" s="34" t="s">
        <v>83</v>
      </c>
      <c r="C392" t="s">
        <v>260</v>
      </c>
      <c r="E392" s="34" t="s">
        <v>11</v>
      </c>
      <c r="F392" s="38" t="s">
        <v>49</v>
      </c>
      <c r="G392" s="35" t="s">
        <v>278</v>
      </c>
      <c r="H392" s="61" t="s">
        <v>277</v>
      </c>
      <c r="I392" s="34" t="str">
        <f t="shared" si="37"/>
        <v>Main source of income (30 days) : Self-employment (own business)</v>
      </c>
      <c r="J392" s="34" t="str">
        <f t="shared" si="38"/>
        <v>Main source of income (30 days) : Self-employment (own business)Migrants</v>
      </c>
      <c r="K392" s="71">
        <v>6.8493150684931503E-3</v>
      </c>
      <c r="L392" s="71">
        <v>1.11022302462516E-16</v>
      </c>
      <c r="M392" s="71">
        <v>1.6666666666666701E-2</v>
      </c>
      <c r="N392" s="71">
        <v>4.4444444444444398E-2</v>
      </c>
    </row>
    <row r="393" spans="1:14" x14ac:dyDescent="0.35">
      <c r="A393" s="34" t="s">
        <v>359</v>
      </c>
      <c r="B393" s="34" t="s">
        <v>83</v>
      </c>
      <c r="C393" t="s">
        <v>260</v>
      </c>
      <c r="E393" s="34" t="s">
        <v>11</v>
      </c>
      <c r="F393" s="38" t="s">
        <v>49</v>
      </c>
      <c r="G393" s="35" t="s">
        <v>278</v>
      </c>
      <c r="H393" s="61" t="s">
        <v>9</v>
      </c>
      <c r="I393" s="34" t="str">
        <f t="shared" si="37"/>
        <v>Main source of income (30 days) : Other</v>
      </c>
      <c r="J393" s="34" t="str">
        <f t="shared" si="38"/>
        <v>Main source of income (30 days) : OtherMigrants</v>
      </c>
      <c r="K393" s="71">
        <v>0</v>
      </c>
      <c r="L393" s="71">
        <v>1.11022302462516E-16</v>
      </c>
      <c r="M393" s="71">
        <v>1.6666666666666701E-2</v>
      </c>
      <c r="N393" s="71">
        <v>0</v>
      </c>
    </row>
    <row r="394" spans="1:14" x14ac:dyDescent="0.35">
      <c r="A394" s="34" t="s">
        <v>359</v>
      </c>
      <c r="B394" s="34" t="s">
        <v>83</v>
      </c>
      <c r="C394" t="s">
        <v>260</v>
      </c>
      <c r="E394" s="34" t="s">
        <v>11</v>
      </c>
      <c r="F394" s="38" t="s">
        <v>49</v>
      </c>
      <c r="G394" s="35" t="s">
        <v>278</v>
      </c>
      <c r="H394" s="61" t="s">
        <v>8</v>
      </c>
      <c r="I394" s="34" t="str">
        <f t="shared" si="37"/>
        <v>Main source of income (30 days) : Don't know</v>
      </c>
      <c r="J394" s="34" t="str">
        <f t="shared" si="38"/>
        <v>Main source of income (30 days) : Don't knowMigrants</v>
      </c>
      <c r="K394" s="71">
        <v>6.8493150684931503E-3</v>
      </c>
      <c r="L394" s="71">
        <v>1.11022302462516E-16</v>
      </c>
      <c r="M394" s="71">
        <v>1.6666666666666701E-2</v>
      </c>
      <c r="N394" s="71">
        <v>0</v>
      </c>
    </row>
    <row r="395" spans="1:14" x14ac:dyDescent="0.35">
      <c r="A395" s="34" t="s">
        <v>359</v>
      </c>
      <c r="B395" s="34" t="s">
        <v>83</v>
      </c>
      <c r="C395" t="s">
        <v>260</v>
      </c>
      <c r="E395" s="34" t="s">
        <v>11</v>
      </c>
      <c r="F395" s="38" t="s">
        <v>49</v>
      </c>
      <c r="G395" s="35" t="s">
        <v>278</v>
      </c>
      <c r="H395" s="61" t="s">
        <v>7</v>
      </c>
      <c r="I395" s="34" t="str">
        <f t="shared" si="37"/>
        <v>Main source of income (30 days) : Decline to answer</v>
      </c>
      <c r="J395" s="34" t="str">
        <f t="shared" si="38"/>
        <v>Main source of income (30 days) : Decline to answerMigrants</v>
      </c>
      <c r="K395" s="71">
        <v>0</v>
      </c>
      <c r="L395" s="71">
        <v>1.11022302462516E-16</v>
      </c>
      <c r="M395" s="71">
        <v>1.6666666666666701E-2</v>
      </c>
      <c r="N395" s="71">
        <v>0</v>
      </c>
    </row>
    <row r="396" spans="1:14" x14ac:dyDescent="0.35">
      <c r="A396" s="34" t="s">
        <v>359</v>
      </c>
      <c r="B396" s="34" t="s">
        <v>83</v>
      </c>
      <c r="C396" t="s">
        <v>260</v>
      </c>
      <c r="E396" s="34" t="s">
        <v>11</v>
      </c>
      <c r="F396" s="38" t="s">
        <v>13</v>
      </c>
      <c r="G396" s="35" t="s">
        <v>278</v>
      </c>
      <c r="H396" s="61" t="s">
        <v>261</v>
      </c>
      <c r="I396" s="34" t="str">
        <f t="shared" si="37"/>
        <v>Main source of income (30 days) : Savings</v>
      </c>
      <c r="J396" s="34" t="str">
        <f t="shared" si="38"/>
        <v>Main source of income (30 days) : SavingsPRL</v>
      </c>
      <c r="K396" s="71">
        <v>0.17977528089887601</v>
      </c>
      <c r="L396" s="71">
        <v>0.174157303370786</v>
      </c>
      <c r="M396" s="71">
        <v>0.133004926108374</v>
      </c>
      <c r="N396" s="71">
        <v>0.192660550458716</v>
      </c>
    </row>
    <row r="397" spans="1:14" x14ac:dyDescent="0.35">
      <c r="A397" s="34" t="s">
        <v>359</v>
      </c>
      <c r="B397" s="34" t="s">
        <v>83</v>
      </c>
      <c r="C397" t="s">
        <v>260</v>
      </c>
      <c r="E397" s="34" t="s">
        <v>11</v>
      </c>
      <c r="F397" s="38" t="s">
        <v>13</v>
      </c>
      <c r="G397" s="35" t="s">
        <v>278</v>
      </c>
      <c r="H397" s="61" t="s">
        <v>262</v>
      </c>
      <c r="I397" s="34" t="str">
        <f t="shared" si="37"/>
        <v>Main source of income (30 days) : Income from renting out house, land or property</v>
      </c>
      <c r="J397" s="34" t="str">
        <f t="shared" si="38"/>
        <v>Main source of income (30 days) : Income from renting out house, land or propertyPRL</v>
      </c>
      <c r="K397" s="71">
        <v>5.6179775280898901E-3</v>
      </c>
      <c r="L397" s="71">
        <v>2.8089887640449399E-2</v>
      </c>
      <c r="M397" s="71">
        <v>0</v>
      </c>
      <c r="N397" s="71">
        <v>2.7522935779816501E-2</v>
      </c>
    </row>
    <row r="398" spans="1:14" x14ac:dyDescent="0.35">
      <c r="A398" s="34" t="s">
        <v>359</v>
      </c>
      <c r="B398" s="34" t="s">
        <v>83</v>
      </c>
      <c r="C398" t="s">
        <v>260</v>
      </c>
      <c r="E398" s="34" t="s">
        <v>11</v>
      </c>
      <c r="F398" s="38" t="s">
        <v>13</v>
      </c>
      <c r="G398" s="35" t="s">
        <v>278</v>
      </c>
      <c r="H398" s="61" t="s">
        <v>263</v>
      </c>
      <c r="I398" s="34" t="str">
        <f t="shared" si="37"/>
        <v>Main source of income (30 days) : Employment (contracted)</v>
      </c>
      <c r="J398" s="34" t="str">
        <f t="shared" si="38"/>
        <v>Main source of income (30 days) : Employment (contracted)PRL</v>
      </c>
      <c r="K398" s="71">
        <v>0.101123595505618</v>
      </c>
      <c r="L398" s="71">
        <v>0.24157303370786501</v>
      </c>
      <c r="M398" s="71">
        <v>8.3743842364532001E-2</v>
      </c>
      <c r="N398" s="71">
        <v>0.11009174311926601</v>
      </c>
    </row>
    <row r="399" spans="1:14" x14ac:dyDescent="0.35">
      <c r="A399" s="34" t="s">
        <v>359</v>
      </c>
      <c r="B399" s="34" t="s">
        <v>83</v>
      </c>
      <c r="C399" t="s">
        <v>260</v>
      </c>
      <c r="E399" s="34" t="s">
        <v>11</v>
      </c>
      <c r="F399" s="38" t="s">
        <v>13</v>
      </c>
      <c r="G399" s="35" t="s">
        <v>278</v>
      </c>
      <c r="H399" s="61" t="s">
        <v>264</v>
      </c>
      <c r="I399" s="34" t="str">
        <f t="shared" si="37"/>
        <v>Main source of income (30 days) : Daily/intermittent work</v>
      </c>
      <c r="J399" s="34" t="str">
        <f t="shared" si="38"/>
        <v>Main source of income (30 days) : Daily/intermittent workPRL</v>
      </c>
      <c r="K399" s="71">
        <v>0.46067415730337102</v>
      </c>
      <c r="L399" s="71">
        <v>0.46629213483146098</v>
      </c>
      <c r="M399" s="71">
        <v>0.57635467980295596</v>
      </c>
      <c r="N399" s="71">
        <v>0.66972477064220204</v>
      </c>
    </row>
    <row r="400" spans="1:14" x14ac:dyDescent="0.35">
      <c r="A400" s="34" t="s">
        <v>359</v>
      </c>
      <c r="B400" s="34" t="s">
        <v>83</v>
      </c>
      <c r="C400" t="s">
        <v>260</v>
      </c>
      <c r="E400" s="34" t="s">
        <v>11</v>
      </c>
      <c r="F400" s="38" t="s">
        <v>13</v>
      </c>
      <c r="G400" s="35" t="s">
        <v>278</v>
      </c>
      <c r="H400" s="61" t="s">
        <v>265</v>
      </c>
      <c r="I400" s="34" t="str">
        <f t="shared" si="37"/>
        <v>Main source of income (30 days) : Remittances</v>
      </c>
      <c r="J400" s="34" t="str">
        <f t="shared" si="38"/>
        <v>Main source of income (30 days) : RemittancesPRL</v>
      </c>
      <c r="K400" s="71">
        <v>3.3707865168539297E-2</v>
      </c>
      <c r="L400" s="71">
        <v>4.49438202247191E-2</v>
      </c>
      <c r="M400" s="71">
        <v>3.9408866995073899E-2</v>
      </c>
      <c r="N400" s="71">
        <v>3.6697247706422E-2</v>
      </c>
    </row>
    <row r="401" spans="1:14" x14ac:dyDescent="0.35">
      <c r="A401" s="34" t="s">
        <v>359</v>
      </c>
      <c r="B401" s="34" t="s">
        <v>83</v>
      </c>
      <c r="C401" t="s">
        <v>260</v>
      </c>
      <c r="E401" s="34" t="s">
        <v>11</v>
      </c>
      <c r="F401" s="38" t="s">
        <v>13</v>
      </c>
      <c r="G401" s="35" t="s">
        <v>278</v>
      </c>
      <c r="H401" s="61" t="s">
        <v>266</v>
      </c>
      <c r="I401" s="34" t="str">
        <f t="shared" si="37"/>
        <v>Main source of income (30 days) : Retirement fund or pension</v>
      </c>
      <c r="J401" s="34" t="str">
        <f t="shared" si="38"/>
        <v>Main source of income (30 days) : Retirement fund or pensionPRL</v>
      </c>
      <c r="K401" s="71">
        <v>4.49438202247191E-2</v>
      </c>
      <c r="L401" s="71">
        <v>1.1235955056179799E-2</v>
      </c>
      <c r="M401" s="71">
        <v>4.92610837438424E-3</v>
      </c>
      <c r="N401" s="71">
        <v>0</v>
      </c>
    </row>
    <row r="402" spans="1:14" x14ac:dyDescent="0.35">
      <c r="A402" s="34" t="s">
        <v>359</v>
      </c>
      <c r="B402" s="34" t="s">
        <v>83</v>
      </c>
      <c r="C402" t="s">
        <v>260</v>
      </c>
      <c r="E402" s="34" t="s">
        <v>11</v>
      </c>
      <c r="F402" s="38" t="s">
        <v>13</v>
      </c>
      <c r="G402" s="35" t="s">
        <v>278</v>
      </c>
      <c r="H402" s="61" t="s">
        <v>267</v>
      </c>
      <c r="I402" s="34" t="str">
        <f t="shared" si="37"/>
        <v>Main source of income (30 days) : Selling household assets</v>
      </c>
      <c r="J402" s="34" t="str">
        <f t="shared" si="38"/>
        <v>Main source of income (30 days) : Selling household assetsPRL</v>
      </c>
      <c r="K402" s="71">
        <v>1.1235955056179799E-2</v>
      </c>
      <c r="L402" s="71">
        <v>3.3707865168539297E-2</v>
      </c>
      <c r="M402" s="71">
        <v>4.9261083743842402E-2</v>
      </c>
      <c r="N402" s="71">
        <v>0</v>
      </c>
    </row>
    <row r="403" spans="1:14" x14ac:dyDescent="0.35">
      <c r="A403" s="34" t="s">
        <v>359</v>
      </c>
      <c r="B403" s="34" t="s">
        <v>83</v>
      </c>
      <c r="C403" t="s">
        <v>260</v>
      </c>
      <c r="E403" s="34" t="s">
        <v>11</v>
      </c>
      <c r="F403" s="38" t="s">
        <v>13</v>
      </c>
      <c r="G403" s="35" t="s">
        <v>278</v>
      </c>
      <c r="H403" s="61" t="s">
        <v>268</v>
      </c>
      <c r="I403" s="34" t="str">
        <f t="shared" si="37"/>
        <v>Main source of income (30 days) : Selling assistance received</v>
      </c>
      <c r="J403" s="34" t="str">
        <f t="shared" si="38"/>
        <v>Main source of income (30 days) : Selling assistance receivedPRL</v>
      </c>
      <c r="K403" s="71">
        <v>0</v>
      </c>
      <c r="L403" s="71">
        <v>0</v>
      </c>
      <c r="M403" s="71">
        <v>0</v>
      </c>
      <c r="N403" s="71">
        <v>0</v>
      </c>
    </row>
    <row r="404" spans="1:14" x14ac:dyDescent="0.35">
      <c r="A404" s="34" t="s">
        <v>359</v>
      </c>
      <c r="B404" s="34" t="s">
        <v>83</v>
      </c>
      <c r="C404" t="s">
        <v>260</v>
      </c>
      <c r="E404" s="34" t="s">
        <v>11</v>
      </c>
      <c r="F404" s="38" t="s">
        <v>13</v>
      </c>
      <c r="G404" s="35" t="s">
        <v>278</v>
      </c>
      <c r="H404" s="61" t="s">
        <v>269</v>
      </c>
      <c r="I404" s="34" t="str">
        <f t="shared" si="37"/>
        <v>Main source of income (30 days) : Loans, debt</v>
      </c>
      <c r="J404" s="34" t="str">
        <f t="shared" si="38"/>
        <v>Main source of income (30 days) : Loans, debtPRL</v>
      </c>
      <c r="K404" s="71">
        <v>2.8089887640449399E-2</v>
      </c>
      <c r="L404" s="71">
        <v>8.98876404494382E-2</v>
      </c>
      <c r="M404" s="71">
        <v>0.17241379310344801</v>
      </c>
      <c r="N404" s="71">
        <v>3.6697247706422E-2</v>
      </c>
    </row>
    <row r="405" spans="1:14" x14ac:dyDescent="0.35">
      <c r="A405" s="34" t="s">
        <v>359</v>
      </c>
      <c r="B405" s="34" t="s">
        <v>83</v>
      </c>
      <c r="C405" t="s">
        <v>260</v>
      </c>
      <c r="E405" s="34" t="s">
        <v>11</v>
      </c>
      <c r="F405" s="38" t="s">
        <v>13</v>
      </c>
      <c r="G405" s="35" t="s">
        <v>278</v>
      </c>
      <c r="H405" s="61" t="s">
        <v>270</v>
      </c>
      <c r="I405" s="34" t="str">
        <f t="shared" si="37"/>
        <v>Main source of income (30 days) : Cash assistance</v>
      </c>
      <c r="J405" s="34" t="str">
        <f t="shared" si="38"/>
        <v>Main source of income (30 days) : Cash assistancePRL</v>
      </c>
      <c r="K405" s="71">
        <v>0.106741573033708</v>
      </c>
      <c r="L405" s="71">
        <v>0.14606741573033699</v>
      </c>
      <c r="M405" s="71">
        <v>0.16256157635467999</v>
      </c>
      <c r="N405" s="71">
        <v>7.3394495412843999E-2</v>
      </c>
    </row>
    <row r="406" spans="1:14" x14ac:dyDescent="0.35">
      <c r="A406" s="34" t="s">
        <v>359</v>
      </c>
      <c r="B406" s="34" t="s">
        <v>83</v>
      </c>
      <c r="C406" t="s">
        <v>260</v>
      </c>
      <c r="E406" s="34" t="s">
        <v>11</v>
      </c>
      <c r="F406" s="38" t="s">
        <v>13</v>
      </c>
      <c r="G406" s="35" t="s">
        <v>278</v>
      </c>
      <c r="H406" s="61" t="s">
        <v>271</v>
      </c>
      <c r="I406" s="34" t="str">
        <f t="shared" si="37"/>
        <v>Main source of income (30 days) : Support from community, friends, family</v>
      </c>
      <c r="J406" s="34" t="str">
        <f t="shared" si="38"/>
        <v>Main source of income (30 days) : Support from community, friends, familyPRL</v>
      </c>
      <c r="K406" s="71">
        <v>0.202247191011236</v>
      </c>
      <c r="L406" s="71">
        <v>0.21910112359550599</v>
      </c>
      <c r="M406" s="71">
        <v>0.23645320197044301</v>
      </c>
      <c r="N406" s="71">
        <v>0.192660550458716</v>
      </c>
    </row>
    <row r="407" spans="1:14" x14ac:dyDescent="0.35">
      <c r="A407" s="34" t="s">
        <v>359</v>
      </c>
      <c r="B407" s="34" t="s">
        <v>83</v>
      </c>
      <c r="C407" t="s">
        <v>260</v>
      </c>
      <c r="E407" s="34" t="s">
        <v>11</v>
      </c>
      <c r="F407" s="38" t="s">
        <v>13</v>
      </c>
      <c r="G407" s="35" t="s">
        <v>278</v>
      </c>
      <c r="H407" s="61" t="s">
        <v>272</v>
      </c>
      <c r="I407" s="34" t="str">
        <f t="shared" si="37"/>
        <v>Main source of income (30 days) : NGO or charity assistance</v>
      </c>
      <c r="J407" s="34" t="str">
        <f t="shared" si="38"/>
        <v>Main source of income (30 days) : NGO or charity assistancePRL</v>
      </c>
      <c r="K407" s="71">
        <v>6.7415730337078594E-2</v>
      </c>
      <c r="L407" s="71">
        <v>0.112359550561798</v>
      </c>
      <c r="M407" s="71">
        <v>5.91133004926108E-2</v>
      </c>
      <c r="N407" s="71">
        <v>2.7522935779816501E-2</v>
      </c>
    </row>
    <row r="408" spans="1:14" x14ac:dyDescent="0.35">
      <c r="A408" s="34" t="s">
        <v>359</v>
      </c>
      <c r="B408" s="34" t="s">
        <v>83</v>
      </c>
      <c r="C408" t="s">
        <v>260</v>
      </c>
      <c r="E408" s="34" t="s">
        <v>11</v>
      </c>
      <c r="F408" s="38" t="s">
        <v>13</v>
      </c>
      <c r="G408" s="35" t="s">
        <v>278</v>
      </c>
      <c r="H408" s="61" t="s">
        <v>273</v>
      </c>
      <c r="I408" s="34" t="str">
        <f t="shared" si="37"/>
        <v>Main source of income (30 days) : Social service (disability allowance)</v>
      </c>
      <c r="J408" s="34" t="str">
        <f t="shared" si="38"/>
        <v>Main source of income (30 days) : Social service (disability allowance)PRL</v>
      </c>
      <c r="K408" s="71">
        <v>5.6179775280898901E-3</v>
      </c>
      <c r="L408" s="71">
        <v>1.1235955056179799E-2</v>
      </c>
      <c r="M408" s="71">
        <v>9.8522167487684695E-3</v>
      </c>
      <c r="N408" s="71">
        <v>0</v>
      </c>
    </row>
    <row r="409" spans="1:14" x14ac:dyDescent="0.35">
      <c r="A409" s="34" t="s">
        <v>359</v>
      </c>
      <c r="B409" s="34" t="s">
        <v>83</v>
      </c>
      <c r="C409" t="s">
        <v>260</v>
      </c>
      <c r="E409" s="34" t="s">
        <v>11</v>
      </c>
      <c r="F409" s="38" t="s">
        <v>13</v>
      </c>
      <c r="G409" s="35" t="s">
        <v>278</v>
      </c>
      <c r="H409" s="61" t="s">
        <v>274</v>
      </c>
      <c r="I409" s="34" t="str">
        <f t="shared" si="37"/>
        <v>Main source of income (30 days) : Illegal or socially degrading activities (e.g. unlawful sales, begging, etc.)</v>
      </c>
      <c r="J409" s="34" t="str">
        <f t="shared" si="38"/>
        <v>Main source of income (30 days) : Illegal or socially degrading activities (e.g. unlawful sales, begging, etc.)PRL</v>
      </c>
      <c r="K409" s="71">
        <v>0</v>
      </c>
      <c r="L409" s="71">
        <v>0</v>
      </c>
      <c r="M409" s="71">
        <v>0</v>
      </c>
      <c r="N409" s="71">
        <v>0</v>
      </c>
    </row>
    <row r="410" spans="1:14" x14ac:dyDescent="0.35">
      <c r="A410" s="34" t="s">
        <v>359</v>
      </c>
      <c r="B410" s="34" t="s">
        <v>83</v>
      </c>
      <c r="C410" t="s">
        <v>260</v>
      </c>
      <c r="E410" s="34" t="s">
        <v>11</v>
      </c>
      <c r="F410" s="38" t="s">
        <v>13</v>
      </c>
      <c r="G410" s="35" t="s">
        <v>278</v>
      </c>
      <c r="H410" s="61" t="s">
        <v>275</v>
      </c>
      <c r="I410" s="34" t="str">
        <f t="shared" si="37"/>
        <v>Main source of income (30 days) : Zakat</v>
      </c>
      <c r="J410" s="34" t="str">
        <f t="shared" si="38"/>
        <v>Main source of income (30 days) : ZakatPRL</v>
      </c>
      <c r="K410" s="71">
        <v>5.6179775280898901E-3</v>
      </c>
      <c r="L410" s="71">
        <v>5.6179775280898901E-3</v>
      </c>
      <c r="M410" s="71">
        <v>0</v>
      </c>
      <c r="N410" s="71">
        <v>9.1743119266055103E-3</v>
      </c>
    </row>
    <row r="411" spans="1:14" x14ac:dyDescent="0.35">
      <c r="A411" s="34" t="s">
        <v>359</v>
      </c>
      <c r="B411" s="34" t="s">
        <v>83</v>
      </c>
      <c r="C411" t="s">
        <v>260</v>
      </c>
      <c r="E411" s="34" t="s">
        <v>11</v>
      </c>
      <c r="F411" s="38" t="s">
        <v>13</v>
      </c>
      <c r="G411" s="35" t="s">
        <v>278</v>
      </c>
      <c r="H411" s="61" t="s">
        <v>276</v>
      </c>
      <c r="I411" s="34" t="str">
        <f t="shared" si="37"/>
        <v>Main source of income (30 days) : Agriculture, livestock or herding</v>
      </c>
      <c r="J411" s="34" t="str">
        <f t="shared" si="38"/>
        <v>Main source of income (30 days) : Agriculture, livestock or herdingPRL</v>
      </c>
      <c r="K411" s="71">
        <v>5.6179775280898901E-3</v>
      </c>
      <c r="L411" s="71">
        <v>0</v>
      </c>
      <c r="M411" s="71">
        <v>0</v>
      </c>
      <c r="N411" s="71">
        <v>0</v>
      </c>
    </row>
    <row r="412" spans="1:14" x14ac:dyDescent="0.35">
      <c r="A412" s="34" t="s">
        <v>359</v>
      </c>
      <c r="B412" s="34" t="s">
        <v>83</v>
      </c>
      <c r="C412" t="s">
        <v>260</v>
      </c>
      <c r="E412" s="34" t="s">
        <v>11</v>
      </c>
      <c r="F412" s="38" t="s">
        <v>13</v>
      </c>
      <c r="G412" s="35" t="s">
        <v>278</v>
      </c>
      <c r="H412" s="61" t="s">
        <v>277</v>
      </c>
      <c r="I412" s="34" t="str">
        <f t="shared" si="37"/>
        <v>Main source of income (30 days) : Self-employment (own business)</v>
      </c>
      <c r="J412" s="34" t="str">
        <f t="shared" si="38"/>
        <v>Main source of income (30 days) : Self-employment (own business)PRL</v>
      </c>
      <c r="K412" s="71">
        <v>0.12921348314606701</v>
      </c>
      <c r="L412" s="71">
        <v>7.3033707865168496E-2</v>
      </c>
      <c r="M412" s="71">
        <v>2.95566502463054E-2</v>
      </c>
      <c r="N412" s="71">
        <v>9.1743119266055103E-3</v>
      </c>
    </row>
    <row r="413" spans="1:14" x14ac:dyDescent="0.35">
      <c r="A413" s="34" t="s">
        <v>359</v>
      </c>
      <c r="B413" s="34" t="s">
        <v>83</v>
      </c>
      <c r="C413" t="s">
        <v>260</v>
      </c>
      <c r="E413" s="34" t="s">
        <v>11</v>
      </c>
      <c r="F413" s="38" t="s">
        <v>13</v>
      </c>
      <c r="G413" s="35" t="s">
        <v>278</v>
      </c>
      <c r="H413" s="61" t="s">
        <v>9</v>
      </c>
      <c r="I413" s="34" t="str">
        <f t="shared" si="37"/>
        <v>Main source of income (30 days) : Other</v>
      </c>
      <c r="J413" s="34" t="str">
        <f t="shared" si="38"/>
        <v>Main source of income (30 days) : OtherPRL</v>
      </c>
      <c r="K413" s="71">
        <v>0</v>
      </c>
      <c r="L413" s="71">
        <v>0</v>
      </c>
      <c r="M413" s="71">
        <v>0</v>
      </c>
      <c r="N413" s="71">
        <v>0</v>
      </c>
    </row>
    <row r="414" spans="1:14" x14ac:dyDescent="0.35">
      <c r="A414" s="34" t="s">
        <v>359</v>
      </c>
      <c r="B414" s="34" t="s">
        <v>83</v>
      </c>
      <c r="C414" t="s">
        <v>260</v>
      </c>
      <c r="E414" s="34" t="s">
        <v>11</v>
      </c>
      <c r="F414" s="38" t="s">
        <v>13</v>
      </c>
      <c r="G414" s="35" t="s">
        <v>278</v>
      </c>
      <c r="H414" s="61" t="s">
        <v>8</v>
      </c>
      <c r="I414" s="34" t="str">
        <f t="shared" si="37"/>
        <v>Main source of income (30 days) : Don't know</v>
      </c>
      <c r="J414" s="34" t="str">
        <f t="shared" si="38"/>
        <v>Main source of income (30 days) : Don't knowPRL</v>
      </c>
      <c r="K414" s="71">
        <v>0</v>
      </c>
      <c r="L414" s="71">
        <v>0</v>
      </c>
      <c r="M414" s="71">
        <v>0</v>
      </c>
      <c r="N414" s="71">
        <v>0</v>
      </c>
    </row>
    <row r="415" spans="1:14" x14ac:dyDescent="0.35">
      <c r="A415" s="34" t="s">
        <v>359</v>
      </c>
      <c r="B415" s="34" t="s">
        <v>83</v>
      </c>
      <c r="C415" t="s">
        <v>260</v>
      </c>
      <c r="E415" s="34" t="s">
        <v>11</v>
      </c>
      <c r="F415" s="38" t="s">
        <v>13</v>
      </c>
      <c r="G415" s="35" t="s">
        <v>278</v>
      </c>
      <c r="H415" s="61" t="s">
        <v>7</v>
      </c>
      <c r="I415" s="34" t="str">
        <f t="shared" si="37"/>
        <v>Main source of income (30 days) : Decline to answer</v>
      </c>
      <c r="J415" s="34" t="str">
        <f t="shared" si="38"/>
        <v>Main source of income (30 days) : Decline to answerPRL</v>
      </c>
      <c r="K415" s="71">
        <v>0</v>
      </c>
      <c r="L415" s="71">
        <v>0</v>
      </c>
      <c r="M415" s="71">
        <v>4.92610837438424E-3</v>
      </c>
      <c r="N415" s="71">
        <v>0</v>
      </c>
    </row>
    <row r="416" spans="1:14" x14ac:dyDescent="0.35">
      <c r="A416" s="34" t="s">
        <v>359</v>
      </c>
      <c r="B416" s="34" t="s">
        <v>83</v>
      </c>
      <c r="C416" t="s">
        <v>225</v>
      </c>
      <c r="E416" s="34" t="s">
        <v>11</v>
      </c>
      <c r="F416" s="64" t="s">
        <v>12</v>
      </c>
      <c r="G416" s="35" t="s">
        <v>383</v>
      </c>
      <c r="H416" s="71" t="s">
        <v>7</v>
      </c>
      <c r="I416" t="str">
        <f t="shared" ref="I416:I430" si="39">CONCATENATE(G416,H416)</f>
        <v>Consent HHs total expenditure during the 2020-2021 school year spent on education-related expenses : Decline to answer</v>
      </c>
      <c r="J416" t="str">
        <f t="shared" ref="J416:J430" si="40">CONCATENATE(G416,H416,F416)</f>
        <v>Consent HHs total expenditure during the 2020-2021 school year spent on education-related expenses : Decline to answerLebanese</v>
      </c>
      <c r="K416" s="71">
        <v>8.6509611899245695E-3</v>
      </c>
      <c r="M416" s="71">
        <v>6.5969122658015196E-3</v>
      </c>
      <c r="N416" s="71">
        <v>6.3238164041818801E-3</v>
      </c>
    </row>
    <row r="417" spans="1:14" x14ac:dyDescent="0.35">
      <c r="A417" s="34" t="s">
        <v>359</v>
      </c>
      <c r="B417" s="34" t="s">
        <v>83</v>
      </c>
      <c r="C417" t="s">
        <v>225</v>
      </c>
      <c r="E417" s="34" t="s">
        <v>11</v>
      </c>
      <c r="F417" s="64" t="s">
        <v>12</v>
      </c>
      <c r="G417" s="35" t="s">
        <v>383</v>
      </c>
      <c r="H417" s="71" t="s">
        <v>8</v>
      </c>
      <c r="I417" t="str">
        <f t="shared" si="39"/>
        <v>Consent HHs total expenditure during the 2020-2021 school year spent on education-related expenses : Don't know</v>
      </c>
      <c r="J417" t="str">
        <f t="shared" si="40"/>
        <v>Consent HHs total expenditure during the 2020-2021 school year spent on education-related expenses : Don't knowLebanese</v>
      </c>
      <c r="K417" s="71">
        <v>2.2446306218526502E-2</v>
      </c>
      <c r="L417" s="71">
        <v>2.5849934068798298E-2</v>
      </c>
      <c r="M417" s="71">
        <v>1.3746849098748799E-2</v>
      </c>
      <c r="N417" s="71">
        <v>1.26476328083638E-2</v>
      </c>
    </row>
    <row r="418" spans="1:14" x14ac:dyDescent="0.35">
      <c r="A418" s="34" t="s">
        <v>359</v>
      </c>
      <c r="B418" s="34" t="s">
        <v>83</v>
      </c>
      <c r="C418" t="s">
        <v>225</v>
      </c>
      <c r="E418" s="34" t="s">
        <v>11</v>
      </c>
      <c r="F418" s="64" t="s">
        <v>12</v>
      </c>
      <c r="G418" s="35" t="s">
        <v>383</v>
      </c>
      <c r="H418" s="71" t="s">
        <v>67</v>
      </c>
      <c r="I418" t="str">
        <f t="shared" si="39"/>
        <v>Consent HHs total expenditure during the 2020-2021 school year spent on education-related expenses : No</v>
      </c>
      <c r="J418" t="str">
        <f t="shared" si="40"/>
        <v>Consent HHs total expenditure during the 2020-2021 school year spent on education-related expenses : NoLebanese</v>
      </c>
      <c r="K418" s="71">
        <v>0.24369884496705299</v>
      </c>
      <c r="L418" s="71">
        <v>0.21163845536880899</v>
      </c>
      <c r="M418" s="71">
        <v>0.35353270158553401</v>
      </c>
      <c r="N418" s="71">
        <v>0.382528581188324</v>
      </c>
    </row>
    <row r="419" spans="1:14" x14ac:dyDescent="0.35">
      <c r="A419" s="34" t="s">
        <v>359</v>
      </c>
      <c r="B419" s="34" t="s">
        <v>83</v>
      </c>
      <c r="C419" t="s">
        <v>225</v>
      </c>
      <c r="E419" s="34" t="s">
        <v>11</v>
      </c>
      <c r="F419" s="64" t="s">
        <v>12</v>
      </c>
      <c r="G419" s="35" t="s">
        <v>383</v>
      </c>
      <c r="H419" s="71" t="s">
        <v>68</v>
      </c>
      <c r="I419" t="str">
        <f t="shared" si="39"/>
        <v>Consent HHs total expenditure during the 2020-2021 school year spent on education-related expenses : Yes</v>
      </c>
      <c r="J419" t="str">
        <f t="shared" si="40"/>
        <v>Consent HHs total expenditure during the 2020-2021 school year spent on education-related expenses : YesLebanese</v>
      </c>
      <c r="K419" s="71">
        <v>0.72520388762449595</v>
      </c>
      <c r="L419" s="71">
        <v>0.76251161056239303</v>
      </c>
      <c r="M419" s="71">
        <v>0.62612353704991597</v>
      </c>
      <c r="N419" s="71">
        <v>0.59849996959912999</v>
      </c>
    </row>
    <row r="420" spans="1:14" x14ac:dyDescent="0.35">
      <c r="A420" s="34" t="s">
        <v>359</v>
      </c>
      <c r="B420" s="34" t="s">
        <v>83</v>
      </c>
      <c r="C420" t="s">
        <v>225</v>
      </c>
      <c r="E420" s="34" t="s">
        <v>11</v>
      </c>
      <c r="F420" s="64" t="s">
        <v>49</v>
      </c>
      <c r="G420" s="35" t="s">
        <v>383</v>
      </c>
      <c r="H420" s="71" t="s">
        <v>7</v>
      </c>
      <c r="I420" s="34" t="str">
        <f t="shared" si="39"/>
        <v>Consent HHs total expenditure during the 2020-2021 school year spent on education-related expenses : Decline to answer</v>
      </c>
      <c r="J420" s="34" t="str">
        <f t="shared" si="40"/>
        <v>Consent HHs total expenditure during the 2020-2021 school year spent on education-related expenses : Decline to answerMigrants</v>
      </c>
    </row>
    <row r="421" spans="1:14" x14ac:dyDescent="0.35">
      <c r="A421" s="34" t="s">
        <v>359</v>
      </c>
      <c r="B421" s="34" t="s">
        <v>83</v>
      </c>
      <c r="C421" t="s">
        <v>225</v>
      </c>
      <c r="E421" s="34" t="s">
        <v>11</v>
      </c>
      <c r="F421" s="64" t="s">
        <v>49</v>
      </c>
      <c r="G421" s="35" t="s">
        <v>383</v>
      </c>
      <c r="H421" s="71" t="s">
        <v>8</v>
      </c>
      <c r="I421" s="34" t="str">
        <f t="shared" si="39"/>
        <v>Consent HHs total expenditure during the 2020-2021 school year spent on education-related expenses : Don't know</v>
      </c>
      <c r="J421" s="34" t="str">
        <f t="shared" si="40"/>
        <v>Consent HHs total expenditure during the 2020-2021 school year spent on education-related expenses : Don't knowMigrants</v>
      </c>
      <c r="K421" s="71">
        <v>3.5714285714285698E-2</v>
      </c>
      <c r="M421" s="71">
        <v>0.25</v>
      </c>
      <c r="N421" s="71">
        <v>4.1666666666666699E-2</v>
      </c>
    </row>
    <row r="422" spans="1:14" x14ac:dyDescent="0.35">
      <c r="A422" s="34" t="s">
        <v>359</v>
      </c>
      <c r="B422" s="34" t="s">
        <v>83</v>
      </c>
      <c r="C422" t="s">
        <v>225</v>
      </c>
      <c r="E422" s="34" t="s">
        <v>11</v>
      </c>
      <c r="F422" s="64" t="s">
        <v>49</v>
      </c>
      <c r="G422" s="35" t="s">
        <v>383</v>
      </c>
      <c r="H422" s="71" t="s">
        <v>67</v>
      </c>
      <c r="I422" s="34" t="str">
        <f t="shared" si="39"/>
        <v>Consent HHs total expenditure during the 2020-2021 school year spent on education-related expenses : No</v>
      </c>
      <c r="J422" s="34" t="str">
        <f t="shared" si="40"/>
        <v>Consent HHs total expenditure during the 2020-2021 school year spent on education-related expenses : NoMigrants</v>
      </c>
      <c r="K422" s="71">
        <v>0.57142857142857095</v>
      </c>
      <c r="L422" s="71">
        <v>0.476190476190476</v>
      </c>
      <c r="M422" s="71">
        <v>0.41666666666666702</v>
      </c>
      <c r="N422" s="71">
        <v>0.625</v>
      </c>
    </row>
    <row r="423" spans="1:14" x14ac:dyDescent="0.35">
      <c r="A423" s="34" t="s">
        <v>359</v>
      </c>
      <c r="B423" s="34" t="s">
        <v>83</v>
      </c>
      <c r="C423" t="s">
        <v>225</v>
      </c>
      <c r="E423" s="34" t="s">
        <v>11</v>
      </c>
      <c r="F423" s="64" t="s">
        <v>49</v>
      </c>
      <c r="G423" s="35" t="s">
        <v>383</v>
      </c>
      <c r="H423" s="71" t="s">
        <v>68</v>
      </c>
      <c r="I423" s="34" t="str">
        <f t="shared" si="39"/>
        <v>Consent HHs total expenditure during the 2020-2021 school year spent on education-related expenses : Yes</v>
      </c>
      <c r="J423" s="34" t="str">
        <f t="shared" si="40"/>
        <v>Consent HHs total expenditure during the 2020-2021 school year spent on education-related expenses : YesMigrants</v>
      </c>
      <c r="K423" s="71">
        <v>0.39285714285714302</v>
      </c>
      <c r="L423" s="71">
        <v>0.52380952380952395</v>
      </c>
      <c r="M423" s="71">
        <v>0.33333333333333298</v>
      </c>
      <c r="N423" s="71">
        <v>0.33333333333333298</v>
      </c>
    </row>
    <row r="424" spans="1:14" x14ac:dyDescent="0.35">
      <c r="A424" s="34" t="s">
        <v>359</v>
      </c>
      <c r="B424" s="34" t="s">
        <v>83</v>
      </c>
      <c r="C424" t="s">
        <v>225</v>
      </c>
      <c r="E424" s="34" t="s">
        <v>11</v>
      </c>
      <c r="F424" s="64" t="s">
        <v>13</v>
      </c>
      <c r="G424" s="35" t="s">
        <v>383</v>
      </c>
      <c r="H424" s="71" t="s">
        <v>7</v>
      </c>
      <c r="I424" s="34" t="str">
        <f t="shared" si="39"/>
        <v>Consent HHs total expenditure during the 2020-2021 school year spent on education-related expenses : Decline to answer</v>
      </c>
      <c r="J424" s="34" t="str">
        <f t="shared" si="40"/>
        <v>Consent HHs total expenditure during the 2020-2021 school year spent on education-related expenses : Decline to answerPRL</v>
      </c>
      <c r="L424" s="71">
        <v>1.0638297872340399E-2</v>
      </c>
      <c r="N424" s="71">
        <v>7.0175438596491196E-2</v>
      </c>
    </row>
    <row r="425" spans="1:14" x14ac:dyDescent="0.35">
      <c r="A425" s="34" t="s">
        <v>359</v>
      </c>
      <c r="B425" s="34" t="s">
        <v>83</v>
      </c>
      <c r="C425" t="s">
        <v>225</v>
      </c>
      <c r="E425" s="34" t="s">
        <v>11</v>
      </c>
      <c r="F425" s="64" t="s">
        <v>13</v>
      </c>
      <c r="G425" s="35" t="s">
        <v>383</v>
      </c>
      <c r="H425" s="71" t="s">
        <v>8</v>
      </c>
      <c r="I425" s="34" t="str">
        <f t="shared" si="39"/>
        <v>Consent HHs total expenditure during the 2020-2021 school year spent on education-related expenses : Don't know</v>
      </c>
      <c r="J425" s="34" t="str">
        <f t="shared" si="40"/>
        <v>Consent HHs total expenditure during the 2020-2021 school year spent on education-related expenses : Don't knowPRL</v>
      </c>
      <c r="K425" s="71">
        <v>4.3478260869565202E-2</v>
      </c>
      <c r="L425" s="71">
        <v>2.1276595744680899E-2</v>
      </c>
      <c r="M425" s="71">
        <v>7.4999999999999997E-2</v>
      </c>
      <c r="N425" s="71">
        <v>1.7543859649122799E-2</v>
      </c>
    </row>
    <row r="426" spans="1:14" x14ac:dyDescent="0.35">
      <c r="A426" s="34" t="s">
        <v>359</v>
      </c>
      <c r="B426" s="34" t="s">
        <v>83</v>
      </c>
      <c r="C426" t="s">
        <v>225</v>
      </c>
      <c r="E426" s="34" t="s">
        <v>11</v>
      </c>
      <c r="F426" s="64" t="s">
        <v>13</v>
      </c>
      <c r="G426" s="35" t="s">
        <v>383</v>
      </c>
      <c r="H426" s="71" t="s">
        <v>67</v>
      </c>
      <c r="I426" s="34" t="str">
        <f t="shared" si="39"/>
        <v>Consent HHs total expenditure during the 2020-2021 school year spent on education-related expenses : No</v>
      </c>
      <c r="J426" s="34" t="str">
        <f t="shared" si="40"/>
        <v>Consent HHs total expenditure during the 2020-2021 school year spent on education-related expenses : NoPRL</v>
      </c>
      <c r="K426" s="71">
        <v>0.38043478260869601</v>
      </c>
      <c r="L426" s="71">
        <v>0.340425531914894</v>
      </c>
      <c r="M426" s="71">
        <v>0.41666666666666702</v>
      </c>
      <c r="N426" s="71">
        <v>0.49122807017543901</v>
      </c>
    </row>
    <row r="427" spans="1:14" x14ac:dyDescent="0.35">
      <c r="A427" s="34" t="s">
        <v>359</v>
      </c>
      <c r="B427" s="34" t="s">
        <v>83</v>
      </c>
      <c r="C427" t="s">
        <v>225</v>
      </c>
      <c r="E427" s="34" t="s">
        <v>11</v>
      </c>
      <c r="F427" s="64" t="s">
        <v>13</v>
      </c>
      <c r="G427" s="35" t="s">
        <v>383</v>
      </c>
      <c r="H427" s="71" t="s">
        <v>68</v>
      </c>
      <c r="I427" s="34" t="str">
        <f t="shared" si="39"/>
        <v>Consent HHs total expenditure during the 2020-2021 school year spent on education-related expenses : Yes</v>
      </c>
      <c r="J427" s="34" t="str">
        <f t="shared" si="40"/>
        <v>Consent HHs total expenditure during the 2020-2021 school year spent on education-related expenses : YesPRL</v>
      </c>
      <c r="K427" s="71">
        <v>0.57608695652173902</v>
      </c>
      <c r="L427" s="71">
        <v>0.62765957446808496</v>
      </c>
      <c r="M427" s="71">
        <v>0.50833333333333297</v>
      </c>
      <c r="N427" s="71">
        <v>0.42105263157894701</v>
      </c>
    </row>
    <row r="428" spans="1:14" x14ac:dyDescent="0.35">
      <c r="A428" s="34" t="s">
        <v>359</v>
      </c>
      <c r="B428" s="34" t="s">
        <v>83</v>
      </c>
      <c r="C428" t="s">
        <v>225</v>
      </c>
      <c r="E428" s="34" t="s">
        <v>11</v>
      </c>
      <c r="F428" s="38" t="s">
        <v>12</v>
      </c>
      <c r="G428" s="34" t="s">
        <v>375</v>
      </c>
      <c r="H428" s="59" t="s">
        <v>82</v>
      </c>
      <c r="I428" s="34" t="str">
        <f t="shared" si="39"/>
        <v>Household expenditure spent on education-related expenses (e.g. tuition, fees, transportation, etc. and including expenditures before the school year started) : Average</v>
      </c>
      <c r="J428" s="34" t="str">
        <f t="shared" si="40"/>
        <v>Household expenditure spent on education-related expenses (e.g. tuition, fees, transportation, etc. and including expenditures before the school year started) : AverageLebanese</v>
      </c>
      <c r="K428" s="80">
        <f>23.1088674909412/100</f>
        <v>0.23108867490941201</v>
      </c>
      <c r="L428" s="80">
        <f>27.1991076563987/100</f>
        <v>0.27199107656398697</v>
      </c>
      <c r="M428" s="80">
        <f>25.8749442968498/100</f>
        <v>0.258749442968498</v>
      </c>
      <c r="N428" s="80">
        <f>19.9166666666667/100</f>
        <v>0.19916666666666699</v>
      </c>
    </row>
    <row r="429" spans="1:14" x14ac:dyDescent="0.35">
      <c r="A429" s="34" t="s">
        <v>359</v>
      </c>
      <c r="B429" s="34" t="s">
        <v>83</v>
      </c>
      <c r="C429" t="s">
        <v>225</v>
      </c>
      <c r="E429" s="34" t="s">
        <v>11</v>
      </c>
      <c r="F429" s="38" t="s">
        <v>49</v>
      </c>
      <c r="G429" s="34" t="s">
        <v>375</v>
      </c>
      <c r="H429" s="59" t="s">
        <v>82</v>
      </c>
      <c r="I429" s="34" t="str">
        <f t="shared" si="39"/>
        <v>Household expenditure spent on education-related expenses (e.g. tuition, fees, transportation, etc. and including expenditures before the school year started) : Average</v>
      </c>
      <c r="J429" s="34" t="str">
        <f t="shared" si="40"/>
        <v>Household expenditure spent on education-related expenses (e.g. tuition, fees, transportation, etc. and including expenditures before the school year started) : AverageMigrants</v>
      </c>
      <c r="K429" s="80">
        <f>26.622641509434/100</f>
        <v>0.26622641509434003</v>
      </c>
      <c r="L429" s="80">
        <f>22.9661016949153/100</f>
        <v>0.22966101694915297</v>
      </c>
      <c r="M429" s="80">
        <f>26.0327868852459/100</f>
        <v>0.26032786885245901</v>
      </c>
      <c r="N429" s="80">
        <f>20.4729341782273/100</f>
        <v>0.20472934178227301</v>
      </c>
    </row>
    <row r="430" spans="1:14" x14ac:dyDescent="0.35">
      <c r="A430" s="34" t="s">
        <v>359</v>
      </c>
      <c r="B430" s="34" t="s">
        <v>83</v>
      </c>
      <c r="C430" t="s">
        <v>225</v>
      </c>
      <c r="E430" s="34" t="s">
        <v>11</v>
      </c>
      <c r="F430" s="38" t="s">
        <v>13</v>
      </c>
      <c r="G430" s="34" t="s">
        <v>375</v>
      </c>
      <c r="H430" s="59" t="s">
        <v>82</v>
      </c>
      <c r="I430" s="34" t="str">
        <f t="shared" si="39"/>
        <v>Household expenditure spent on education-related expenses (e.g. tuition, fees, transportation, etc. and including expenditures before the school year started) : Average</v>
      </c>
      <c r="J430" s="34" t="str">
        <f t="shared" si="40"/>
        <v>Household expenditure spent on education-related expenses (e.g. tuition, fees, transportation, etc. and including expenditures before the school year started) : AveragePRL</v>
      </c>
      <c r="K430" s="80">
        <f>10.9090909090909/100</f>
        <v>0.10909090909090899</v>
      </c>
      <c r="L430" s="80">
        <f>24.0909090909091/100</f>
        <v>0.24090909090909102</v>
      </c>
      <c r="M430" s="80">
        <f>33.75/100</f>
        <v>0.33750000000000002</v>
      </c>
      <c r="N430" s="81"/>
    </row>
    <row r="431" spans="1:14" x14ac:dyDescent="0.35">
      <c r="A431" s="34" t="s">
        <v>359</v>
      </c>
      <c r="B431" s="34" t="s">
        <v>83</v>
      </c>
      <c r="C431" t="s">
        <v>260</v>
      </c>
      <c r="E431" s="34" t="s">
        <v>11</v>
      </c>
      <c r="F431" s="34" t="s">
        <v>12</v>
      </c>
      <c r="G431" t="s">
        <v>391</v>
      </c>
      <c r="H431" s="63" t="s">
        <v>226</v>
      </c>
      <c r="I431" s="34" t="str">
        <f t="shared" ref="I431:I444" si="41">CONCATENATE(G431,H431)</f>
        <v>Category of household's total income in LBP (30 days) : From 12 million LBP to less than 15 million LBP</v>
      </c>
      <c r="J431" s="34" t="str">
        <f t="shared" ref="J431:J444" si="42">CONCATENATE(G431,H431,F431)</f>
        <v>Category of household's total income in LBP (30 days) : From 12 million LBP to less than 15 million LBPLebanese</v>
      </c>
      <c r="K431" s="71">
        <v>5.9261663062787602E-3</v>
      </c>
      <c r="L431" s="71">
        <v>9.5084902718764099E-3</v>
      </c>
      <c r="M431" s="71">
        <v>8.7032394631021606E-3</v>
      </c>
      <c r="N431" s="71">
        <v>3.11243097310399E-3</v>
      </c>
    </row>
    <row r="432" spans="1:14" x14ac:dyDescent="0.35">
      <c r="A432" s="34" t="s">
        <v>359</v>
      </c>
      <c r="B432" s="34" t="s">
        <v>83</v>
      </c>
      <c r="C432" t="s">
        <v>260</v>
      </c>
      <c r="E432" s="34" t="s">
        <v>11</v>
      </c>
      <c r="F432" s="34" t="s">
        <v>12</v>
      </c>
      <c r="G432" t="s">
        <v>391</v>
      </c>
      <c r="H432" s="63" t="s">
        <v>227</v>
      </c>
      <c r="I432" s="34" t="str">
        <f t="shared" si="41"/>
        <v>Category of household's total income in LBP (30 days) : From 15 million LBP to less than 20 million LBP</v>
      </c>
      <c r="J432" s="34" t="str">
        <f t="shared" si="42"/>
        <v>Category of household's total income in LBP (30 days) : From 15 million LBP to less than 20 million LBPLebanese</v>
      </c>
      <c r="K432" s="71">
        <v>4.0299048319400602E-3</v>
      </c>
      <c r="L432" s="71">
        <v>5.7208139918426999E-3</v>
      </c>
      <c r="M432" s="71">
        <v>2.5218762913293302E-3</v>
      </c>
      <c r="N432" s="71">
        <v>2.9954234575592801E-3</v>
      </c>
    </row>
    <row r="433" spans="1:14" x14ac:dyDescent="0.35">
      <c r="A433" s="34" t="s">
        <v>359</v>
      </c>
      <c r="B433" s="34" t="s">
        <v>83</v>
      </c>
      <c r="C433" t="s">
        <v>260</v>
      </c>
      <c r="E433" s="34" t="s">
        <v>11</v>
      </c>
      <c r="F433" s="34" t="s">
        <v>12</v>
      </c>
      <c r="G433" t="s">
        <v>391</v>
      </c>
      <c r="H433" s="63" t="s">
        <v>228</v>
      </c>
      <c r="I433" s="34" t="str">
        <f t="shared" si="41"/>
        <v>Category of household's total income in LBP (30 days) : From 1 million LBP to less than 2,400,000 LBP</v>
      </c>
      <c r="J433" s="34" t="str">
        <f t="shared" si="42"/>
        <v>Category of household's total income in LBP (30 days) : From 1 million LBP to less than 2,400,000 LBPLebanese</v>
      </c>
      <c r="K433" s="71">
        <v>0.35487658682877599</v>
      </c>
      <c r="L433" s="71">
        <v>0.29554158434433397</v>
      </c>
      <c r="M433" s="71">
        <v>0.348524418902806</v>
      </c>
      <c r="N433" s="71">
        <v>0.256933863284041</v>
      </c>
    </row>
    <row r="434" spans="1:14" x14ac:dyDescent="0.35">
      <c r="A434" s="34" t="s">
        <v>359</v>
      </c>
      <c r="B434" s="34" t="s">
        <v>83</v>
      </c>
      <c r="C434" t="s">
        <v>260</v>
      </c>
      <c r="E434" s="34" t="s">
        <v>11</v>
      </c>
      <c r="F434" s="34" t="s">
        <v>12</v>
      </c>
      <c r="G434" t="s">
        <v>391</v>
      </c>
      <c r="H434" s="63" t="s">
        <v>229</v>
      </c>
      <c r="I434" s="34" t="str">
        <f t="shared" si="41"/>
        <v>Category of household's total income in LBP (30 days) : From 20 million LBP to less than 25 million LBP</v>
      </c>
      <c r="J434" s="34" t="str">
        <f t="shared" si="42"/>
        <v>Category of household's total income in LBP (30 days) : From 20 million LBP to less than 25 million LBPLebanese</v>
      </c>
      <c r="K434" s="71">
        <v>6.4263295567423403E-3</v>
      </c>
      <c r="L434" s="71">
        <v>4.4102055765740198E-3</v>
      </c>
      <c r="M434" s="71">
        <v>1.5125855936462299E-3</v>
      </c>
    </row>
    <row r="435" spans="1:14" x14ac:dyDescent="0.35">
      <c r="A435" s="34" t="s">
        <v>359</v>
      </c>
      <c r="B435" s="34" t="s">
        <v>83</v>
      </c>
      <c r="C435" t="s">
        <v>260</v>
      </c>
      <c r="E435" s="34" t="s">
        <v>11</v>
      </c>
      <c r="F435" s="34" t="s">
        <v>12</v>
      </c>
      <c r="G435" t="s">
        <v>391</v>
      </c>
      <c r="H435" s="63" t="s">
        <v>230</v>
      </c>
      <c r="I435" s="34" t="str">
        <f t="shared" si="41"/>
        <v>Category of household's total income in LBP (30 days) : From 25 million LBP to less than 35 million LBP</v>
      </c>
      <c r="J435" s="34" t="str">
        <f t="shared" si="42"/>
        <v>Category of household's total income in LBP (30 days) : From 25 million LBP to less than 35 million LBPLebanese</v>
      </c>
      <c r="M435" s="71">
        <v>9.56408600133931E-4</v>
      </c>
      <c r="N435" s="71">
        <v>2.0940133778771298E-3</v>
      </c>
    </row>
    <row r="436" spans="1:14" x14ac:dyDescent="0.35">
      <c r="A436" s="34" t="s">
        <v>359</v>
      </c>
      <c r="B436" s="34" t="s">
        <v>83</v>
      </c>
      <c r="C436" t="s">
        <v>260</v>
      </c>
      <c r="E436" s="34" t="s">
        <v>11</v>
      </c>
      <c r="F436" s="34" t="s">
        <v>12</v>
      </c>
      <c r="G436" t="s">
        <v>391</v>
      </c>
      <c r="H436" s="63" t="s">
        <v>231</v>
      </c>
      <c r="I436" s="34" t="str">
        <f t="shared" si="41"/>
        <v>Category of household's total income in LBP (30 days) : From 2,400,000 LBP to less than 5 million LBP</v>
      </c>
      <c r="J436" s="34" t="str">
        <f t="shared" si="42"/>
        <v>Category of household's total income in LBP (30 days) : From 2,400,000 LBP to less than 5 million LBPLebanese</v>
      </c>
      <c r="K436" s="71">
        <v>0.29624239315697398</v>
      </c>
      <c r="L436" s="71">
        <v>0.292736535919015</v>
      </c>
      <c r="M436" s="71">
        <v>0.25558100252940502</v>
      </c>
      <c r="N436" s="71">
        <v>0.27014024696949701</v>
      </c>
    </row>
    <row r="437" spans="1:14" x14ac:dyDescent="0.35">
      <c r="A437" s="34" t="s">
        <v>359</v>
      </c>
      <c r="B437" s="34" t="s">
        <v>83</v>
      </c>
      <c r="C437" t="s">
        <v>260</v>
      </c>
      <c r="E437" s="34" t="s">
        <v>11</v>
      </c>
      <c r="F437" s="34" t="s">
        <v>12</v>
      </c>
      <c r="G437" t="s">
        <v>391</v>
      </c>
      <c r="H437" s="63" t="s">
        <v>232</v>
      </c>
      <c r="I437" s="34" t="str">
        <f t="shared" si="41"/>
        <v>Category of household's total income in LBP (30 days) : From 300,000 LBP to less than 650,000 LBP</v>
      </c>
      <c r="J437" s="34" t="str">
        <f t="shared" si="42"/>
        <v>Category of household's total income in LBP (30 days) : From 300,000 LBP to less than 650,000 LBPLebanese</v>
      </c>
      <c r="K437" s="71">
        <v>3.7818891891580303E-2</v>
      </c>
      <c r="L437" s="71">
        <v>1.8676719434069601E-2</v>
      </c>
      <c r="M437" s="71">
        <v>5.3618610106083001E-2</v>
      </c>
      <c r="N437" s="71">
        <v>6.15093164550094E-2</v>
      </c>
    </row>
    <row r="438" spans="1:14" x14ac:dyDescent="0.35">
      <c r="A438" s="34" t="s">
        <v>359</v>
      </c>
      <c r="B438" s="34" t="s">
        <v>83</v>
      </c>
      <c r="C438" t="s">
        <v>260</v>
      </c>
      <c r="E438" s="34" t="s">
        <v>11</v>
      </c>
      <c r="F438" s="34" t="s">
        <v>12</v>
      </c>
      <c r="G438" t="s">
        <v>391</v>
      </c>
      <c r="H438" s="63" t="s">
        <v>233</v>
      </c>
      <c r="I438" s="34" t="str">
        <f t="shared" si="41"/>
        <v>Category of household's total income in LBP (30 days) : From 35 million LBP to less than 50 million LBP</v>
      </c>
      <c r="J438" s="34" t="str">
        <f t="shared" si="42"/>
        <v>Category of household's total income in LBP (30 days) : From 35 million LBP to less than 50 million LBPLebanese</v>
      </c>
      <c r="K438" s="71">
        <v>2.3964247248022801E-3</v>
      </c>
      <c r="L438" s="71">
        <v>3.8634403858063102E-3</v>
      </c>
    </row>
    <row r="439" spans="1:14" x14ac:dyDescent="0.35">
      <c r="A439" s="34" t="s">
        <v>359</v>
      </c>
      <c r="B439" s="34" t="s">
        <v>83</v>
      </c>
      <c r="C439" t="s">
        <v>260</v>
      </c>
      <c r="E439" s="34" t="s">
        <v>11</v>
      </c>
      <c r="F439" s="34" t="s">
        <v>12</v>
      </c>
      <c r="G439" t="s">
        <v>391</v>
      </c>
      <c r="H439" s="63" t="s">
        <v>235</v>
      </c>
      <c r="I439" s="34" t="str">
        <f t="shared" si="41"/>
        <v>Category of household's total income in LBP (30 days) : From 5 million LBP to less than 8 million LBP</v>
      </c>
      <c r="J439" s="34" t="str">
        <f t="shared" si="42"/>
        <v>Category of household's total income in LBP (30 days) : From 5 million LBP to less than 8 million LBPLebanese</v>
      </c>
      <c r="K439" s="71">
        <v>1.6334801071377701E-3</v>
      </c>
      <c r="L439" s="71">
        <v>0.11342674924250901</v>
      </c>
      <c r="M439" s="71">
        <v>8.7272141646922693E-2</v>
      </c>
      <c r="N439" s="71">
        <v>0.20268481920231701</v>
      </c>
    </row>
    <row r="440" spans="1:14" x14ac:dyDescent="0.35">
      <c r="A440" s="34" t="s">
        <v>359</v>
      </c>
      <c r="B440" s="34" t="s">
        <v>83</v>
      </c>
      <c r="C440" t="s">
        <v>260</v>
      </c>
      <c r="E440" s="34" t="s">
        <v>11</v>
      </c>
      <c r="F440" s="34" t="s">
        <v>12</v>
      </c>
      <c r="G440" t="s">
        <v>391</v>
      </c>
      <c r="H440" s="63" t="s">
        <v>236</v>
      </c>
      <c r="I440" s="34" t="str">
        <f t="shared" si="41"/>
        <v>Category of household's total income in LBP (30 days) : From 650,000 LBP to less than 1 million LBP</v>
      </c>
      <c r="J440" s="34" t="str">
        <f t="shared" si="42"/>
        <v>Category of household's total income in LBP (30 days) : From 650,000 LBP to less than 1 million LBPLebanese</v>
      </c>
      <c r="K440" s="71">
        <v>0.122149126683678</v>
      </c>
      <c r="L440" s="71">
        <v>7.5598220090162704E-2</v>
      </c>
      <c r="M440" s="71">
        <v>0.13792194814154499</v>
      </c>
      <c r="N440" s="71">
        <v>9.5809089977053896E-2</v>
      </c>
    </row>
    <row r="441" spans="1:14" x14ac:dyDescent="0.35">
      <c r="A441" s="34" t="s">
        <v>359</v>
      </c>
      <c r="B441" s="34" t="s">
        <v>83</v>
      </c>
      <c r="C441" t="s">
        <v>260</v>
      </c>
      <c r="E441" s="34" t="s">
        <v>11</v>
      </c>
      <c r="F441" s="34" t="s">
        <v>12</v>
      </c>
      <c r="G441" t="s">
        <v>391</v>
      </c>
      <c r="H441" s="63" t="s">
        <v>237</v>
      </c>
      <c r="I441" s="34" t="str">
        <f t="shared" si="41"/>
        <v>Category of household's total income in LBP (30 days) : From 8 million LBP to less than 12 million LBP</v>
      </c>
      <c r="J441" s="34" t="str">
        <f t="shared" si="42"/>
        <v>Category of household's total income in LBP (30 days) : From 8 million LBP to less than 12 million LBPLebanese</v>
      </c>
      <c r="K441" s="71">
        <v>0.10209780624880201</v>
      </c>
      <c r="L441" s="71">
        <v>4.2920200250695498E-2</v>
      </c>
      <c r="M441" s="71">
        <v>1.91721255198797E-2</v>
      </c>
      <c r="N441" s="71">
        <v>5.6555874041672102E-2</v>
      </c>
    </row>
    <row r="442" spans="1:14" x14ac:dyDescent="0.35">
      <c r="A442" s="34" t="s">
        <v>359</v>
      </c>
      <c r="B442" s="34" t="s">
        <v>83</v>
      </c>
      <c r="C442" t="s">
        <v>260</v>
      </c>
      <c r="E442" s="34" t="s">
        <v>11</v>
      </c>
      <c r="F442" s="34" t="s">
        <v>12</v>
      </c>
      <c r="G442" t="s">
        <v>391</v>
      </c>
      <c r="H442" s="63" t="s">
        <v>7</v>
      </c>
      <c r="I442" s="34" t="str">
        <f t="shared" si="41"/>
        <v>Category of household's total income in LBP (30 days) : Decline to answer</v>
      </c>
      <c r="J442" s="34" t="str">
        <f t="shared" si="42"/>
        <v>Category of household's total income in LBP (30 days) : Decline to answerLebanese</v>
      </c>
      <c r="K442" s="71">
        <v>2.3967329475861499E-2</v>
      </c>
      <c r="L442" s="71">
        <v>5.3580480781689102E-2</v>
      </c>
      <c r="M442" s="71">
        <v>7.0494257466736099E-3</v>
      </c>
      <c r="N442" s="71">
        <v>5.6723429959356997E-3</v>
      </c>
    </row>
    <row r="443" spans="1:14" x14ac:dyDescent="0.35">
      <c r="A443" s="34" t="s">
        <v>359</v>
      </c>
      <c r="B443" s="34" t="s">
        <v>83</v>
      </c>
      <c r="C443" t="s">
        <v>260</v>
      </c>
      <c r="E443" s="34" t="s">
        <v>11</v>
      </c>
      <c r="F443" s="34" t="s">
        <v>12</v>
      </c>
      <c r="G443" t="s">
        <v>391</v>
      </c>
      <c r="H443" s="63" t="s">
        <v>8</v>
      </c>
      <c r="I443" s="34" t="str">
        <f t="shared" si="41"/>
        <v>Category of household's total income in LBP (30 days) : Don't know</v>
      </c>
      <c r="J443" s="34" t="str">
        <f t="shared" si="42"/>
        <v>Category of household's total income in LBP (30 days) : Don't knowLebanese</v>
      </c>
      <c r="K443" s="71">
        <v>5.6633849390778299E-3</v>
      </c>
      <c r="L443" s="71">
        <v>7.2120190568474393E-2</v>
      </c>
      <c r="M443" s="71">
        <v>7.3022965752895103E-2</v>
      </c>
      <c r="N443" s="71">
        <v>3.5319078739259303E-2</v>
      </c>
    </row>
    <row r="444" spans="1:14" x14ac:dyDescent="0.35">
      <c r="A444" s="34" t="s">
        <v>359</v>
      </c>
      <c r="B444" s="34" t="s">
        <v>83</v>
      </c>
      <c r="C444" t="s">
        <v>260</v>
      </c>
      <c r="E444" s="34" t="s">
        <v>11</v>
      </c>
      <c r="F444" s="34" t="s">
        <v>12</v>
      </c>
      <c r="G444" t="s">
        <v>391</v>
      </c>
      <c r="H444" s="63" t="s">
        <v>238</v>
      </c>
      <c r="I444" s="34" t="str">
        <f t="shared" si="41"/>
        <v>Category of household's total income in LBP (30 days) : Less than 300,000 LBP</v>
      </c>
      <c r="J444" s="34" t="str">
        <f t="shared" si="42"/>
        <v>Category of household's total income in LBP (30 days) : Less than 300,000 LBPLebanese</v>
      </c>
      <c r="K444" s="71">
        <v>3.0525869006615899E-2</v>
      </c>
      <c r="L444" s="71">
        <v>1.18963691429518E-2</v>
      </c>
      <c r="M444" s="71">
        <v>4.1432517055774998E-3</v>
      </c>
      <c r="N444" s="71">
        <v>7.1735005266738202E-3</v>
      </c>
    </row>
    <row r="445" spans="1:14" x14ac:dyDescent="0.35">
      <c r="A445" s="34" t="s">
        <v>359</v>
      </c>
      <c r="B445" s="34" t="s">
        <v>83</v>
      </c>
      <c r="C445" t="s">
        <v>260</v>
      </c>
      <c r="E445" s="34" t="s">
        <v>11</v>
      </c>
      <c r="F445" s="34" t="s">
        <v>49</v>
      </c>
      <c r="G445" t="s">
        <v>391</v>
      </c>
      <c r="H445" s="63" t="s">
        <v>226</v>
      </c>
      <c r="I445" s="34" t="str">
        <f t="shared" ref="I445:I472" si="43">CONCATENATE(G445,H445)</f>
        <v>Category of household's total income in LBP (30 days) : From 12 million LBP to less than 15 million LBP</v>
      </c>
      <c r="J445" s="34" t="str">
        <f t="shared" ref="J445:J472" si="44">CONCATENATE(G445,H445,F445)</f>
        <v>Category of household's total income in LBP (30 days) : From 12 million LBP to less than 15 million LBPMigrants</v>
      </c>
      <c r="L445" s="71">
        <v>5.3763440860214997E-3</v>
      </c>
    </row>
    <row r="446" spans="1:14" x14ac:dyDescent="0.35">
      <c r="A446" s="34" t="s">
        <v>359</v>
      </c>
      <c r="B446" s="34" t="s">
        <v>83</v>
      </c>
      <c r="C446" t="s">
        <v>260</v>
      </c>
      <c r="E446" s="34" t="s">
        <v>11</v>
      </c>
      <c r="F446" s="34" t="s">
        <v>49</v>
      </c>
      <c r="G446" t="s">
        <v>391</v>
      </c>
      <c r="H446" s="63" t="s">
        <v>227</v>
      </c>
      <c r="I446" s="34" t="str">
        <f t="shared" si="43"/>
        <v>Category of household's total income in LBP (30 days) : From 15 million LBP to less than 20 million LBP</v>
      </c>
      <c r="J446" s="34" t="str">
        <f t="shared" si="44"/>
        <v>Category of household's total income in LBP (30 days) : From 15 million LBP to less than 20 million LBPMigrants</v>
      </c>
    </row>
    <row r="447" spans="1:14" x14ac:dyDescent="0.35">
      <c r="A447" s="34" t="s">
        <v>359</v>
      </c>
      <c r="B447" s="34" t="s">
        <v>83</v>
      </c>
      <c r="C447" t="s">
        <v>260</v>
      </c>
      <c r="E447" s="34" t="s">
        <v>11</v>
      </c>
      <c r="F447" s="34" t="s">
        <v>49</v>
      </c>
      <c r="G447" t="s">
        <v>391</v>
      </c>
      <c r="H447" s="63" t="s">
        <v>228</v>
      </c>
      <c r="I447" s="34" t="str">
        <f t="shared" si="43"/>
        <v>Category of household's total income in LBP (30 days) : From 1 million LBP to less than 2,400,000 LBP</v>
      </c>
      <c r="J447" s="34" t="str">
        <f t="shared" si="44"/>
        <v>Category of household's total income in LBP (30 days) : From 1 million LBP to less than 2,400,000 LBPMigrants</v>
      </c>
      <c r="K447" s="71">
        <v>0.30821917808219201</v>
      </c>
      <c r="L447" s="71">
        <v>0.510752688172043</v>
      </c>
      <c r="M447" s="71">
        <v>0.3</v>
      </c>
      <c r="N447" s="71">
        <v>0.562962962962963</v>
      </c>
    </row>
    <row r="448" spans="1:14" x14ac:dyDescent="0.35">
      <c r="A448" s="34" t="s">
        <v>359</v>
      </c>
      <c r="B448" s="34" t="s">
        <v>83</v>
      </c>
      <c r="C448" t="s">
        <v>260</v>
      </c>
      <c r="E448" s="34" t="s">
        <v>11</v>
      </c>
      <c r="F448" s="34" t="s">
        <v>49</v>
      </c>
      <c r="G448" t="s">
        <v>391</v>
      </c>
      <c r="H448" s="63" t="s">
        <v>229</v>
      </c>
      <c r="I448" s="34" t="str">
        <f t="shared" si="43"/>
        <v>Category of household's total income in LBP (30 days) : From 20 million LBP to less than 25 million LBP</v>
      </c>
      <c r="J448" s="34" t="str">
        <f t="shared" si="44"/>
        <v>Category of household's total income in LBP (30 days) : From 20 million LBP to less than 25 million LBPMigrants</v>
      </c>
    </row>
    <row r="449" spans="1:14" x14ac:dyDescent="0.35">
      <c r="A449" s="34" t="s">
        <v>359</v>
      </c>
      <c r="B449" s="34" t="s">
        <v>83</v>
      </c>
      <c r="C449" t="s">
        <v>260</v>
      </c>
      <c r="E449" s="34" t="s">
        <v>11</v>
      </c>
      <c r="F449" s="34" t="s">
        <v>49</v>
      </c>
      <c r="G449" t="s">
        <v>391</v>
      </c>
      <c r="H449" s="63" t="s">
        <v>230</v>
      </c>
      <c r="I449" s="34" t="str">
        <f t="shared" si="43"/>
        <v>Category of household's total income in LBP (30 days) : From 25 million LBP to less than 35 million LBP</v>
      </c>
      <c r="J449" s="34" t="str">
        <f t="shared" si="44"/>
        <v>Category of household's total income in LBP (30 days) : From 25 million LBP to less than 35 million LBPMigrants</v>
      </c>
    </row>
    <row r="450" spans="1:14" x14ac:dyDescent="0.35">
      <c r="A450" s="34" t="s">
        <v>359</v>
      </c>
      <c r="B450" s="34" t="s">
        <v>83</v>
      </c>
      <c r="C450" t="s">
        <v>260</v>
      </c>
      <c r="E450" s="34" t="s">
        <v>11</v>
      </c>
      <c r="F450" s="34" t="s">
        <v>49</v>
      </c>
      <c r="G450" t="s">
        <v>391</v>
      </c>
      <c r="H450" s="63" t="s">
        <v>231</v>
      </c>
      <c r="I450" s="34" t="str">
        <f t="shared" si="43"/>
        <v>Category of household's total income in LBP (30 days) : From 2,400,000 LBP to less than 5 million LBP</v>
      </c>
      <c r="J450" s="34" t="str">
        <f t="shared" si="44"/>
        <v>Category of household's total income in LBP (30 days) : From 2,400,000 LBP to less than 5 million LBPMigrants</v>
      </c>
      <c r="K450" s="71">
        <v>0.24657534246575299</v>
      </c>
      <c r="L450" s="71">
        <v>0.16129032258064499</v>
      </c>
      <c r="M450" s="71">
        <v>0.1</v>
      </c>
      <c r="N450" s="71">
        <v>0.19259259259259301</v>
      </c>
    </row>
    <row r="451" spans="1:14" x14ac:dyDescent="0.35">
      <c r="A451" s="34" t="s">
        <v>359</v>
      </c>
      <c r="B451" s="34" t="s">
        <v>83</v>
      </c>
      <c r="C451" t="s">
        <v>260</v>
      </c>
      <c r="E451" s="34" t="s">
        <v>11</v>
      </c>
      <c r="F451" s="34" t="s">
        <v>49</v>
      </c>
      <c r="G451" t="s">
        <v>391</v>
      </c>
      <c r="H451" s="63" t="s">
        <v>232</v>
      </c>
      <c r="I451" s="34" t="str">
        <f t="shared" si="43"/>
        <v>Category of household's total income in LBP (30 days) : From 300,000 LBP to less than 650,000 LBP</v>
      </c>
      <c r="J451" s="34" t="str">
        <f t="shared" si="44"/>
        <v>Category of household's total income in LBP (30 days) : From 300,000 LBP to less than 650,000 LBPMigrants</v>
      </c>
      <c r="K451" s="71">
        <v>9.5890410958904104E-2</v>
      </c>
      <c r="L451" s="71">
        <v>4.3010752688171998E-2</v>
      </c>
      <c r="M451" s="71">
        <v>0.16666666666666699</v>
      </c>
      <c r="N451" s="71">
        <v>2.2222222222222199E-2</v>
      </c>
    </row>
    <row r="452" spans="1:14" x14ac:dyDescent="0.35">
      <c r="A452" s="34" t="s">
        <v>359</v>
      </c>
      <c r="B452" s="34" t="s">
        <v>83</v>
      </c>
      <c r="C452" t="s">
        <v>260</v>
      </c>
      <c r="E452" s="34" t="s">
        <v>11</v>
      </c>
      <c r="F452" s="34" t="s">
        <v>49</v>
      </c>
      <c r="G452" t="s">
        <v>391</v>
      </c>
      <c r="H452" s="63" t="s">
        <v>233</v>
      </c>
      <c r="I452" s="34" t="str">
        <f t="shared" si="43"/>
        <v>Category of household's total income in LBP (30 days) : From 35 million LBP to less than 50 million LBP</v>
      </c>
      <c r="J452" s="34" t="str">
        <f t="shared" si="44"/>
        <v>Category of household's total income in LBP (30 days) : From 35 million LBP to less than 50 million LBPMigrants</v>
      </c>
    </row>
    <row r="453" spans="1:14" x14ac:dyDescent="0.35">
      <c r="A453" s="34" t="s">
        <v>359</v>
      </c>
      <c r="B453" s="34" t="s">
        <v>83</v>
      </c>
      <c r="C453" t="s">
        <v>260</v>
      </c>
      <c r="E453" s="34" t="s">
        <v>11</v>
      </c>
      <c r="F453" s="34" t="s">
        <v>49</v>
      </c>
      <c r="G453" t="s">
        <v>391</v>
      </c>
      <c r="H453" s="63" t="s">
        <v>235</v>
      </c>
      <c r="I453" s="34" t="str">
        <f t="shared" si="43"/>
        <v>Category of household's total income in LBP (30 days) : From 5 million LBP to less than 8 million LBP</v>
      </c>
      <c r="J453" s="34" t="str">
        <f t="shared" si="44"/>
        <v>Category of household's total income in LBP (30 days) : From 5 million LBP to less than 8 million LBPMigrants</v>
      </c>
      <c r="K453" s="71">
        <v>4.7945205479452101E-2</v>
      </c>
      <c r="L453" s="71">
        <v>3.2258064516128997E-2</v>
      </c>
      <c r="M453" s="71">
        <v>1.6666666666666701E-2</v>
      </c>
      <c r="N453" s="71">
        <v>2.2222222222222199E-2</v>
      </c>
    </row>
    <row r="454" spans="1:14" x14ac:dyDescent="0.35">
      <c r="A454" s="34" t="s">
        <v>359</v>
      </c>
      <c r="B454" s="34" t="s">
        <v>83</v>
      </c>
      <c r="C454" t="s">
        <v>260</v>
      </c>
      <c r="E454" s="34" t="s">
        <v>11</v>
      </c>
      <c r="F454" s="34" t="s">
        <v>49</v>
      </c>
      <c r="G454" t="s">
        <v>391</v>
      </c>
      <c r="H454" s="63" t="s">
        <v>236</v>
      </c>
      <c r="I454" s="34" t="str">
        <f t="shared" si="43"/>
        <v>Category of household's total income in LBP (30 days) : From 650,000 LBP to less than 1 million LBP</v>
      </c>
      <c r="J454" s="34" t="str">
        <f t="shared" si="44"/>
        <v>Category of household's total income in LBP (30 days) : From 650,000 LBP to less than 1 million LBPMigrants</v>
      </c>
      <c r="K454" s="71">
        <v>6.1643835616438401E-2</v>
      </c>
      <c r="L454" s="71">
        <v>0.15591397849462399</v>
      </c>
      <c r="M454" s="71">
        <v>0.33333333333333298</v>
      </c>
      <c r="N454" s="71">
        <v>3.7037037037037E-2</v>
      </c>
    </row>
    <row r="455" spans="1:14" x14ac:dyDescent="0.35">
      <c r="A455" s="34" t="s">
        <v>359</v>
      </c>
      <c r="B455" s="34" t="s">
        <v>83</v>
      </c>
      <c r="C455" t="s">
        <v>260</v>
      </c>
      <c r="E455" s="34" t="s">
        <v>11</v>
      </c>
      <c r="F455" s="34" t="s">
        <v>49</v>
      </c>
      <c r="G455" t="s">
        <v>391</v>
      </c>
      <c r="H455" s="63" t="s">
        <v>237</v>
      </c>
      <c r="I455" s="34" t="str">
        <f t="shared" si="43"/>
        <v>Category of household's total income in LBP (30 days) : From 8 million LBP to less than 12 million LBP</v>
      </c>
      <c r="J455" s="34" t="str">
        <f t="shared" si="44"/>
        <v>Category of household's total income in LBP (30 days) : From 8 million LBP to less than 12 million LBPMigrants</v>
      </c>
      <c r="L455" s="71">
        <v>5.3763440860214997E-3</v>
      </c>
      <c r="N455" s="71">
        <v>7.4074074074074103E-3</v>
      </c>
    </row>
    <row r="456" spans="1:14" x14ac:dyDescent="0.35">
      <c r="A456" s="34" t="s">
        <v>359</v>
      </c>
      <c r="B456" s="34" t="s">
        <v>83</v>
      </c>
      <c r="C456" t="s">
        <v>260</v>
      </c>
      <c r="E456" s="34" t="s">
        <v>11</v>
      </c>
      <c r="F456" s="34" t="s">
        <v>49</v>
      </c>
      <c r="G456" t="s">
        <v>391</v>
      </c>
      <c r="H456" s="63" t="s">
        <v>7</v>
      </c>
      <c r="I456" s="34" t="str">
        <f t="shared" si="43"/>
        <v>Category of household's total income in LBP (30 days) : Decline to answer</v>
      </c>
      <c r="J456" s="34" t="str">
        <f t="shared" si="44"/>
        <v>Category of household's total income in LBP (30 days) : Decline to answerMigrants</v>
      </c>
      <c r="K456" s="71">
        <v>2.0547945205479499E-2</v>
      </c>
      <c r="L456" s="71">
        <v>5.1075268817204297E-2</v>
      </c>
      <c r="M456" s="71">
        <v>3.3333333333333298E-2</v>
      </c>
      <c r="N456" s="71">
        <v>2.96296296296296E-2</v>
      </c>
    </row>
    <row r="457" spans="1:14" x14ac:dyDescent="0.35">
      <c r="A457" s="34" t="s">
        <v>359</v>
      </c>
      <c r="B457" s="34" t="s">
        <v>83</v>
      </c>
      <c r="C457" t="s">
        <v>260</v>
      </c>
      <c r="E457" s="34" t="s">
        <v>11</v>
      </c>
      <c r="F457" s="34" t="s">
        <v>49</v>
      </c>
      <c r="G457" t="s">
        <v>391</v>
      </c>
      <c r="H457" s="63" t="s">
        <v>8</v>
      </c>
      <c r="I457" s="34" t="str">
        <f t="shared" si="43"/>
        <v>Category of household's total income in LBP (30 days) : Don't know</v>
      </c>
      <c r="J457" s="34" t="str">
        <f t="shared" si="44"/>
        <v>Category of household's total income in LBP (30 days) : Don't knowMigrants</v>
      </c>
      <c r="K457" s="71">
        <v>0.116438356164384</v>
      </c>
      <c r="L457" s="71">
        <v>3.2258064516128997E-2</v>
      </c>
      <c r="M457" s="71">
        <v>0.05</v>
      </c>
      <c r="N457" s="71">
        <v>0.10370370370370401</v>
      </c>
    </row>
    <row r="458" spans="1:14" x14ac:dyDescent="0.35">
      <c r="A458" s="34" t="s">
        <v>359</v>
      </c>
      <c r="B458" s="34" t="s">
        <v>83</v>
      </c>
      <c r="C458" t="s">
        <v>260</v>
      </c>
      <c r="E458" s="34" t="s">
        <v>11</v>
      </c>
      <c r="F458" s="34" t="s">
        <v>49</v>
      </c>
      <c r="G458" t="s">
        <v>391</v>
      </c>
      <c r="H458" s="63" t="s">
        <v>238</v>
      </c>
      <c r="I458" s="34" t="str">
        <f t="shared" si="43"/>
        <v>Category of household's total income in LBP (30 days) : Less than 300,000 LBP</v>
      </c>
      <c r="J458" s="34" t="str">
        <f t="shared" si="44"/>
        <v>Category of household's total income in LBP (30 days) : Less than 300,000 LBPMigrants</v>
      </c>
      <c r="K458" s="71">
        <v>0.102739726027397</v>
      </c>
      <c r="L458" s="71">
        <v>2.6881720430107499E-3</v>
      </c>
      <c r="N458" s="71">
        <v>2.2222222222222199E-2</v>
      </c>
    </row>
    <row r="459" spans="1:14" x14ac:dyDescent="0.35">
      <c r="A459" s="34" t="s">
        <v>359</v>
      </c>
      <c r="B459" s="34" t="s">
        <v>83</v>
      </c>
      <c r="C459" t="s">
        <v>260</v>
      </c>
      <c r="E459" s="34" t="s">
        <v>11</v>
      </c>
      <c r="F459" s="34" t="s">
        <v>13</v>
      </c>
      <c r="G459" t="s">
        <v>391</v>
      </c>
      <c r="H459" s="63" t="s">
        <v>226</v>
      </c>
      <c r="I459" s="34" t="str">
        <f t="shared" si="43"/>
        <v>Category of household's total income in LBP (30 days) : From 12 million LBP to less than 15 million LBP</v>
      </c>
      <c r="J459" s="34" t="str">
        <f t="shared" si="44"/>
        <v>Category of household's total income in LBP (30 days) : From 12 million LBP to less than 15 million LBPPRL</v>
      </c>
      <c r="K459" s="71">
        <v>1.1235955056179799E-2</v>
      </c>
    </row>
    <row r="460" spans="1:14" x14ac:dyDescent="0.35">
      <c r="A460" s="34" t="s">
        <v>359</v>
      </c>
      <c r="B460" s="34" t="s">
        <v>83</v>
      </c>
      <c r="C460" t="s">
        <v>260</v>
      </c>
      <c r="E460" s="34" t="s">
        <v>11</v>
      </c>
      <c r="F460" s="34" t="s">
        <v>13</v>
      </c>
      <c r="G460" t="s">
        <v>391</v>
      </c>
      <c r="H460" s="63" t="s">
        <v>227</v>
      </c>
      <c r="I460" s="34" t="str">
        <f t="shared" si="43"/>
        <v>Category of household's total income in LBP (30 days) : From 15 million LBP to less than 20 million LBP</v>
      </c>
      <c r="J460" s="34" t="str">
        <f t="shared" si="44"/>
        <v>Category of household's total income in LBP (30 days) : From 15 million LBP to less than 20 million LBPPRL</v>
      </c>
      <c r="K460" s="71">
        <v>5.6179775280898901E-3</v>
      </c>
    </row>
    <row r="461" spans="1:14" x14ac:dyDescent="0.35">
      <c r="A461" s="34" t="s">
        <v>359</v>
      </c>
      <c r="B461" s="34" t="s">
        <v>83</v>
      </c>
      <c r="C461" t="s">
        <v>260</v>
      </c>
      <c r="E461" s="34" t="s">
        <v>11</v>
      </c>
      <c r="F461" s="34" t="s">
        <v>13</v>
      </c>
      <c r="G461" t="s">
        <v>391</v>
      </c>
      <c r="H461" s="63" t="s">
        <v>228</v>
      </c>
      <c r="I461" s="34" t="str">
        <f t="shared" si="43"/>
        <v>Category of household's total income in LBP (30 days) : From 1 million LBP to less than 2,400,000 LBP</v>
      </c>
      <c r="J461" s="34" t="str">
        <f t="shared" si="44"/>
        <v>Category of household's total income in LBP (30 days) : From 1 million LBP to less than 2,400,000 LBPPRL</v>
      </c>
      <c r="K461" s="71">
        <v>0.36516853932584298</v>
      </c>
      <c r="L461" s="71">
        <v>0.24719101123595499</v>
      </c>
      <c r="M461" s="71">
        <v>0.37931034482758602</v>
      </c>
      <c r="N461" s="71">
        <v>0.27522935779816499</v>
      </c>
    </row>
    <row r="462" spans="1:14" x14ac:dyDescent="0.35">
      <c r="A462" s="34" t="s">
        <v>359</v>
      </c>
      <c r="B462" s="34" t="s">
        <v>83</v>
      </c>
      <c r="C462" t="s">
        <v>260</v>
      </c>
      <c r="E462" s="34" t="s">
        <v>11</v>
      </c>
      <c r="F462" s="34" t="s">
        <v>13</v>
      </c>
      <c r="G462" t="s">
        <v>391</v>
      </c>
      <c r="H462" s="63" t="s">
        <v>229</v>
      </c>
      <c r="I462" s="34" t="str">
        <f t="shared" si="43"/>
        <v>Category of household's total income in LBP (30 days) : From 20 million LBP to less than 25 million LBP</v>
      </c>
      <c r="J462" s="34" t="str">
        <f t="shared" si="44"/>
        <v>Category of household's total income in LBP (30 days) : From 20 million LBP to less than 25 million LBPPRL</v>
      </c>
      <c r="L462" s="71">
        <v>5.6179775280898901E-3</v>
      </c>
      <c r="M462" s="71">
        <v>4.92610837438424E-3</v>
      </c>
    </row>
    <row r="463" spans="1:14" x14ac:dyDescent="0.35">
      <c r="A463" s="34" t="s">
        <v>359</v>
      </c>
      <c r="B463" s="34" t="s">
        <v>83</v>
      </c>
      <c r="C463" t="s">
        <v>260</v>
      </c>
      <c r="E463" s="34" t="s">
        <v>11</v>
      </c>
      <c r="F463" s="34" t="s">
        <v>13</v>
      </c>
      <c r="G463" t="s">
        <v>391</v>
      </c>
      <c r="H463" s="63" t="s">
        <v>230</v>
      </c>
      <c r="I463" s="34" t="str">
        <f t="shared" si="43"/>
        <v>Category of household's total income in LBP (30 days) : From 25 million LBP to less than 35 million LBP</v>
      </c>
      <c r="J463" s="34" t="str">
        <f t="shared" si="44"/>
        <v>Category of household's total income in LBP (30 days) : From 25 million LBP to less than 35 million LBPPRL</v>
      </c>
      <c r="K463" s="71">
        <v>5.6179775280898901E-3</v>
      </c>
    </row>
    <row r="464" spans="1:14" x14ac:dyDescent="0.35">
      <c r="A464" s="34" t="s">
        <v>359</v>
      </c>
      <c r="B464" s="34" t="s">
        <v>83</v>
      </c>
      <c r="C464" t="s">
        <v>260</v>
      </c>
      <c r="E464" s="34" t="s">
        <v>11</v>
      </c>
      <c r="F464" s="34" t="s">
        <v>13</v>
      </c>
      <c r="G464" t="s">
        <v>391</v>
      </c>
      <c r="H464" s="63" t="s">
        <v>231</v>
      </c>
      <c r="I464" s="34" t="str">
        <f t="shared" si="43"/>
        <v>Category of household's total income in LBP (30 days) : From 2,400,000 LBP to less than 5 million LBP</v>
      </c>
      <c r="J464" s="34" t="str">
        <f t="shared" si="44"/>
        <v>Category of household's total income in LBP (30 days) : From 2,400,000 LBP to less than 5 million LBPPRL</v>
      </c>
      <c r="K464" s="71">
        <v>0.28651685393258403</v>
      </c>
      <c r="L464" s="71">
        <v>0.25280898876404501</v>
      </c>
      <c r="M464" s="71">
        <v>0.25615763546797998</v>
      </c>
      <c r="N464" s="71">
        <v>0.38532110091743099</v>
      </c>
    </row>
    <row r="465" spans="1:14" x14ac:dyDescent="0.35">
      <c r="A465" s="34" t="s">
        <v>359</v>
      </c>
      <c r="B465" s="34" t="s">
        <v>83</v>
      </c>
      <c r="C465" t="s">
        <v>260</v>
      </c>
      <c r="E465" s="34" t="s">
        <v>11</v>
      </c>
      <c r="F465" s="34" t="s">
        <v>13</v>
      </c>
      <c r="G465" t="s">
        <v>391</v>
      </c>
      <c r="H465" s="63" t="s">
        <v>232</v>
      </c>
      <c r="I465" s="34" t="str">
        <f t="shared" si="43"/>
        <v>Category of household's total income in LBP (30 days) : From 300,000 LBP to less than 650,000 LBP</v>
      </c>
      <c r="J465" s="34" t="str">
        <f t="shared" si="44"/>
        <v>Category of household's total income in LBP (30 days) : From 300,000 LBP to less than 650,000 LBPPRL</v>
      </c>
      <c r="K465" s="71">
        <v>1.6853932584269701E-2</v>
      </c>
      <c r="L465" s="71">
        <v>8.98876404494382E-2</v>
      </c>
      <c r="M465" s="71">
        <v>4.4334975369458102E-2</v>
      </c>
      <c r="N465" s="71">
        <v>5.5045871559633003E-2</v>
      </c>
    </row>
    <row r="466" spans="1:14" x14ac:dyDescent="0.35">
      <c r="A466" s="34" t="s">
        <v>359</v>
      </c>
      <c r="B466" s="34" t="s">
        <v>83</v>
      </c>
      <c r="C466" t="s">
        <v>260</v>
      </c>
      <c r="E466" s="34" t="s">
        <v>11</v>
      </c>
      <c r="F466" s="34" t="s">
        <v>13</v>
      </c>
      <c r="G466" t="s">
        <v>391</v>
      </c>
      <c r="H466" s="63" t="s">
        <v>233</v>
      </c>
      <c r="I466" s="34" t="str">
        <f t="shared" si="43"/>
        <v>Category of household's total income in LBP (30 days) : From 35 million LBP to less than 50 million LBP</v>
      </c>
      <c r="J466" s="34" t="str">
        <f t="shared" si="44"/>
        <v>Category of household's total income in LBP (30 days) : From 35 million LBP to less than 50 million LBPPRL</v>
      </c>
    </row>
    <row r="467" spans="1:14" x14ac:dyDescent="0.35">
      <c r="A467" s="34" t="s">
        <v>359</v>
      </c>
      <c r="B467" s="34" t="s">
        <v>83</v>
      </c>
      <c r="C467" t="s">
        <v>260</v>
      </c>
      <c r="E467" s="34" t="s">
        <v>11</v>
      </c>
      <c r="F467" s="34" t="s">
        <v>13</v>
      </c>
      <c r="G467" t="s">
        <v>391</v>
      </c>
      <c r="H467" s="63" t="s">
        <v>235</v>
      </c>
      <c r="I467" s="34" t="str">
        <f t="shared" si="43"/>
        <v>Category of household's total income in LBP (30 days) : From 5 million LBP to less than 8 million LBP</v>
      </c>
      <c r="J467" s="34" t="str">
        <f t="shared" si="44"/>
        <v>Category of household's total income in LBP (30 days) : From 5 million LBP to less than 8 million LBPPRL</v>
      </c>
      <c r="K467" s="71">
        <v>6.7415730337078594E-2</v>
      </c>
      <c r="L467" s="71">
        <v>6.7415730337078594E-2</v>
      </c>
      <c r="M467" s="71">
        <v>6.4039408866995107E-2</v>
      </c>
      <c r="N467" s="71">
        <v>9.1743119266055106E-2</v>
      </c>
    </row>
    <row r="468" spans="1:14" x14ac:dyDescent="0.35">
      <c r="A468" s="34" t="s">
        <v>359</v>
      </c>
      <c r="B468" s="34" t="s">
        <v>83</v>
      </c>
      <c r="C468" t="s">
        <v>260</v>
      </c>
      <c r="E468" s="34" t="s">
        <v>11</v>
      </c>
      <c r="F468" s="34" t="s">
        <v>13</v>
      </c>
      <c r="G468" t="s">
        <v>391</v>
      </c>
      <c r="H468" s="63" t="s">
        <v>236</v>
      </c>
      <c r="I468" s="34" t="str">
        <f t="shared" si="43"/>
        <v>Category of household's total income in LBP (30 days) : From 650,000 LBP to less than 1 million LBP</v>
      </c>
      <c r="J468" s="34" t="str">
        <f t="shared" si="44"/>
        <v>Category of household's total income in LBP (30 days) : From 650,000 LBP to less than 1 million LBPPRL</v>
      </c>
      <c r="K468" s="71">
        <v>0.12921348314606701</v>
      </c>
      <c r="L468" s="71">
        <v>0.14044943820224701</v>
      </c>
      <c r="M468" s="71">
        <v>0.118226600985222</v>
      </c>
      <c r="N468" s="71">
        <v>0.12844036697247699</v>
      </c>
    </row>
    <row r="469" spans="1:14" x14ac:dyDescent="0.35">
      <c r="A469" s="34" t="s">
        <v>359</v>
      </c>
      <c r="B469" s="34" t="s">
        <v>83</v>
      </c>
      <c r="C469" t="s">
        <v>260</v>
      </c>
      <c r="E469" s="34" t="s">
        <v>11</v>
      </c>
      <c r="F469" s="34" t="s">
        <v>13</v>
      </c>
      <c r="G469" t="s">
        <v>391</v>
      </c>
      <c r="H469" s="63" t="s">
        <v>237</v>
      </c>
      <c r="I469" s="34" t="str">
        <f t="shared" si="43"/>
        <v>Category of household's total income in LBP (30 days) : From 8 million LBP to less than 12 million LBP</v>
      </c>
      <c r="J469" s="34" t="str">
        <f t="shared" si="44"/>
        <v>Category of household's total income in LBP (30 days) : From 8 million LBP to less than 12 million LBPPRL</v>
      </c>
      <c r="K469" s="71">
        <v>1.6853932584269701E-2</v>
      </c>
      <c r="L469" s="71">
        <v>1.1235955056179799E-2</v>
      </c>
      <c r="M469" s="71">
        <v>2.4630541871921201E-2</v>
      </c>
    </row>
    <row r="470" spans="1:14" x14ac:dyDescent="0.35">
      <c r="A470" s="34" t="s">
        <v>359</v>
      </c>
      <c r="B470" s="34" t="s">
        <v>83</v>
      </c>
      <c r="C470" t="s">
        <v>260</v>
      </c>
      <c r="E470" s="34" t="s">
        <v>11</v>
      </c>
      <c r="F470" s="34" t="s">
        <v>13</v>
      </c>
      <c r="G470" t="s">
        <v>391</v>
      </c>
      <c r="H470" s="63" t="s">
        <v>7</v>
      </c>
      <c r="I470" s="34" t="str">
        <f t="shared" si="43"/>
        <v>Category of household's total income in LBP (30 days) : Decline to answer</v>
      </c>
      <c r="J470" s="34" t="str">
        <f t="shared" si="44"/>
        <v>Category of household's total income in LBP (30 days) : Decline to answerPRL</v>
      </c>
      <c r="K470" s="71">
        <v>1.1235955056179799E-2</v>
      </c>
      <c r="L470" s="71">
        <v>4.49438202247191E-2</v>
      </c>
      <c r="M470" s="71">
        <v>4.92610837438424E-3</v>
      </c>
      <c r="N470" s="71">
        <v>2.7522935779816501E-2</v>
      </c>
    </row>
    <row r="471" spans="1:14" x14ac:dyDescent="0.35">
      <c r="A471" s="34" t="s">
        <v>359</v>
      </c>
      <c r="B471" s="34" t="s">
        <v>83</v>
      </c>
      <c r="C471" t="s">
        <v>260</v>
      </c>
      <c r="E471" s="34" t="s">
        <v>11</v>
      </c>
      <c r="F471" s="34" t="s">
        <v>13</v>
      </c>
      <c r="G471" t="s">
        <v>391</v>
      </c>
      <c r="H471" s="63" t="s">
        <v>8</v>
      </c>
      <c r="I471" s="34" t="str">
        <f t="shared" si="43"/>
        <v>Category of household's total income in LBP (30 days) : Don't know</v>
      </c>
      <c r="J471" s="34" t="str">
        <f t="shared" si="44"/>
        <v>Category of household's total income in LBP (30 days) : Don't knowPRL</v>
      </c>
      <c r="K471" s="71">
        <v>6.1797752808988797E-2</v>
      </c>
      <c r="L471" s="71">
        <v>8.4269662921348298E-2</v>
      </c>
      <c r="M471" s="71">
        <v>8.3743842364532001E-2</v>
      </c>
      <c r="N471" s="71">
        <v>1.8348623853211E-2</v>
      </c>
    </row>
    <row r="472" spans="1:14" x14ac:dyDescent="0.35">
      <c r="A472" s="34" t="s">
        <v>359</v>
      </c>
      <c r="B472" s="34" t="s">
        <v>83</v>
      </c>
      <c r="C472" t="s">
        <v>260</v>
      </c>
      <c r="E472" s="34" t="s">
        <v>11</v>
      </c>
      <c r="F472" s="34" t="s">
        <v>13</v>
      </c>
      <c r="G472" t="s">
        <v>391</v>
      </c>
      <c r="H472" s="63" t="s">
        <v>238</v>
      </c>
      <c r="I472" s="34" t="str">
        <f t="shared" si="43"/>
        <v>Category of household's total income in LBP (30 days) : Less than 300,000 LBP</v>
      </c>
      <c r="J472" s="34" t="str">
        <f t="shared" si="44"/>
        <v>Category of household's total income in LBP (30 days) : Less than 300,000 LBPPRL</v>
      </c>
      <c r="K472" s="71">
        <v>2.2471910112359501E-2</v>
      </c>
      <c r="L472" s="71">
        <v>5.6179775280898903E-2</v>
      </c>
      <c r="M472" s="71">
        <v>1.9704433497536901E-2</v>
      </c>
      <c r="N472" s="71">
        <v>1.8348623853211E-2</v>
      </c>
    </row>
    <row r="473" spans="1:14" x14ac:dyDescent="0.35">
      <c r="A473" s="34" t="s">
        <v>359</v>
      </c>
      <c r="B473" s="34" t="s">
        <v>84</v>
      </c>
      <c r="C473" s="64" t="s">
        <v>85</v>
      </c>
      <c r="D473" s="64" t="s">
        <v>409</v>
      </c>
      <c r="E473" s="64" t="s">
        <v>11</v>
      </c>
      <c r="F473" s="64" t="s">
        <v>12</v>
      </c>
      <c r="G473" s="64" t="s">
        <v>410</v>
      </c>
      <c r="H473" s="71" t="s">
        <v>7</v>
      </c>
      <c r="I473" s="34" t="str">
        <f t="shared" ref="I473:I497" si="45">CONCATENATE(G473,H473)</f>
        <v>Individual working outside of the house (30 days) : Decline to answer</v>
      </c>
      <c r="J473" s="34" t="str">
        <f t="shared" ref="J473:J497" si="46">CONCATENATE(G473,H473,F473)</f>
        <v>Individual working outside of the house (30 days) : Decline to answerLebanese</v>
      </c>
    </row>
    <row r="474" spans="1:14" x14ac:dyDescent="0.35">
      <c r="A474" s="34" t="s">
        <v>359</v>
      </c>
      <c r="B474" s="34" t="s">
        <v>84</v>
      </c>
      <c r="C474" s="64" t="s">
        <v>85</v>
      </c>
      <c r="D474" s="64" t="s">
        <v>409</v>
      </c>
      <c r="E474" s="64" t="s">
        <v>11</v>
      </c>
      <c r="F474" s="64" t="s">
        <v>12</v>
      </c>
      <c r="G474" s="64" t="s">
        <v>410</v>
      </c>
      <c r="H474" s="71" t="s">
        <v>8</v>
      </c>
      <c r="I474" s="34" t="str">
        <f t="shared" si="45"/>
        <v>Individual working outside of the house (30 days) : Don't know</v>
      </c>
      <c r="J474" s="34" t="str">
        <f t="shared" si="46"/>
        <v>Individual working outside of the house (30 days) : Don't knowLebanese</v>
      </c>
      <c r="L474" s="71">
        <v>5.2007685165844804E-4</v>
      </c>
      <c r="N474" s="71">
        <v>1.4005234462031901E-4</v>
      </c>
    </row>
    <row r="475" spans="1:14" x14ac:dyDescent="0.35">
      <c r="A475" s="34" t="s">
        <v>359</v>
      </c>
      <c r="B475" s="34" t="s">
        <v>84</v>
      </c>
      <c r="C475" s="64" t="s">
        <v>85</v>
      </c>
      <c r="D475" s="64" t="s">
        <v>409</v>
      </c>
      <c r="E475" s="64" t="s">
        <v>11</v>
      </c>
      <c r="F475" s="64" t="s">
        <v>12</v>
      </c>
      <c r="G475" s="64" t="s">
        <v>410</v>
      </c>
      <c r="H475" s="71" t="s">
        <v>67</v>
      </c>
      <c r="I475" s="34" t="str">
        <f t="shared" si="45"/>
        <v>Individual working outside of the house (30 days) : No</v>
      </c>
      <c r="J475" s="34" t="str">
        <f t="shared" si="46"/>
        <v>Individual working outside of the house (30 days) : NoLebanese</v>
      </c>
      <c r="K475" s="71">
        <v>0.666532595095641</v>
      </c>
      <c r="L475" s="71">
        <v>0.61893838422727498</v>
      </c>
      <c r="M475" s="71">
        <v>0.71659028578280304</v>
      </c>
      <c r="N475" s="71">
        <v>0.68787253756370703</v>
      </c>
    </row>
    <row r="476" spans="1:14" x14ac:dyDescent="0.35">
      <c r="A476" s="34" t="s">
        <v>359</v>
      </c>
      <c r="B476" s="34" t="s">
        <v>84</v>
      </c>
      <c r="C476" s="64" t="s">
        <v>85</v>
      </c>
      <c r="D476" s="64" t="s">
        <v>409</v>
      </c>
      <c r="E476" s="64" t="s">
        <v>11</v>
      </c>
      <c r="F476" s="64" t="s">
        <v>12</v>
      </c>
      <c r="G476" s="64" t="s">
        <v>410</v>
      </c>
      <c r="H476" s="71" t="s">
        <v>68</v>
      </c>
      <c r="I476" s="34" t="str">
        <f t="shared" si="45"/>
        <v>Individual working outside of the house (30 days) : Yes</v>
      </c>
      <c r="J476" s="34" t="str">
        <f t="shared" si="46"/>
        <v>Individual working outside of the house (30 days) : YesLebanese</v>
      </c>
      <c r="K476" s="71">
        <v>0.333467404904359</v>
      </c>
      <c r="L476" s="71">
        <v>0.38054153892106701</v>
      </c>
      <c r="M476" s="71">
        <v>0.28340971421719702</v>
      </c>
      <c r="N476" s="71">
        <v>0.31198741009167302</v>
      </c>
    </row>
    <row r="477" spans="1:14" x14ac:dyDescent="0.35">
      <c r="A477" s="34" t="s">
        <v>359</v>
      </c>
      <c r="B477" s="34" t="s">
        <v>84</v>
      </c>
      <c r="C477" s="64" t="s">
        <v>85</v>
      </c>
      <c r="D477" s="64" t="s">
        <v>409</v>
      </c>
      <c r="E477" s="64" t="s">
        <v>11</v>
      </c>
      <c r="F477" s="64" t="s">
        <v>49</v>
      </c>
      <c r="G477" s="64" t="s">
        <v>410</v>
      </c>
      <c r="H477" s="71" t="s">
        <v>7</v>
      </c>
      <c r="I477" s="34" t="str">
        <f t="shared" si="45"/>
        <v>Individual working outside of the house (30 days) : Decline to answer</v>
      </c>
      <c r="J477" s="34" t="str">
        <f t="shared" si="46"/>
        <v>Individual working outside of the house (30 days) : Decline to answerMigrants</v>
      </c>
    </row>
    <row r="478" spans="1:14" x14ac:dyDescent="0.35">
      <c r="A478" s="34" t="s">
        <v>359</v>
      </c>
      <c r="B478" s="34" t="s">
        <v>84</v>
      </c>
      <c r="C478" s="64" t="s">
        <v>85</v>
      </c>
      <c r="D478" s="64" t="s">
        <v>409</v>
      </c>
      <c r="E478" s="64" t="s">
        <v>11</v>
      </c>
      <c r="F478" s="64" t="s">
        <v>49</v>
      </c>
      <c r="G478" s="64" t="s">
        <v>410</v>
      </c>
      <c r="H478" s="71" t="s">
        <v>8</v>
      </c>
      <c r="I478" s="34" t="str">
        <f t="shared" si="45"/>
        <v>Individual working outside of the house (30 days) : Don't know</v>
      </c>
      <c r="J478" s="34" t="str">
        <f t="shared" si="46"/>
        <v>Individual working outside of the house (30 days) : Don't knowMigrants</v>
      </c>
    </row>
    <row r="479" spans="1:14" x14ac:dyDescent="0.35">
      <c r="A479" s="34" t="s">
        <v>359</v>
      </c>
      <c r="B479" s="34" t="s">
        <v>84</v>
      </c>
      <c r="C479" s="64" t="s">
        <v>85</v>
      </c>
      <c r="D479" s="64" t="s">
        <v>409</v>
      </c>
      <c r="E479" s="64" t="s">
        <v>11</v>
      </c>
      <c r="F479" s="64" t="s">
        <v>49</v>
      </c>
      <c r="G479" s="64" t="s">
        <v>410</v>
      </c>
      <c r="H479" s="71" t="s">
        <v>67</v>
      </c>
      <c r="I479" s="34" t="str">
        <f t="shared" si="45"/>
        <v>Individual working outside of the house (30 days) : No</v>
      </c>
      <c r="J479" s="34" t="str">
        <f t="shared" si="46"/>
        <v>Individual working outside of the house (30 days) : NoMigrants</v>
      </c>
      <c r="K479" s="71">
        <v>0.456221198156682</v>
      </c>
      <c r="L479" s="71">
        <v>0.191256830601093</v>
      </c>
      <c r="M479" s="71">
        <v>0.356521739130435</v>
      </c>
      <c r="N479" s="71">
        <v>0.338028169014085</v>
      </c>
    </row>
    <row r="480" spans="1:14" x14ac:dyDescent="0.35">
      <c r="A480" s="34" t="s">
        <v>359</v>
      </c>
      <c r="B480" s="34" t="s">
        <v>84</v>
      </c>
      <c r="C480" s="64" t="s">
        <v>85</v>
      </c>
      <c r="D480" s="64" t="s">
        <v>409</v>
      </c>
      <c r="E480" s="64" t="s">
        <v>11</v>
      </c>
      <c r="F480" s="64" t="s">
        <v>49</v>
      </c>
      <c r="G480" s="64" t="s">
        <v>410</v>
      </c>
      <c r="H480" s="71" t="s">
        <v>68</v>
      </c>
      <c r="I480" s="34" t="str">
        <f t="shared" si="45"/>
        <v>Individual working outside of the house (30 days) : Yes</v>
      </c>
      <c r="J480" s="34" t="str">
        <f t="shared" si="46"/>
        <v>Individual working outside of the house (30 days) : YesMigrants</v>
      </c>
      <c r="K480" s="71">
        <v>0.54377880184331795</v>
      </c>
      <c r="L480" s="71">
        <v>0.808743169398907</v>
      </c>
      <c r="M480" s="71">
        <v>0.64347826086956506</v>
      </c>
      <c r="N480" s="71">
        <v>0.66197183098591506</v>
      </c>
    </row>
    <row r="481" spans="1:14" x14ac:dyDescent="0.35">
      <c r="A481" s="34" t="s">
        <v>359</v>
      </c>
      <c r="B481" s="34" t="s">
        <v>84</v>
      </c>
      <c r="C481" s="64" t="s">
        <v>85</v>
      </c>
      <c r="D481" s="64" t="s">
        <v>409</v>
      </c>
      <c r="E481" s="64" t="s">
        <v>11</v>
      </c>
      <c r="F481" s="64" t="s">
        <v>13</v>
      </c>
      <c r="G481" s="64" t="s">
        <v>410</v>
      </c>
      <c r="H481" s="71" t="s">
        <v>7</v>
      </c>
      <c r="I481" s="34" t="str">
        <f t="shared" si="45"/>
        <v>Individual working outside of the house (30 days) : Decline to answer</v>
      </c>
      <c r="J481" s="34" t="str">
        <f t="shared" si="46"/>
        <v>Individual working outside of the house (30 days) : Decline to answerPRL</v>
      </c>
      <c r="K481" s="71">
        <v>1.53846153846154E-3</v>
      </c>
    </row>
    <row r="482" spans="1:14" x14ac:dyDescent="0.35">
      <c r="A482" s="34" t="s">
        <v>359</v>
      </c>
      <c r="B482" s="34" t="s">
        <v>84</v>
      </c>
      <c r="C482" s="64" t="s">
        <v>85</v>
      </c>
      <c r="D482" s="64" t="s">
        <v>409</v>
      </c>
      <c r="E482" s="64" t="s">
        <v>11</v>
      </c>
      <c r="F482" s="64" t="s">
        <v>13</v>
      </c>
      <c r="G482" s="64" t="s">
        <v>410</v>
      </c>
      <c r="H482" s="71" t="s">
        <v>8</v>
      </c>
      <c r="I482" s="34" t="str">
        <f t="shared" si="45"/>
        <v>Individual working outside of the house (30 days) : Don't know</v>
      </c>
      <c r="J482" s="34" t="str">
        <f t="shared" si="46"/>
        <v>Individual working outside of the house (30 days) : Don't knowPRL</v>
      </c>
    </row>
    <row r="483" spans="1:14" x14ac:dyDescent="0.35">
      <c r="A483" s="34" t="s">
        <v>359</v>
      </c>
      <c r="B483" s="34" t="s">
        <v>84</v>
      </c>
      <c r="C483" s="64" t="s">
        <v>85</v>
      </c>
      <c r="D483" s="64" t="s">
        <v>409</v>
      </c>
      <c r="E483" s="64" t="s">
        <v>11</v>
      </c>
      <c r="F483" s="64" t="s">
        <v>13</v>
      </c>
      <c r="G483" s="64" t="s">
        <v>410</v>
      </c>
      <c r="H483" s="71" t="s">
        <v>67</v>
      </c>
      <c r="I483" s="34" t="str">
        <f t="shared" si="45"/>
        <v>Individual working outside of the house (30 days) : No</v>
      </c>
      <c r="J483" s="34" t="str">
        <f t="shared" si="46"/>
        <v>Individual working outside of the house (30 days) : NoPRL</v>
      </c>
      <c r="K483" s="71">
        <v>0.69230769230769196</v>
      </c>
      <c r="L483" s="71">
        <v>0.69335604770017001</v>
      </c>
      <c r="M483" s="71">
        <v>0.755862068965517</v>
      </c>
      <c r="N483" s="71">
        <v>0.69099756690997605</v>
      </c>
    </row>
    <row r="484" spans="1:14" x14ac:dyDescent="0.35">
      <c r="A484" s="34" t="s">
        <v>359</v>
      </c>
      <c r="B484" s="34" t="s">
        <v>84</v>
      </c>
      <c r="C484" s="64" t="s">
        <v>85</v>
      </c>
      <c r="D484" s="64" t="s">
        <v>409</v>
      </c>
      <c r="E484" s="64" t="s">
        <v>11</v>
      </c>
      <c r="F484" s="64" t="s">
        <v>13</v>
      </c>
      <c r="G484" s="64" t="s">
        <v>410</v>
      </c>
      <c r="H484" s="71" t="s">
        <v>68</v>
      </c>
      <c r="I484" s="34" t="str">
        <f t="shared" si="45"/>
        <v>Individual working outside of the house (30 days) : Yes</v>
      </c>
      <c r="J484" s="34" t="str">
        <f t="shared" si="46"/>
        <v>Individual working outside of the house (30 days) : YesPRL</v>
      </c>
      <c r="K484" s="71">
        <v>0.306153846153846</v>
      </c>
      <c r="L484" s="71">
        <v>0.30664395229982999</v>
      </c>
      <c r="M484" s="71">
        <v>0.244137931034483</v>
      </c>
      <c r="N484" s="71">
        <v>0.30900243309002401</v>
      </c>
    </row>
    <row r="485" spans="1:14" x14ac:dyDescent="0.35">
      <c r="A485" s="34" t="s">
        <v>359</v>
      </c>
      <c r="B485" s="34" t="s">
        <v>84</v>
      </c>
      <c r="C485" s="64" t="s">
        <v>85</v>
      </c>
      <c r="D485" s="64" t="s">
        <v>409</v>
      </c>
      <c r="E485" s="64" t="s">
        <v>11</v>
      </c>
      <c r="F485" s="64" t="s">
        <v>12</v>
      </c>
      <c r="G485" s="64" t="s">
        <v>411</v>
      </c>
      <c r="H485" s="71" t="s">
        <v>7</v>
      </c>
      <c r="I485" s="34" t="str">
        <f t="shared" si="45"/>
        <v>Individual unemployed and seeking to work outside of the household : Decline to answer</v>
      </c>
      <c r="J485" s="34" t="str">
        <f t="shared" si="46"/>
        <v>Individual unemployed and seeking to work outside of the household : Decline to answerLebanese</v>
      </c>
      <c r="M485" s="71">
        <v>1.1194544718295999E-3</v>
      </c>
    </row>
    <row r="486" spans="1:14" x14ac:dyDescent="0.35">
      <c r="A486" s="34" t="s">
        <v>359</v>
      </c>
      <c r="B486" s="34" t="s">
        <v>84</v>
      </c>
      <c r="C486" s="64" t="s">
        <v>85</v>
      </c>
      <c r="D486" s="64" t="s">
        <v>409</v>
      </c>
      <c r="E486" s="64" t="s">
        <v>11</v>
      </c>
      <c r="F486" s="64" t="s">
        <v>12</v>
      </c>
      <c r="G486" s="64" t="s">
        <v>411</v>
      </c>
      <c r="H486" s="71" t="s">
        <v>8</v>
      </c>
      <c r="I486" s="34" t="str">
        <f t="shared" si="45"/>
        <v>Individual unemployed and seeking to work outside of the household : Don't know</v>
      </c>
      <c r="J486" s="34" t="str">
        <f t="shared" si="46"/>
        <v>Individual unemployed and seeking to work outside of the household : Don't knowLebanese</v>
      </c>
      <c r="K486" s="71">
        <v>2.24118619583833E-3</v>
      </c>
      <c r="L486" s="71">
        <v>1.2002471586341E-3</v>
      </c>
      <c r="M486" s="71">
        <v>1.9913373170765201E-4</v>
      </c>
      <c r="N486" s="71">
        <v>2.0795466134505201E-4</v>
      </c>
    </row>
    <row r="487" spans="1:14" x14ac:dyDescent="0.35">
      <c r="A487" s="34" t="s">
        <v>359</v>
      </c>
      <c r="B487" s="34" t="s">
        <v>84</v>
      </c>
      <c r="C487" s="64" t="s">
        <v>85</v>
      </c>
      <c r="D487" s="64" t="s">
        <v>409</v>
      </c>
      <c r="E487" s="64" t="s">
        <v>11</v>
      </c>
      <c r="F487" s="64" t="s">
        <v>12</v>
      </c>
      <c r="G487" s="64" t="s">
        <v>411</v>
      </c>
      <c r="H487" s="71" t="s">
        <v>67</v>
      </c>
      <c r="I487" s="34" t="str">
        <f t="shared" si="45"/>
        <v>Individual unemployed and seeking to work outside of the household : No</v>
      </c>
      <c r="J487" s="34" t="str">
        <f t="shared" si="46"/>
        <v>Individual unemployed and seeking to work outside of the household : NoLebanese</v>
      </c>
      <c r="K487" s="71">
        <v>0.78574875656755405</v>
      </c>
      <c r="L487" s="71">
        <v>0.831821813217408</v>
      </c>
      <c r="M487" s="71">
        <v>0.70852464072265398</v>
      </c>
      <c r="N487" s="71">
        <v>0.77160910560680396</v>
      </c>
    </row>
    <row r="488" spans="1:14" x14ac:dyDescent="0.35">
      <c r="A488" s="34" t="s">
        <v>359</v>
      </c>
      <c r="B488" s="34" t="s">
        <v>84</v>
      </c>
      <c r="C488" s="64" t="s">
        <v>85</v>
      </c>
      <c r="D488" s="64" t="s">
        <v>409</v>
      </c>
      <c r="E488" s="64" t="s">
        <v>11</v>
      </c>
      <c r="F488" s="64" t="s">
        <v>12</v>
      </c>
      <c r="G488" s="64" t="s">
        <v>411</v>
      </c>
      <c r="H488" s="71" t="s">
        <v>68</v>
      </c>
      <c r="I488" s="34" t="str">
        <f t="shared" si="45"/>
        <v>Individual unemployed and seeking to work outside of the household : Yes</v>
      </c>
      <c r="J488" s="34" t="str">
        <f t="shared" si="46"/>
        <v>Individual unemployed and seeking to work outside of the household : YesLebanese</v>
      </c>
      <c r="K488" s="71">
        <v>0.21201005723660801</v>
      </c>
      <c r="L488" s="71">
        <v>0.16697793962395799</v>
      </c>
      <c r="M488" s="71">
        <v>0.29015677107380899</v>
      </c>
      <c r="N488" s="71">
        <v>0.228182939731851</v>
      </c>
    </row>
    <row r="489" spans="1:14" x14ac:dyDescent="0.35">
      <c r="A489" s="34" t="s">
        <v>359</v>
      </c>
      <c r="B489" s="34" t="s">
        <v>84</v>
      </c>
      <c r="C489" s="64" t="s">
        <v>85</v>
      </c>
      <c r="D489" s="64" t="s">
        <v>409</v>
      </c>
      <c r="E489" s="64" t="s">
        <v>11</v>
      </c>
      <c r="F489" s="64" t="s">
        <v>49</v>
      </c>
      <c r="G489" s="64" t="s">
        <v>411</v>
      </c>
      <c r="H489" s="71" t="s">
        <v>7</v>
      </c>
      <c r="I489" s="34" t="str">
        <f t="shared" si="45"/>
        <v>Individual unemployed and seeking to work outside of the household : Decline to answer</v>
      </c>
      <c r="J489" s="34" t="str">
        <f t="shared" si="46"/>
        <v>Individual unemployed and seeking to work outside of the household : Decline to answerMigrants</v>
      </c>
    </row>
    <row r="490" spans="1:14" x14ac:dyDescent="0.35">
      <c r="A490" s="34" t="s">
        <v>359</v>
      </c>
      <c r="B490" s="34" t="s">
        <v>84</v>
      </c>
      <c r="C490" s="64" t="s">
        <v>85</v>
      </c>
      <c r="D490" s="64" t="s">
        <v>409</v>
      </c>
      <c r="E490" s="64" t="s">
        <v>11</v>
      </c>
      <c r="F490" s="64" t="s">
        <v>49</v>
      </c>
      <c r="G490" s="64" t="s">
        <v>411</v>
      </c>
      <c r="H490" s="71" t="s">
        <v>8</v>
      </c>
      <c r="I490" s="34" t="str">
        <f t="shared" si="45"/>
        <v>Individual unemployed and seeking to work outside of the household : Don't know</v>
      </c>
      <c r="J490" s="34" t="str">
        <f t="shared" si="46"/>
        <v>Individual unemployed and seeking to work outside of the household : Don't knowMigrants</v>
      </c>
    </row>
    <row r="491" spans="1:14" x14ac:dyDescent="0.35">
      <c r="A491" s="34" t="s">
        <v>359</v>
      </c>
      <c r="B491" s="34" t="s">
        <v>84</v>
      </c>
      <c r="C491" s="64" t="s">
        <v>85</v>
      </c>
      <c r="D491" s="64" t="s">
        <v>409</v>
      </c>
      <c r="E491" s="64" t="s">
        <v>11</v>
      </c>
      <c r="F491" s="64" t="s">
        <v>49</v>
      </c>
      <c r="G491" s="64" t="s">
        <v>411</v>
      </c>
      <c r="H491" s="71" t="s">
        <v>67</v>
      </c>
      <c r="I491" s="34" t="str">
        <f t="shared" si="45"/>
        <v>Individual unemployed and seeking to work outside of the household : No</v>
      </c>
      <c r="J491" s="34" t="str">
        <f t="shared" si="46"/>
        <v>Individual unemployed and seeking to work outside of the household : NoMigrants</v>
      </c>
      <c r="K491" s="71">
        <v>0.80808080808080796</v>
      </c>
      <c r="L491" s="71">
        <v>0.68571428571428605</v>
      </c>
      <c r="M491" s="71">
        <v>0.75609756097560998</v>
      </c>
      <c r="N491" s="71">
        <v>0.65277777777777801</v>
      </c>
    </row>
    <row r="492" spans="1:14" x14ac:dyDescent="0.35">
      <c r="A492" s="34" t="s">
        <v>359</v>
      </c>
      <c r="B492" s="34" t="s">
        <v>84</v>
      </c>
      <c r="C492" s="64" t="s">
        <v>85</v>
      </c>
      <c r="D492" s="64" t="s">
        <v>409</v>
      </c>
      <c r="E492" s="64" t="s">
        <v>11</v>
      </c>
      <c r="F492" s="64" t="s">
        <v>49</v>
      </c>
      <c r="G492" s="64" t="s">
        <v>411</v>
      </c>
      <c r="H492" s="71" t="s">
        <v>68</v>
      </c>
      <c r="I492" s="34" t="str">
        <f t="shared" si="45"/>
        <v>Individual unemployed and seeking to work outside of the household : Yes</v>
      </c>
      <c r="J492" s="34" t="str">
        <f t="shared" si="46"/>
        <v>Individual unemployed and seeking to work outside of the household : YesMigrants</v>
      </c>
      <c r="K492" s="71">
        <v>0.19191919191919199</v>
      </c>
      <c r="L492" s="71">
        <v>0.314285714285714</v>
      </c>
      <c r="M492" s="71">
        <v>0.24390243902438999</v>
      </c>
      <c r="N492" s="71">
        <v>0.34722222222222199</v>
      </c>
    </row>
    <row r="493" spans="1:14" x14ac:dyDescent="0.35">
      <c r="A493" s="34" t="s">
        <v>359</v>
      </c>
      <c r="B493" s="34" t="s">
        <v>84</v>
      </c>
      <c r="C493" s="64" t="s">
        <v>85</v>
      </c>
      <c r="D493" s="64" t="s">
        <v>409</v>
      </c>
      <c r="E493" s="64" t="s">
        <v>11</v>
      </c>
      <c r="F493" s="64" t="s">
        <v>13</v>
      </c>
      <c r="G493" s="64" t="s">
        <v>411</v>
      </c>
      <c r="H493" s="71" t="s">
        <v>7</v>
      </c>
      <c r="I493" s="34" t="str">
        <f t="shared" si="45"/>
        <v>Individual unemployed and seeking to work outside of the household : Decline to answer</v>
      </c>
      <c r="J493" s="34" t="str">
        <f t="shared" si="46"/>
        <v>Individual unemployed and seeking to work outside of the household : Decline to answerPRL</v>
      </c>
    </row>
    <row r="494" spans="1:14" x14ac:dyDescent="0.35">
      <c r="A494" s="34" t="s">
        <v>359</v>
      </c>
      <c r="B494" s="34" t="s">
        <v>84</v>
      </c>
      <c r="C494" s="64" t="s">
        <v>85</v>
      </c>
      <c r="D494" s="64" t="s">
        <v>409</v>
      </c>
      <c r="E494" s="64" t="s">
        <v>11</v>
      </c>
      <c r="F494" s="64" t="s">
        <v>13</v>
      </c>
      <c r="G494" s="64" t="s">
        <v>411</v>
      </c>
      <c r="H494" s="71" t="s">
        <v>8</v>
      </c>
      <c r="I494" s="34" t="str">
        <f t="shared" si="45"/>
        <v>Individual unemployed and seeking to work outside of the household : Don't know</v>
      </c>
      <c r="J494" s="34" t="str">
        <f t="shared" si="46"/>
        <v>Individual unemployed and seeking to work outside of the household : Don't knowPRL</v>
      </c>
      <c r="K494" s="71">
        <v>4.4444444444444401E-3</v>
      </c>
      <c r="L494" s="71">
        <v>2.45700245700246E-3</v>
      </c>
      <c r="M494" s="71">
        <v>3.6496350364963498E-3</v>
      </c>
    </row>
    <row r="495" spans="1:14" x14ac:dyDescent="0.35">
      <c r="A495" s="34" t="s">
        <v>359</v>
      </c>
      <c r="B495" s="34" t="s">
        <v>84</v>
      </c>
      <c r="C495" s="64" t="s">
        <v>85</v>
      </c>
      <c r="D495" s="64" t="s">
        <v>409</v>
      </c>
      <c r="E495" s="64" t="s">
        <v>11</v>
      </c>
      <c r="F495" s="64" t="s">
        <v>13</v>
      </c>
      <c r="G495" s="64" t="s">
        <v>411</v>
      </c>
      <c r="H495" s="71" t="s">
        <v>67</v>
      </c>
      <c r="I495" s="34" t="str">
        <f t="shared" si="45"/>
        <v>Individual unemployed and seeking to work outside of the household : No</v>
      </c>
      <c r="J495" s="34" t="str">
        <f t="shared" si="46"/>
        <v>Individual unemployed and seeking to work outside of the household : NoPRL</v>
      </c>
      <c r="K495" s="71">
        <v>0.76666666666666705</v>
      </c>
      <c r="L495" s="71">
        <v>0.80589680589680601</v>
      </c>
      <c r="M495" s="71">
        <v>0.74087591240875905</v>
      </c>
      <c r="N495" s="71">
        <v>0.72887323943661997</v>
      </c>
    </row>
    <row r="496" spans="1:14" x14ac:dyDescent="0.35">
      <c r="A496" s="34" t="s">
        <v>359</v>
      </c>
      <c r="B496" s="34" t="s">
        <v>84</v>
      </c>
      <c r="C496" s="64" t="s">
        <v>85</v>
      </c>
      <c r="D496" s="64" t="s">
        <v>409</v>
      </c>
      <c r="E496" s="64" t="s">
        <v>11</v>
      </c>
      <c r="F496" s="64" t="s">
        <v>13</v>
      </c>
      <c r="G496" s="64" t="s">
        <v>411</v>
      </c>
      <c r="H496" s="71" t="s">
        <v>68</v>
      </c>
      <c r="I496" s="34" t="str">
        <f t="shared" si="45"/>
        <v>Individual unemployed and seeking to work outside of the household : Yes</v>
      </c>
      <c r="J496" s="34" t="str">
        <f t="shared" si="46"/>
        <v>Individual unemployed and seeking to work outside of the household : YesPRL</v>
      </c>
      <c r="K496" s="71">
        <v>0.228888888888889</v>
      </c>
      <c r="L496" s="71">
        <v>0.19164619164619201</v>
      </c>
      <c r="M496" s="71">
        <v>0.25547445255474399</v>
      </c>
      <c r="N496" s="71">
        <v>0.27112676056337998</v>
      </c>
    </row>
    <row r="497" spans="9:10" x14ac:dyDescent="0.35">
      <c r="I497" s="34" t="str">
        <f t="shared" si="45"/>
        <v/>
      </c>
      <c r="J497" s="34" t="str">
        <f t="shared" si="46"/>
        <v/>
      </c>
    </row>
  </sheetData>
  <autoFilter ref="A1:Q343"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77"/>
  <sheetViews>
    <sheetView workbookViewId="0"/>
  </sheetViews>
  <sheetFormatPr defaultColWidth="8.90625" defaultRowHeight="14.5" x14ac:dyDescent="0.35"/>
  <cols>
    <col min="8" max="8" width="23.54296875" customWidth="1"/>
    <col min="9" max="9" width="29" customWidth="1"/>
    <col min="10" max="10" width="15.7265625" customWidth="1"/>
  </cols>
  <sheetData>
    <row r="1" spans="1:34" s="1" customFormat="1" x14ac:dyDescent="0.35">
      <c r="A1" s="1" t="s">
        <v>41</v>
      </c>
      <c r="B1" s="1" t="s">
        <v>42</v>
      </c>
      <c r="C1" s="1" t="s">
        <v>43</v>
      </c>
      <c r="D1" s="1" t="s">
        <v>44</v>
      </c>
      <c r="E1" s="1" t="s">
        <v>0</v>
      </c>
      <c r="F1" s="1" t="s">
        <v>45</v>
      </c>
      <c r="G1" s="1" t="s">
        <v>46</v>
      </c>
      <c r="H1" s="1" t="s">
        <v>47</v>
      </c>
      <c r="I1" s="1" t="s">
        <v>48</v>
      </c>
      <c r="J1" s="3" t="s">
        <v>1</v>
      </c>
      <c r="K1" s="73" t="s">
        <v>79</v>
      </c>
      <c r="L1" s="73" t="s">
        <v>73</v>
      </c>
      <c r="M1" s="73" t="s">
        <v>51</v>
      </c>
      <c r="N1" s="73" t="s">
        <v>54</v>
      </c>
      <c r="O1" s="73" t="s">
        <v>70</v>
      </c>
      <c r="P1" s="73" t="s">
        <v>60</v>
      </c>
      <c r="Q1" s="73" t="s">
        <v>80</v>
      </c>
      <c r="R1" s="73" t="s">
        <v>76</v>
      </c>
      <c r="S1" s="73" t="s">
        <v>61</v>
      </c>
      <c r="T1" s="73" t="s">
        <v>50</v>
      </c>
      <c r="U1" s="73" t="s">
        <v>55</v>
      </c>
      <c r="V1" s="73" t="s">
        <v>81</v>
      </c>
      <c r="W1" s="73" t="s">
        <v>72</v>
      </c>
      <c r="X1" s="73" t="s">
        <v>59</v>
      </c>
      <c r="Y1" s="73" t="s">
        <v>74</v>
      </c>
      <c r="Z1" s="73" t="s">
        <v>58</v>
      </c>
      <c r="AA1" s="73" t="s">
        <v>56</v>
      </c>
      <c r="AB1" s="73" t="s">
        <v>69</v>
      </c>
      <c r="AC1" s="73" t="s">
        <v>75</v>
      </c>
      <c r="AD1" s="73" t="s">
        <v>78</v>
      </c>
      <c r="AE1" s="73" t="s">
        <v>57</v>
      </c>
      <c r="AF1" s="73" t="s">
        <v>62</v>
      </c>
      <c r="AG1" s="73" t="s">
        <v>71</v>
      </c>
      <c r="AH1" s="73" t="s">
        <v>77</v>
      </c>
    </row>
    <row r="2" spans="1:34" x14ac:dyDescent="0.35">
      <c r="A2" s="34" t="s">
        <v>372</v>
      </c>
      <c r="B2" s="34" t="s">
        <v>84</v>
      </c>
      <c r="C2" s="34" t="s">
        <v>260</v>
      </c>
      <c r="D2" s="34"/>
      <c r="E2" t="s">
        <v>11</v>
      </c>
      <c r="F2" s="34" t="s">
        <v>12</v>
      </c>
      <c r="G2" s="35" t="s">
        <v>278</v>
      </c>
      <c r="H2" s="71" t="s">
        <v>261</v>
      </c>
      <c r="I2" t="str">
        <f>CONCATENATE(G2,H2)</f>
        <v>Main source of income (30 days) : Savings</v>
      </c>
      <c r="J2" t="str">
        <f>CONCATENATE(G2,H2,F2)</f>
        <v>Main source of income (30 days) : SavingsLebanese</v>
      </c>
      <c r="K2" s="71">
        <v>0.18106995884773699</v>
      </c>
      <c r="L2" s="71">
        <v>0.42483660130718998</v>
      </c>
      <c r="M2" s="71">
        <v>9.8684210526315805E-2</v>
      </c>
      <c r="N2" s="71">
        <v>0.21875</v>
      </c>
      <c r="O2" s="71">
        <v>0.187919463087248</v>
      </c>
      <c r="P2" s="71">
        <v>0.14027149321266999</v>
      </c>
      <c r="Q2" s="71">
        <v>0.138364779874214</v>
      </c>
      <c r="R2" s="63">
        <v>0.25</v>
      </c>
      <c r="S2" s="63">
        <v>0.35602094240837701</v>
      </c>
      <c r="T2" s="63">
        <v>0.192857142857143</v>
      </c>
      <c r="U2" s="63">
        <v>0.223776223776224</v>
      </c>
      <c r="V2" s="63">
        <v>0.173913043478261</v>
      </c>
      <c r="W2" s="63">
        <v>0.22929936305732501</v>
      </c>
      <c r="X2" s="63">
        <v>0.15053763440860199</v>
      </c>
      <c r="Y2" s="63">
        <v>0.16580310880829</v>
      </c>
      <c r="Z2" s="63">
        <v>0.26490066225165598</v>
      </c>
      <c r="AA2" s="63">
        <v>0.19101123595505601</v>
      </c>
      <c r="AB2" s="63">
        <v>0.20192307692307701</v>
      </c>
      <c r="AC2" s="63">
        <v>0.219512195121951</v>
      </c>
      <c r="AD2" s="63">
        <v>0.25165562913907302</v>
      </c>
      <c r="AE2" s="63">
        <v>0.31884057971014501</v>
      </c>
      <c r="AF2" s="63">
        <v>0.208860759493671</v>
      </c>
      <c r="AG2" s="63">
        <v>0.108108108108108</v>
      </c>
      <c r="AH2" s="63">
        <v>0.15533980582524301</v>
      </c>
    </row>
    <row r="3" spans="1:34" x14ac:dyDescent="0.35">
      <c r="A3" s="34" t="s">
        <v>372</v>
      </c>
      <c r="B3" s="34" t="s">
        <v>84</v>
      </c>
      <c r="C3" s="34" t="s">
        <v>260</v>
      </c>
      <c r="D3" s="34"/>
      <c r="E3" t="s">
        <v>11</v>
      </c>
      <c r="F3" s="34" t="s">
        <v>12</v>
      </c>
      <c r="G3" s="35" t="s">
        <v>278</v>
      </c>
      <c r="H3" s="71" t="s">
        <v>262</v>
      </c>
      <c r="I3" t="str">
        <f t="shared" ref="I3:I38" si="0">CONCATENATE(G3,H3)</f>
        <v>Main source of income (30 days) : Income from renting out house, land or property</v>
      </c>
      <c r="J3" t="str">
        <f t="shared" ref="J3:J38" si="1">CONCATENATE(G3,H3,F3)</f>
        <v>Main source of income (30 days) : Income from renting out house, land or propertyLebanese</v>
      </c>
      <c r="K3" s="71">
        <v>8.23045267489712E-3</v>
      </c>
      <c r="L3" s="71">
        <v>2.61437908496732E-2</v>
      </c>
      <c r="M3" s="71">
        <v>6.5789473684210497E-3</v>
      </c>
      <c r="N3" s="71">
        <v>1.8749999999999999E-2</v>
      </c>
      <c r="O3" s="71">
        <v>2.01342281879195E-2</v>
      </c>
      <c r="P3" s="71">
        <v>1.8099547511312201E-2</v>
      </c>
      <c r="Q3" s="71">
        <v>2.51572327044025E-2</v>
      </c>
      <c r="R3" s="63">
        <v>3.0487804878048801E-2</v>
      </c>
      <c r="S3" s="63">
        <v>4.1884816753926697E-2</v>
      </c>
      <c r="T3" s="63">
        <v>1.4285714285714299E-2</v>
      </c>
      <c r="U3" s="63">
        <v>2.7972027972028E-2</v>
      </c>
      <c r="V3" s="63">
        <v>3.1055900621118002E-2</v>
      </c>
      <c r="W3" s="63">
        <v>1.27388535031847E-2</v>
      </c>
      <c r="X3" s="63">
        <v>2.1505376344085999E-2</v>
      </c>
      <c r="Y3" s="63">
        <v>3.6269430051813503E-2</v>
      </c>
      <c r="Z3" s="63">
        <v>1.3245033112582801E-2</v>
      </c>
      <c r="AA3" s="63">
        <v>1.1235955056179799E-2</v>
      </c>
      <c r="AB3" s="63">
        <v>9.6153846153846194E-3</v>
      </c>
      <c r="AC3" s="63">
        <v>1.8292682926829298E-2</v>
      </c>
      <c r="AD3" s="63">
        <v>6.6225165562913899E-3</v>
      </c>
      <c r="AE3" s="63">
        <v>2.8985507246376802E-2</v>
      </c>
      <c r="AF3" s="63">
        <v>4.4303797468354403E-2</v>
      </c>
      <c r="AG3" s="63">
        <v>0</v>
      </c>
      <c r="AH3" s="63">
        <v>1.94174757281553E-2</v>
      </c>
    </row>
    <row r="4" spans="1:34" x14ac:dyDescent="0.35">
      <c r="A4" s="34" t="s">
        <v>372</v>
      </c>
      <c r="B4" s="34" t="s">
        <v>84</v>
      </c>
      <c r="C4" s="34" t="s">
        <v>260</v>
      </c>
      <c r="D4" s="34"/>
      <c r="E4" t="s">
        <v>11</v>
      </c>
      <c r="F4" s="34" t="s">
        <v>12</v>
      </c>
      <c r="G4" s="35" t="s">
        <v>278</v>
      </c>
      <c r="H4" s="71" t="s">
        <v>263</v>
      </c>
      <c r="I4" t="str">
        <f t="shared" si="0"/>
        <v>Main source of income (30 days) : Employment (contracted)</v>
      </c>
      <c r="J4" t="str">
        <f t="shared" si="1"/>
        <v>Main source of income (30 days) : Employment (contracted)Lebanese</v>
      </c>
      <c r="K4" s="71">
        <v>0.20164609053497901</v>
      </c>
      <c r="L4" s="71">
        <v>0.42483660130718998</v>
      </c>
      <c r="M4" s="71">
        <v>0.144736842105263</v>
      </c>
      <c r="N4" s="71">
        <v>0.34687499999999999</v>
      </c>
      <c r="O4" s="71">
        <v>0.30201342281879201</v>
      </c>
      <c r="P4" s="71">
        <v>0.13574660633484201</v>
      </c>
      <c r="Q4" s="71">
        <v>0.14465408805031399</v>
      </c>
      <c r="R4" s="63">
        <v>0.40853658536585402</v>
      </c>
      <c r="S4" s="63">
        <v>0.33507853403141402</v>
      </c>
      <c r="T4" s="63">
        <v>0.16428571428571401</v>
      </c>
      <c r="U4" s="63">
        <v>0.18181818181818199</v>
      </c>
      <c r="V4" s="63">
        <v>0.12422360248447201</v>
      </c>
      <c r="W4" s="63">
        <v>0.29299363057324801</v>
      </c>
      <c r="X4" s="63">
        <v>0.225806451612903</v>
      </c>
      <c r="Y4" s="63">
        <v>8.8082901554404194E-2</v>
      </c>
      <c r="Z4" s="63">
        <v>0.35761589403973498</v>
      </c>
      <c r="AA4" s="63">
        <v>0.376404494382022</v>
      </c>
      <c r="AB4" s="63">
        <v>0.28846153846153799</v>
      </c>
      <c r="AC4" s="63">
        <v>0.43292682926829301</v>
      </c>
      <c r="AD4" s="63">
        <v>0.17880794701986799</v>
      </c>
      <c r="AE4" s="63">
        <v>0.376811594202899</v>
      </c>
      <c r="AF4" s="63">
        <v>0.360759493670886</v>
      </c>
      <c r="AG4" s="63">
        <v>9.00900900900901E-2</v>
      </c>
      <c r="AH4" s="63">
        <v>0.17475728155339801</v>
      </c>
    </row>
    <row r="5" spans="1:34" x14ac:dyDescent="0.35">
      <c r="A5" s="34" t="s">
        <v>372</v>
      </c>
      <c r="B5" s="34" t="s">
        <v>84</v>
      </c>
      <c r="C5" s="34" t="s">
        <v>260</v>
      </c>
      <c r="D5" s="34"/>
      <c r="E5" t="s">
        <v>11</v>
      </c>
      <c r="F5" s="34" t="s">
        <v>12</v>
      </c>
      <c r="G5" s="35" t="s">
        <v>278</v>
      </c>
      <c r="H5" s="71" t="s">
        <v>264</v>
      </c>
      <c r="I5" t="str">
        <f t="shared" si="0"/>
        <v>Main source of income (30 days) : Daily/intermittent work</v>
      </c>
      <c r="J5" t="str">
        <f t="shared" si="1"/>
        <v>Main source of income (30 days) : Daily/intermittent workLebanese</v>
      </c>
      <c r="K5" s="71">
        <v>0.48148148148148201</v>
      </c>
      <c r="L5" s="71">
        <v>0.28758169934640498</v>
      </c>
      <c r="M5" s="71">
        <v>0.40789473684210498</v>
      </c>
      <c r="N5" s="71">
        <v>0.28749999999999998</v>
      </c>
      <c r="O5" s="71">
        <v>0.322147651006711</v>
      </c>
      <c r="P5" s="71">
        <v>0.60180995475113097</v>
      </c>
      <c r="Q5" s="71">
        <v>0.52201257861635197</v>
      </c>
      <c r="R5" s="63">
        <v>0.34756097560975602</v>
      </c>
      <c r="S5" s="63">
        <v>0.34031413612565398</v>
      </c>
      <c r="T5" s="63">
        <v>0.6</v>
      </c>
      <c r="U5" s="63">
        <v>0.34265734265734299</v>
      </c>
      <c r="V5" s="63">
        <v>0.45962732919254701</v>
      </c>
      <c r="W5" s="63">
        <v>0.452229299363057</v>
      </c>
      <c r="X5" s="63">
        <v>0.456989247311828</v>
      </c>
      <c r="Y5" s="63">
        <v>0.658031088082902</v>
      </c>
      <c r="Z5" s="63">
        <v>0.33774834437086099</v>
      </c>
      <c r="AA5" s="63">
        <v>0.44382022471910099</v>
      </c>
      <c r="AB5" s="63">
        <v>0.43269230769230799</v>
      </c>
      <c r="AC5" s="63">
        <v>0.28658536585365901</v>
      </c>
      <c r="AD5" s="63">
        <v>0.45695364238410602</v>
      </c>
      <c r="AE5" s="63">
        <v>0.38768115942029002</v>
      </c>
      <c r="AF5" s="63">
        <v>0.335443037974684</v>
      </c>
      <c r="AG5" s="63">
        <v>0.56756756756756799</v>
      </c>
      <c r="AH5" s="63">
        <v>0.40776699029126201</v>
      </c>
    </row>
    <row r="6" spans="1:34" x14ac:dyDescent="0.35">
      <c r="A6" s="34" t="s">
        <v>372</v>
      </c>
      <c r="B6" s="34" t="s">
        <v>84</v>
      </c>
      <c r="C6" s="34" t="s">
        <v>260</v>
      </c>
      <c r="D6" s="34"/>
      <c r="E6" t="s">
        <v>11</v>
      </c>
      <c r="F6" s="34" t="s">
        <v>12</v>
      </c>
      <c r="G6" s="35" t="s">
        <v>278</v>
      </c>
      <c r="H6" s="71" t="s">
        <v>265</v>
      </c>
      <c r="I6" t="str">
        <f t="shared" si="0"/>
        <v>Main source of income (30 days) : Remittances</v>
      </c>
      <c r="J6" t="str">
        <f t="shared" si="1"/>
        <v>Main source of income (30 days) : RemittancesLebanese</v>
      </c>
      <c r="K6" s="71">
        <v>4.1152263374485597E-2</v>
      </c>
      <c r="L6" s="71">
        <v>3.2679738562091498E-2</v>
      </c>
      <c r="M6" s="71">
        <v>3.94736842105263E-2</v>
      </c>
      <c r="N6" s="71">
        <v>4.0625000000000001E-2</v>
      </c>
      <c r="O6" s="71">
        <v>0.10738255033557</v>
      </c>
      <c r="P6" s="71">
        <v>2.7149321266968299E-2</v>
      </c>
      <c r="Q6" s="71">
        <v>6.9182389937106903E-2</v>
      </c>
      <c r="R6" s="63">
        <v>1.21951219512195E-2</v>
      </c>
      <c r="S6" s="63">
        <v>7.3298429319371694E-2</v>
      </c>
      <c r="T6" s="63">
        <v>1.4285714285714299E-2</v>
      </c>
      <c r="U6" s="63">
        <v>8.3916083916083906E-2</v>
      </c>
      <c r="V6" s="63">
        <v>2.4844720496894401E-2</v>
      </c>
      <c r="W6" s="63">
        <v>7.6433121019108305E-2</v>
      </c>
      <c r="X6" s="63">
        <v>7.5268817204301106E-2</v>
      </c>
      <c r="Y6" s="63">
        <v>7.2538860103627006E-2</v>
      </c>
      <c r="Z6" s="63">
        <v>7.9470198675496706E-2</v>
      </c>
      <c r="AA6" s="63">
        <v>5.0561797752809001E-2</v>
      </c>
      <c r="AB6" s="63">
        <v>3.3653846153846201E-2</v>
      </c>
      <c r="AC6" s="63">
        <v>3.65853658536585E-2</v>
      </c>
      <c r="AD6" s="63">
        <v>6.6225165562913899E-2</v>
      </c>
      <c r="AE6" s="63">
        <v>5.7971014492753603E-2</v>
      </c>
      <c r="AF6" s="63">
        <v>5.0632911392405097E-2</v>
      </c>
      <c r="AG6" s="63">
        <v>1.8018018018018001E-2</v>
      </c>
      <c r="AH6" s="63">
        <v>6.7961165048543701E-2</v>
      </c>
    </row>
    <row r="7" spans="1:34" x14ac:dyDescent="0.35">
      <c r="A7" s="34" t="s">
        <v>372</v>
      </c>
      <c r="B7" s="34" t="s">
        <v>84</v>
      </c>
      <c r="C7" s="34" t="s">
        <v>260</v>
      </c>
      <c r="D7" s="34"/>
      <c r="E7" t="s">
        <v>11</v>
      </c>
      <c r="F7" s="34" t="s">
        <v>12</v>
      </c>
      <c r="G7" s="35" t="s">
        <v>278</v>
      </c>
      <c r="H7" s="71" t="s">
        <v>266</v>
      </c>
      <c r="I7" t="str">
        <f t="shared" si="0"/>
        <v>Main source of income (30 days) : Retirement fund or pension</v>
      </c>
      <c r="J7" t="str">
        <f t="shared" si="1"/>
        <v>Main source of income (30 days) : Retirement fund or pensionLebanese</v>
      </c>
      <c r="K7" s="71">
        <v>7.4074074074074098E-2</v>
      </c>
      <c r="L7" s="71">
        <v>5.22875816993464E-2</v>
      </c>
      <c r="M7" s="71">
        <v>0.21052631578947401</v>
      </c>
      <c r="N7" s="71">
        <v>4.6875E-2</v>
      </c>
      <c r="O7" s="71">
        <v>0.161073825503356</v>
      </c>
      <c r="P7" s="71">
        <v>2.2624434389140299E-2</v>
      </c>
      <c r="Q7" s="71">
        <v>1.25786163522013E-2</v>
      </c>
      <c r="R7" s="63">
        <v>6.7073170731707293E-2</v>
      </c>
      <c r="S7" s="63">
        <v>7.3298429319371694E-2</v>
      </c>
      <c r="T7" s="63">
        <v>7.1428571428571397E-2</v>
      </c>
      <c r="U7" s="63">
        <v>8.3916083916083906E-2</v>
      </c>
      <c r="V7" s="63">
        <v>9.3167701863354005E-2</v>
      </c>
      <c r="W7" s="63">
        <v>8.9171974522293002E-2</v>
      </c>
      <c r="X7" s="63">
        <v>0.16666666666666699</v>
      </c>
      <c r="Y7" s="63">
        <v>5.1813471502590698E-2</v>
      </c>
      <c r="Z7" s="63">
        <v>9.9337748344370896E-2</v>
      </c>
      <c r="AA7" s="63">
        <v>3.3707865168539297E-2</v>
      </c>
      <c r="AB7" s="63">
        <v>5.7692307692307702E-2</v>
      </c>
      <c r="AC7" s="63">
        <v>7.3170731707317097E-2</v>
      </c>
      <c r="AD7" s="63">
        <v>0.105960264900662</v>
      </c>
      <c r="AE7" s="63">
        <v>6.5217391304347797E-2</v>
      </c>
      <c r="AF7" s="63">
        <v>0.139240506329114</v>
      </c>
      <c r="AG7" s="63">
        <v>7.2072072072072099E-2</v>
      </c>
      <c r="AH7" s="63">
        <v>0.14563106796116501</v>
      </c>
    </row>
    <row r="8" spans="1:34" x14ac:dyDescent="0.35">
      <c r="A8" s="34" t="s">
        <v>372</v>
      </c>
      <c r="B8" s="34" t="s">
        <v>84</v>
      </c>
      <c r="C8" s="34" t="s">
        <v>260</v>
      </c>
      <c r="D8" s="34"/>
      <c r="E8" t="s">
        <v>11</v>
      </c>
      <c r="F8" s="34" t="s">
        <v>12</v>
      </c>
      <c r="G8" s="35" t="s">
        <v>278</v>
      </c>
      <c r="H8" s="71" t="s">
        <v>267</v>
      </c>
      <c r="I8" t="str">
        <f t="shared" si="0"/>
        <v>Main source of income (30 days) : Selling household assets</v>
      </c>
      <c r="J8" t="str">
        <f t="shared" si="1"/>
        <v>Main source of income (30 days) : Selling household assetsLebanese</v>
      </c>
      <c r="K8" s="71">
        <v>3.2921810699588501E-2</v>
      </c>
      <c r="L8" s="71">
        <v>4.5751633986928102E-2</v>
      </c>
      <c r="M8" s="71">
        <v>2.6315789473684199E-2</v>
      </c>
      <c r="N8" s="71">
        <v>2.5000000000000001E-2</v>
      </c>
      <c r="O8" s="71">
        <v>6.7114093959731499E-3</v>
      </c>
      <c r="P8" s="71">
        <v>4.5248868778280504E-3</v>
      </c>
      <c r="Q8" s="71">
        <v>1.25786163522013E-2</v>
      </c>
      <c r="R8" s="63">
        <v>3.0487804878048801E-2</v>
      </c>
      <c r="S8" s="63">
        <v>3.6649214659685903E-2</v>
      </c>
      <c r="T8" s="63">
        <v>0.107142857142857</v>
      </c>
      <c r="U8" s="63">
        <v>1.3986013986014E-2</v>
      </c>
      <c r="V8" s="63">
        <v>3.1055900621118002E-2</v>
      </c>
      <c r="W8" s="63">
        <v>0</v>
      </c>
      <c r="X8" s="63">
        <v>0.112903225806452</v>
      </c>
      <c r="Y8" s="63">
        <v>2.0725388601036301E-2</v>
      </c>
      <c r="Z8" s="63">
        <v>2.6490066225165601E-2</v>
      </c>
      <c r="AA8" s="63">
        <v>1.6853932584269701E-2</v>
      </c>
      <c r="AB8" s="63">
        <v>4.8076923076923097E-3</v>
      </c>
      <c r="AC8" s="63">
        <v>4.8780487804878099E-2</v>
      </c>
      <c r="AD8" s="63">
        <v>6.6225165562913899E-3</v>
      </c>
      <c r="AE8" s="63">
        <v>1.4492753623188401E-2</v>
      </c>
      <c r="AF8" s="63">
        <v>2.53164556962025E-2</v>
      </c>
      <c r="AG8" s="63">
        <v>9.0090090090090107E-3</v>
      </c>
      <c r="AH8" s="63">
        <v>9.7087378640776708E-3</v>
      </c>
    </row>
    <row r="9" spans="1:34" x14ac:dyDescent="0.35">
      <c r="A9" s="34" t="s">
        <v>372</v>
      </c>
      <c r="B9" s="34" t="s">
        <v>84</v>
      </c>
      <c r="C9" s="34" t="s">
        <v>260</v>
      </c>
      <c r="D9" s="34"/>
      <c r="E9" t="s">
        <v>11</v>
      </c>
      <c r="F9" s="34" t="s">
        <v>12</v>
      </c>
      <c r="G9" s="35" t="s">
        <v>278</v>
      </c>
      <c r="H9" s="71" t="s">
        <v>268</v>
      </c>
      <c r="I9" t="str">
        <f>CONCATENATE(G9,H9)</f>
        <v>Main source of income (30 days) : Selling assistance received</v>
      </c>
      <c r="J9" t="str">
        <f t="shared" si="1"/>
        <v>Main source of income (30 days) : Selling assistance receivedLebanese</v>
      </c>
      <c r="K9" s="71">
        <v>0</v>
      </c>
      <c r="L9" s="71">
        <v>1.30718954248366E-2</v>
      </c>
      <c r="M9" s="71">
        <v>6.5789473684210497E-3</v>
      </c>
      <c r="N9" s="71">
        <v>0</v>
      </c>
      <c r="O9" s="71">
        <v>6.7114093959731499E-3</v>
      </c>
      <c r="P9" s="71">
        <v>1.11022302462516E-16</v>
      </c>
      <c r="Q9" s="71">
        <v>0</v>
      </c>
      <c r="R9" s="63">
        <v>0</v>
      </c>
      <c r="S9" s="63">
        <v>0</v>
      </c>
      <c r="T9" s="63">
        <v>0</v>
      </c>
      <c r="U9" s="63">
        <v>0</v>
      </c>
      <c r="V9" s="63">
        <v>6.2111801242236003E-3</v>
      </c>
      <c r="W9" s="63">
        <v>0</v>
      </c>
      <c r="X9" s="63">
        <v>0</v>
      </c>
      <c r="Y9" s="63">
        <v>5.1813471502590702E-3</v>
      </c>
      <c r="Z9" s="63">
        <v>0</v>
      </c>
      <c r="AA9" s="63">
        <v>0</v>
      </c>
      <c r="AB9" s="63">
        <v>0</v>
      </c>
      <c r="AC9" s="63">
        <v>0</v>
      </c>
      <c r="AD9" s="63">
        <v>6.6225165562913899E-3</v>
      </c>
      <c r="AE9" s="63">
        <v>0</v>
      </c>
      <c r="AF9" s="63">
        <v>0</v>
      </c>
      <c r="AG9" s="63">
        <v>0</v>
      </c>
      <c r="AH9" s="63">
        <v>0</v>
      </c>
    </row>
    <row r="10" spans="1:34" x14ac:dyDescent="0.35">
      <c r="A10" s="34" t="s">
        <v>372</v>
      </c>
      <c r="B10" s="34" t="s">
        <v>84</v>
      </c>
      <c r="C10" s="34" t="s">
        <v>260</v>
      </c>
      <c r="D10" s="34"/>
      <c r="E10" t="s">
        <v>11</v>
      </c>
      <c r="F10" s="34" t="s">
        <v>12</v>
      </c>
      <c r="G10" s="35" t="s">
        <v>278</v>
      </c>
      <c r="H10" s="71" t="s">
        <v>269</v>
      </c>
      <c r="I10" t="str">
        <f t="shared" si="0"/>
        <v>Main source of income (30 days) : Loans, debt</v>
      </c>
      <c r="J10" t="str">
        <f t="shared" si="1"/>
        <v>Main source of income (30 days) : Loans, debtLebanese</v>
      </c>
      <c r="K10" s="71">
        <v>4.1152263374485597E-2</v>
      </c>
      <c r="L10" s="71">
        <v>3.9215686274509803E-2</v>
      </c>
      <c r="M10" s="71">
        <v>9.8684210526315805E-2</v>
      </c>
      <c r="N10" s="71">
        <v>3.125E-2</v>
      </c>
      <c r="O10" s="71">
        <v>2.01342281879195E-2</v>
      </c>
      <c r="P10" s="71">
        <v>8.1447963800904993E-2</v>
      </c>
      <c r="Q10" s="71">
        <v>6.2893081761006303E-2</v>
      </c>
      <c r="R10" s="63">
        <v>4.2682926829268303E-2</v>
      </c>
      <c r="S10" s="63">
        <v>1.5706806282722498E-2</v>
      </c>
      <c r="T10" s="63">
        <v>0.1</v>
      </c>
      <c r="U10" s="63">
        <v>4.8951048951049E-2</v>
      </c>
      <c r="V10" s="63">
        <v>0.14906832298136599</v>
      </c>
      <c r="W10" s="63">
        <v>1.9108280254777101E-2</v>
      </c>
      <c r="X10" s="63">
        <v>0.15053763440860199</v>
      </c>
      <c r="Y10" s="63">
        <v>6.21761658031088E-2</v>
      </c>
      <c r="Z10" s="63">
        <v>7.2847682119205295E-2</v>
      </c>
      <c r="AA10" s="63">
        <v>5.0561797752809001E-2</v>
      </c>
      <c r="AB10" s="63">
        <v>1.9230769230769201E-2</v>
      </c>
      <c r="AC10" s="63">
        <v>2.4390243902439001E-2</v>
      </c>
      <c r="AD10" s="63">
        <v>1.3245033112582801E-2</v>
      </c>
      <c r="AE10" s="63">
        <v>2.8985507246376802E-2</v>
      </c>
      <c r="AF10" s="63">
        <v>5.0632911392405097E-2</v>
      </c>
      <c r="AG10" s="63">
        <v>2.7027027027027001E-2</v>
      </c>
      <c r="AH10" s="63">
        <v>4.8543689320388397E-2</v>
      </c>
    </row>
    <row r="11" spans="1:34" x14ac:dyDescent="0.35">
      <c r="A11" s="34" t="s">
        <v>372</v>
      </c>
      <c r="B11" s="34" t="s">
        <v>84</v>
      </c>
      <c r="C11" s="34" t="s">
        <v>260</v>
      </c>
      <c r="D11" s="34"/>
      <c r="E11" t="s">
        <v>11</v>
      </c>
      <c r="F11" s="34" t="s">
        <v>12</v>
      </c>
      <c r="G11" s="35" t="s">
        <v>278</v>
      </c>
      <c r="H11" s="71" t="s">
        <v>270</v>
      </c>
      <c r="I11" t="str">
        <f t="shared" si="0"/>
        <v>Main source of income (30 days) : Cash assistance</v>
      </c>
      <c r="J11" t="str">
        <f t="shared" si="1"/>
        <v>Main source of income (30 days) : Cash assistanceLebanese</v>
      </c>
      <c r="K11" s="71">
        <v>4.52674897119342E-2</v>
      </c>
      <c r="L11" s="71">
        <v>6.5359477124182996E-2</v>
      </c>
      <c r="M11" s="71">
        <v>5.2631578947368397E-2</v>
      </c>
      <c r="N11" s="71">
        <v>3.125E-2</v>
      </c>
      <c r="O11" s="71">
        <v>6.7114093959731502E-2</v>
      </c>
      <c r="P11" s="71">
        <v>3.1674208144796399E-2</v>
      </c>
      <c r="Q11" s="71">
        <v>0.12578616352201299</v>
      </c>
      <c r="R11" s="63">
        <v>3.65853658536585E-2</v>
      </c>
      <c r="S11" s="63">
        <v>3.1413612565444997E-2</v>
      </c>
      <c r="T11" s="63">
        <v>0.05</v>
      </c>
      <c r="U11" s="63">
        <v>2.0979020979021001E-2</v>
      </c>
      <c r="V11" s="63">
        <v>4.3478260869565202E-2</v>
      </c>
      <c r="W11" s="63">
        <v>3.8216560509554097E-2</v>
      </c>
      <c r="X11" s="63">
        <v>7.5268817204301106E-2</v>
      </c>
      <c r="Y11" s="63">
        <v>5.6994818652849701E-2</v>
      </c>
      <c r="Z11" s="63">
        <v>1.3245033112582801E-2</v>
      </c>
      <c r="AA11" s="63">
        <v>7.3033707865168496E-2</v>
      </c>
      <c r="AB11" s="63">
        <v>3.8461538461538498E-2</v>
      </c>
      <c r="AC11" s="63">
        <v>3.65853658536585E-2</v>
      </c>
      <c r="AD11" s="63">
        <v>1.9867549668874201E-2</v>
      </c>
      <c r="AE11" s="63">
        <v>4.3478260869565202E-2</v>
      </c>
      <c r="AF11" s="63">
        <v>5.6962025316455701E-2</v>
      </c>
      <c r="AG11" s="63">
        <v>9.90990990990991E-2</v>
      </c>
      <c r="AH11" s="63">
        <v>8.7378640776699004E-2</v>
      </c>
    </row>
    <row r="12" spans="1:34" x14ac:dyDescent="0.35">
      <c r="A12" s="34" t="s">
        <v>372</v>
      </c>
      <c r="B12" s="34" t="s">
        <v>84</v>
      </c>
      <c r="C12" s="34" t="s">
        <v>260</v>
      </c>
      <c r="D12" s="34"/>
      <c r="E12" t="s">
        <v>11</v>
      </c>
      <c r="F12" s="34" t="s">
        <v>12</v>
      </c>
      <c r="G12" s="35" t="s">
        <v>278</v>
      </c>
      <c r="H12" s="71" t="s">
        <v>271</v>
      </c>
      <c r="I12" t="str">
        <f t="shared" si="0"/>
        <v>Main source of income (30 days) : Support from community, friends, family</v>
      </c>
      <c r="J12" t="str">
        <f>CONCATENATE(G12,H12,F12)</f>
        <v>Main source of income (30 days) : Support from community, friends, familyLebanese</v>
      </c>
      <c r="K12" s="71">
        <v>0.27160493827160498</v>
      </c>
      <c r="L12" s="71">
        <v>0.18300653594771199</v>
      </c>
      <c r="M12" s="71">
        <v>0.105263157894737</v>
      </c>
      <c r="N12" s="71">
        <v>0.25312499999999999</v>
      </c>
      <c r="O12" s="71">
        <v>0.14765100671140899</v>
      </c>
      <c r="P12" s="71">
        <v>0.17194570135746601</v>
      </c>
      <c r="Q12" s="71">
        <v>0.213836477987421</v>
      </c>
      <c r="R12" s="63">
        <v>0.219512195121951</v>
      </c>
      <c r="S12" s="63">
        <v>0.17277486910994799</v>
      </c>
      <c r="T12" s="63">
        <v>0.13571428571428601</v>
      </c>
      <c r="U12" s="63">
        <v>0.195804195804196</v>
      </c>
      <c r="V12" s="63">
        <v>0.111801242236025</v>
      </c>
      <c r="W12" s="63">
        <v>0.19745222929936301</v>
      </c>
      <c r="X12" s="63">
        <v>0.26344086021505397</v>
      </c>
      <c r="Y12" s="63">
        <v>9.8445595854922296E-2</v>
      </c>
      <c r="Z12" s="63">
        <v>0.15231788079470199</v>
      </c>
      <c r="AA12" s="63">
        <v>9.5505617977528101E-2</v>
      </c>
      <c r="AB12" s="63">
        <v>0.168269230769231</v>
      </c>
      <c r="AC12" s="63">
        <v>0.21341463414634099</v>
      </c>
      <c r="AD12" s="63">
        <v>0.12582781456953601</v>
      </c>
      <c r="AE12" s="63">
        <v>0.14855072463768099</v>
      </c>
      <c r="AF12" s="63">
        <v>0.20253164556962</v>
      </c>
      <c r="AG12" s="63">
        <v>0.117117117117117</v>
      </c>
      <c r="AH12" s="63">
        <v>0.213592233009709</v>
      </c>
    </row>
    <row r="13" spans="1:34" x14ac:dyDescent="0.35">
      <c r="A13" s="34" t="s">
        <v>372</v>
      </c>
      <c r="B13" s="34" t="s">
        <v>84</v>
      </c>
      <c r="C13" s="34" t="s">
        <v>260</v>
      </c>
      <c r="D13" s="34"/>
      <c r="E13" t="s">
        <v>11</v>
      </c>
      <c r="F13" s="34" t="s">
        <v>12</v>
      </c>
      <c r="G13" s="35" t="s">
        <v>278</v>
      </c>
      <c r="H13" s="71" t="s">
        <v>272</v>
      </c>
      <c r="I13" t="str">
        <f t="shared" si="0"/>
        <v>Main source of income (30 days) : NGO or charity assistance</v>
      </c>
      <c r="J13" t="str">
        <f t="shared" si="1"/>
        <v>Main source of income (30 days) : NGO or charity assistanceLebanese</v>
      </c>
      <c r="K13" s="71">
        <v>8.23045267489712E-3</v>
      </c>
      <c r="L13" s="71">
        <v>0</v>
      </c>
      <c r="M13" s="71">
        <v>6.5789473684210497E-3</v>
      </c>
      <c r="N13" s="71">
        <v>3.1250000000000002E-3</v>
      </c>
      <c r="O13" s="71">
        <v>0</v>
      </c>
      <c r="P13" s="71">
        <v>2.7149321266968299E-2</v>
      </c>
      <c r="Q13" s="71">
        <v>1.25786163522013E-2</v>
      </c>
      <c r="R13" s="63">
        <v>0</v>
      </c>
      <c r="S13" s="63">
        <v>1.04712041884817E-2</v>
      </c>
      <c r="T13" s="63">
        <v>7.14285714285714E-3</v>
      </c>
      <c r="U13" s="63">
        <v>2.7972027972028E-2</v>
      </c>
      <c r="V13" s="63">
        <v>0</v>
      </c>
      <c r="W13" s="63">
        <v>0</v>
      </c>
      <c r="X13" s="63">
        <v>2.1505376344085999E-2</v>
      </c>
      <c r="Y13" s="63">
        <v>1.03626943005181E-2</v>
      </c>
      <c r="Z13" s="63">
        <v>1.3245033112582801E-2</v>
      </c>
      <c r="AA13" s="63">
        <v>1.1235955056179799E-2</v>
      </c>
      <c r="AB13" s="63">
        <v>1.9230769230769201E-2</v>
      </c>
      <c r="AC13" s="63">
        <v>0</v>
      </c>
      <c r="AD13" s="63">
        <v>-2.2204460492503101E-16</v>
      </c>
      <c r="AE13" s="63">
        <v>7.2463768115942004E-3</v>
      </c>
      <c r="AF13" s="63">
        <v>6.3291139240506302E-3</v>
      </c>
      <c r="AG13" s="63">
        <v>1.8018018018018001E-2</v>
      </c>
      <c r="AH13" s="63">
        <v>1.94174757281553E-2</v>
      </c>
    </row>
    <row r="14" spans="1:34" x14ac:dyDescent="0.35">
      <c r="A14" s="34" t="s">
        <v>372</v>
      </c>
      <c r="B14" s="34" t="s">
        <v>84</v>
      </c>
      <c r="C14" s="34" t="s">
        <v>260</v>
      </c>
      <c r="D14" s="34"/>
      <c r="E14" t="s">
        <v>11</v>
      </c>
      <c r="F14" s="34" t="s">
        <v>12</v>
      </c>
      <c r="G14" s="35" t="s">
        <v>278</v>
      </c>
      <c r="H14" s="71" t="s">
        <v>273</v>
      </c>
      <c r="I14" t="str">
        <f t="shared" si="0"/>
        <v>Main source of income (30 days) : Social service (disability allowance)</v>
      </c>
      <c r="J14" t="str">
        <f t="shared" si="1"/>
        <v>Main source of income (30 days) : Social service (disability allowance)Lebanese</v>
      </c>
      <c r="K14" s="71">
        <v>8.23045267489712E-3</v>
      </c>
      <c r="L14" s="71">
        <v>0</v>
      </c>
      <c r="M14" s="71">
        <v>0</v>
      </c>
      <c r="N14" s="71">
        <v>0</v>
      </c>
      <c r="O14" s="71">
        <v>0</v>
      </c>
      <c r="P14" s="71">
        <v>4.5248868778280504E-3</v>
      </c>
      <c r="Q14" s="71">
        <v>0</v>
      </c>
      <c r="R14" s="63">
        <v>0</v>
      </c>
      <c r="S14" s="63">
        <v>0</v>
      </c>
      <c r="T14" s="63">
        <v>0</v>
      </c>
      <c r="U14" s="63">
        <v>0</v>
      </c>
      <c r="V14" s="63">
        <v>6.2111801242236003E-3</v>
      </c>
      <c r="W14" s="63">
        <v>0</v>
      </c>
      <c r="X14" s="63">
        <v>0</v>
      </c>
      <c r="Y14" s="63">
        <v>1.03626943005181E-2</v>
      </c>
      <c r="Z14" s="63">
        <v>0</v>
      </c>
      <c r="AA14" s="63">
        <v>0</v>
      </c>
      <c r="AB14" s="63">
        <v>4.8076923076923097E-3</v>
      </c>
      <c r="AC14" s="63">
        <v>0</v>
      </c>
      <c r="AD14" s="63">
        <v>-2.2204460492503101E-16</v>
      </c>
      <c r="AE14" s="63">
        <v>0</v>
      </c>
      <c r="AF14" s="63">
        <v>0</v>
      </c>
      <c r="AG14" s="63">
        <v>0</v>
      </c>
      <c r="AH14" s="63">
        <v>0</v>
      </c>
    </row>
    <row r="15" spans="1:34" x14ac:dyDescent="0.35">
      <c r="A15" s="34" t="s">
        <v>372</v>
      </c>
      <c r="B15" s="34" t="s">
        <v>84</v>
      </c>
      <c r="C15" s="34" t="s">
        <v>260</v>
      </c>
      <c r="D15" s="34"/>
      <c r="E15" t="s">
        <v>11</v>
      </c>
      <c r="F15" s="34" t="s">
        <v>12</v>
      </c>
      <c r="G15" s="35" t="s">
        <v>278</v>
      </c>
      <c r="H15" s="71" t="s">
        <v>274</v>
      </c>
      <c r="I15" t="str">
        <f t="shared" si="0"/>
        <v>Main source of income (30 days) : Illegal or socially degrading activities (e.g. unlawful sales, begging, etc.)</v>
      </c>
      <c r="J15" t="str">
        <f>CONCATENATE(G15,H15,F15)</f>
        <v>Main source of income (30 days) : Illegal or socially degrading activities (e.g. unlawful sales, begging, etc.)Lebanese</v>
      </c>
      <c r="K15" s="71">
        <v>4.11522633744856E-3</v>
      </c>
      <c r="L15" s="71">
        <v>0</v>
      </c>
      <c r="M15" s="71">
        <v>0</v>
      </c>
      <c r="N15" s="71">
        <v>0</v>
      </c>
      <c r="O15" s="71">
        <v>0</v>
      </c>
      <c r="P15" s="71">
        <v>1.11022302462516E-16</v>
      </c>
      <c r="Q15" s="71">
        <v>0</v>
      </c>
      <c r="R15" s="63">
        <v>6.0975609756097598E-3</v>
      </c>
      <c r="S15" s="63">
        <v>0</v>
      </c>
      <c r="T15" s="63">
        <v>0</v>
      </c>
      <c r="U15" s="63">
        <v>0</v>
      </c>
      <c r="V15" s="63">
        <v>6.2111801242236003E-3</v>
      </c>
      <c r="W15" s="63">
        <v>0</v>
      </c>
      <c r="X15" s="63">
        <v>0</v>
      </c>
      <c r="Y15" s="63">
        <v>5.1813471502590702E-3</v>
      </c>
      <c r="Z15" s="63">
        <v>0</v>
      </c>
      <c r="AA15" s="63">
        <v>0</v>
      </c>
      <c r="AB15" s="63">
        <v>0</v>
      </c>
      <c r="AC15" s="63">
        <v>0</v>
      </c>
      <c r="AD15" s="63">
        <v>-2.2204460492503101E-16</v>
      </c>
      <c r="AE15" s="63">
        <v>0</v>
      </c>
      <c r="AF15" s="63">
        <v>0</v>
      </c>
      <c r="AG15" s="63">
        <v>0</v>
      </c>
      <c r="AH15" s="63">
        <v>0</v>
      </c>
    </row>
    <row r="16" spans="1:34" x14ac:dyDescent="0.35">
      <c r="A16" s="34" t="s">
        <v>372</v>
      </c>
      <c r="B16" s="34" t="s">
        <v>84</v>
      </c>
      <c r="C16" s="34" t="s">
        <v>260</v>
      </c>
      <c r="E16" t="s">
        <v>11</v>
      </c>
      <c r="F16" s="34" t="s">
        <v>12</v>
      </c>
      <c r="G16" s="35" t="s">
        <v>278</v>
      </c>
      <c r="H16" s="71" t="s">
        <v>275</v>
      </c>
      <c r="I16" t="str">
        <f t="shared" si="0"/>
        <v>Main source of income (30 days) : Zakat</v>
      </c>
      <c r="J16" t="str">
        <f t="shared" si="1"/>
        <v>Main source of income (30 days) : ZakatLebanese</v>
      </c>
      <c r="K16" s="71">
        <v>1.2345679012345699E-2</v>
      </c>
      <c r="L16" s="71">
        <v>0</v>
      </c>
      <c r="M16" s="71">
        <v>0</v>
      </c>
      <c r="N16" s="71">
        <v>9.3749999999999997E-3</v>
      </c>
      <c r="O16" s="71">
        <v>0</v>
      </c>
      <c r="P16" s="71">
        <v>3.1674208144796399E-2</v>
      </c>
      <c r="Q16" s="71">
        <v>6.2893081761006301E-3</v>
      </c>
      <c r="R16" s="63">
        <v>0</v>
      </c>
      <c r="S16" s="63">
        <v>0</v>
      </c>
      <c r="T16" s="63">
        <v>0</v>
      </c>
      <c r="U16" s="63">
        <v>6.9930069930069904E-3</v>
      </c>
      <c r="V16" s="63">
        <v>0</v>
      </c>
      <c r="W16" s="63">
        <v>0</v>
      </c>
      <c r="X16" s="63">
        <v>0</v>
      </c>
      <c r="Y16" s="63">
        <v>5.1813471502590702E-3</v>
      </c>
      <c r="Z16" s="63">
        <v>0</v>
      </c>
      <c r="AA16" s="63">
        <v>0</v>
      </c>
      <c r="AB16" s="63">
        <v>4.8076923076923097E-3</v>
      </c>
      <c r="AC16" s="63">
        <v>0</v>
      </c>
      <c r="AD16" s="63">
        <v>-2.2204460492503101E-16</v>
      </c>
      <c r="AE16" s="63">
        <v>0</v>
      </c>
      <c r="AF16" s="63">
        <v>0</v>
      </c>
      <c r="AG16" s="63">
        <v>0</v>
      </c>
      <c r="AH16" s="63">
        <v>0</v>
      </c>
    </row>
    <row r="17" spans="1:34" x14ac:dyDescent="0.35">
      <c r="A17" s="34" t="s">
        <v>372</v>
      </c>
      <c r="B17" s="34" t="s">
        <v>84</v>
      </c>
      <c r="C17" s="34" t="s">
        <v>260</v>
      </c>
      <c r="E17" t="s">
        <v>11</v>
      </c>
      <c r="F17" s="34" t="s">
        <v>12</v>
      </c>
      <c r="G17" s="35" t="s">
        <v>278</v>
      </c>
      <c r="H17" s="71" t="s">
        <v>276</v>
      </c>
      <c r="I17" t="str">
        <f t="shared" si="0"/>
        <v>Main source of income (30 days) : Agriculture, livestock or herding</v>
      </c>
      <c r="J17" t="str">
        <f t="shared" si="1"/>
        <v>Main source of income (30 days) : Agriculture, livestock or herdingLebanese</v>
      </c>
      <c r="K17" s="71">
        <v>0</v>
      </c>
      <c r="L17" s="71">
        <v>0</v>
      </c>
      <c r="M17" s="71">
        <v>8.55263157894737E-2</v>
      </c>
      <c r="N17" s="71">
        <v>0</v>
      </c>
      <c r="O17" s="71">
        <v>6.7114093959731499E-3</v>
      </c>
      <c r="P17" s="71">
        <v>4.5248868778280504E-3</v>
      </c>
      <c r="Q17" s="71">
        <v>6.2893081761006301E-3</v>
      </c>
      <c r="R17" s="63">
        <v>1.8292682926829298E-2</v>
      </c>
      <c r="S17" s="63">
        <v>5.2356020942408397E-3</v>
      </c>
      <c r="T17" s="63">
        <v>2.8571428571428598E-2</v>
      </c>
      <c r="U17" s="63">
        <v>1.3986013986014E-2</v>
      </c>
      <c r="V17" s="63">
        <v>1.8633540372670801E-2</v>
      </c>
      <c r="W17" s="63">
        <v>6.3694267515923596E-3</v>
      </c>
      <c r="X17" s="63">
        <v>0.10752688172043</v>
      </c>
      <c r="Y17" s="63">
        <v>3.10880829015544E-2</v>
      </c>
      <c r="Z17" s="63">
        <v>1.3245033112582801E-2</v>
      </c>
      <c r="AA17" s="63">
        <v>5.6179775280898901E-3</v>
      </c>
      <c r="AB17" s="63">
        <v>6.25E-2</v>
      </c>
      <c r="AC17" s="63">
        <v>5.4878048780487798E-2</v>
      </c>
      <c r="AD17" s="63">
        <v>1.9867549668874201E-2</v>
      </c>
      <c r="AE17" s="63">
        <v>3.6231884057971002E-3</v>
      </c>
      <c r="AF17" s="63">
        <v>3.7974683544303799E-2</v>
      </c>
      <c r="AG17" s="63">
        <v>1.8018018018018001E-2</v>
      </c>
      <c r="AH17" s="63">
        <v>4.8543689320388397E-2</v>
      </c>
    </row>
    <row r="18" spans="1:34" x14ac:dyDescent="0.35">
      <c r="A18" s="34" t="s">
        <v>372</v>
      </c>
      <c r="B18" s="34" t="s">
        <v>84</v>
      </c>
      <c r="C18" s="34" t="s">
        <v>260</v>
      </c>
      <c r="E18" t="s">
        <v>11</v>
      </c>
      <c r="F18" s="34" t="s">
        <v>12</v>
      </c>
      <c r="G18" s="35" t="s">
        <v>278</v>
      </c>
      <c r="H18" s="71" t="s">
        <v>277</v>
      </c>
      <c r="I18" t="str">
        <f t="shared" si="0"/>
        <v>Main source of income (30 days) : Self-employment (own business)</v>
      </c>
      <c r="J18" t="str">
        <f t="shared" si="1"/>
        <v>Main source of income (30 days) : Self-employment (own business)Lebanese</v>
      </c>
      <c r="K18" s="71">
        <v>8.6419753086419804E-2</v>
      </c>
      <c r="L18" s="71">
        <v>5.22875816993464E-2</v>
      </c>
      <c r="M18" s="71">
        <v>3.94736842105263E-2</v>
      </c>
      <c r="N18" s="71">
        <v>8.7499999999999994E-2</v>
      </c>
      <c r="O18" s="71">
        <v>5.3691275167785199E-2</v>
      </c>
      <c r="P18" s="71">
        <v>3.1674208144796399E-2</v>
      </c>
      <c r="Q18" s="71">
        <v>5.6603773584905703E-2</v>
      </c>
      <c r="R18" s="63">
        <v>9.7560975609756101E-2</v>
      </c>
      <c r="S18" s="63">
        <v>6.8062827225130906E-2</v>
      </c>
      <c r="T18" s="63">
        <v>3.5714285714285698E-2</v>
      </c>
      <c r="U18" s="63">
        <v>6.9930069930069894E-2</v>
      </c>
      <c r="V18" s="63">
        <v>5.5900621118012403E-2</v>
      </c>
      <c r="W18" s="63">
        <v>2.54777070063694E-2</v>
      </c>
      <c r="X18" s="63">
        <v>9.6774193548387094E-2</v>
      </c>
      <c r="Y18" s="63">
        <v>5.1813471502590698E-2</v>
      </c>
      <c r="Z18" s="63">
        <v>6.6225165562913899E-2</v>
      </c>
      <c r="AA18" s="63">
        <v>8.4269662921348298E-2</v>
      </c>
      <c r="AB18" s="63">
        <v>6.7307692307692304E-2</v>
      </c>
      <c r="AC18" s="63">
        <v>8.5365853658536606E-2</v>
      </c>
      <c r="AD18" s="63">
        <v>3.9735099337748402E-2</v>
      </c>
      <c r="AE18" s="63">
        <v>6.88405797101449E-2</v>
      </c>
      <c r="AF18" s="63">
        <v>7.5949367088607597E-2</v>
      </c>
      <c r="AG18" s="63">
        <v>4.5045045045045001E-2</v>
      </c>
      <c r="AH18" s="63">
        <v>5.8252427184466E-2</v>
      </c>
    </row>
    <row r="19" spans="1:34" x14ac:dyDescent="0.35">
      <c r="A19" s="34" t="s">
        <v>372</v>
      </c>
      <c r="B19" s="34" t="s">
        <v>84</v>
      </c>
      <c r="C19" s="34" t="s">
        <v>260</v>
      </c>
      <c r="E19" t="s">
        <v>11</v>
      </c>
      <c r="F19" s="34" t="s">
        <v>12</v>
      </c>
      <c r="G19" s="35" t="s">
        <v>278</v>
      </c>
      <c r="H19" s="71" t="s">
        <v>9</v>
      </c>
      <c r="I19" t="str">
        <f t="shared" si="0"/>
        <v>Main source of income (30 days) : Other</v>
      </c>
      <c r="J19" t="str">
        <f t="shared" si="1"/>
        <v>Main source of income (30 days) : OtherLebanese</v>
      </c>
      <c r="K19" s="71">
        <v>0</v>
      </c>
      <c r="L19" s="71">
        <v>0</v>
      </c>
      <c r="M19" s="71">
        <v>0</v>
      </c>
      <c r="N19" s="71">
        <v>0</v>
      </c>
      <c r="O19" s="71">
        <v>0</v>
      </c>
      <c r="P19" s="71">
        <v>1.11022302462516E-16</v>
      </c>
      <c r="Q19" s="71">
        <v>0</v>
      </c>
      <c r="R19" s="63">
        <v>0</v>
      </c>
      <c r="S19" s="63">
        <v>0</v>
      </c>
      <c r="T19" s="63">
        <v>0</v>
      </c>
      <c r="U19" s="63">
        <v>0</v>
      </c>
      <c r="V19" s="63">
        <v>0</v>
      </c>
      <c r="W19" s="63">
        <v>0</v>
      </c>
      <c r="X19" s="63">
        <v>0</v>
      </c>
      <c r="Y19" s="63">
        <v>0</v>
      </c>
      <c r="Z19" s="63">
        <v>0</v>
      </c>
      <c r="AA19" s="63">
        <v>0</v>
      </c>
      <c r="AB19" s="63">
        <v>0</v>
      </c>
      <c r="AC19" s="63">
        <v>0</v>
      </c>
      <c r="AD19" s="63">
        <v>-2.2204460492503101E-16</v>
      </c>
      <c r="AE19" s="63">
        <v>3.6231884057971002E-3</v>
      </c>
      <c r="AF19" s="63">
        <v>0</v>
      </c>
      <c r="AG19" s="63">
        <v>0</v>
      </c>
      <c r="AH19" s="63">
        <v>0</v>
      </c>
    </row>
    <row r="20" spans="1:34" x14ac:dyDescent="0.35">
      <c r="A20" s="34" t="s">
        <v>372</v>
      </c>
      <c r="B20" s="34" t="s">
        <v>84</v>
      </c>
      <c r="C20" s="34" t="s">
        <v>260</v>
      </c>
      <c r="E20" t="s">
        <v>11</v>
      </c>
      <c r="F20" s="34" t="s">
        <v>12</v>
      </c>
      <c r="G20" s="35" t="s">
        <v>278</v>
      </c>
      <c r="H20" s="71" t="s">
        <v>8</v>
      </c>
      <c r="I20" t="str">
        <f t="shared" si="0"/>
        <v>Main source of income (30 days) : Don't know</v>
      </c>
      <c r="J20" t="str">
        <f t="shared" si="1"/>
        <v>Main source of income (30 days) : Don't knowLebanese</v>
      </c>
      <c r="K20" s="71">
        <v>4.11522633744856E-3</v>
      </c>
      <c r="L20" s="71">
        <v>6.5359477124183E-3</v>
      </c>
      <c r="M20" s="71">
        <v>0</v>
      </c>
      <c r="N20" s="71">
        <v>3.1250000000000002E-3</v>
      </c>
      <c r="O20" s="71">
        <v>0</v>
      </c>
      <c r="P20" s="71">
        <v>9.0497737556561094E-3</v>
      </c>
      <c r="Q20" s="71">
        <v>0</v>
      </c>
      <c r="R20" s="63">
        <v>6.0975609756097598E-3</v>
      </c>
      <c r="S20" s="63">
        <v>0</v>
      </c>
      <c r="T20" s="63">
        <v>0</v>
      </c>
      <c r="U20" s="63">
        <v>0</v>
      </c>
      <c r="V20" s="63">
        <v>6.2111801242236003E-3</v>
      </c>
      <c r="W20" s="63">
        <v>6.3694267515923596E-3</v>
      </c>
      <c r="X20" s="63">
        <v>0</v>
      </c>
      <c r="Y20" s="63">
        <v>0</v>
      </c>
      <c r="Z20" s="63">
        <v>0</v>
      </c>
      <c r="AA20" s="63">
        <v>0</v>
      </c>
      <c r="AB20" s="63">
        <v>4.8076923076923097E-3</v>
      </c>
      <c r="AC20" s="63">
        <v>0</v>
      </c>
      <c r="AD20" s="63">
        <v>-2.2204460492503101E-16</v>
      </c>
      <c r="AE20" s="63">
        <v>3.6231884057971002E-3</v>
      </c>
      <c r="AF20" s="63">
        <v>3.1645569620253201E-2</v>
      </c>
      <c r="AG20" s="63">
        <v>0</v>
      </c>
      <c r="AH20" s="63">
        <v>0</v>
      </c>
    </row>
    <row r="21" spans="1:34" x14ac:dyDescent="0.35">
      <c r="A21" s="34" t="s">
        <v>372</v>
      </c>
      <c r="B21" s="34" t="s">
        <v>84</v>
      </c>
      <c r="C21" s="34" t="s">
        <v>260</v>
      </c>
      <c r="E21" t="s">
        <v>11</v>
      </c>
      <c r="F21" s="34" t="s">
        <v>12</v>
      </c>
      <c r="G21" s="35" t="s">
        <v>278</v>
      </c>
      <c r="H21" s="71" t="s">
        <v>7</v>
      </c>
      <c r="I21" t="str">
        <f t="shared" si="0"/>
        <v>Main source of income (30 days) : Decline to answer</v>
      </c>
      <c r="J21" t="str">
        <f t="shared" si="1"/>
        <v>Main source of income (30 days) : Decline to answerLebanese</v>
      </c>
      <c r="K21" s="71">
        <v>0</v>
      </c>
      <c r="L21" s="71">
        <v>0</v>
      </c>
      <c r="M21" s="71">
        <v>6.5789473684210497E-3</v>
      </c>
      <c r="N21" s="71">
        <v>0</v>
      </c>
      <c r="O21" s="71">
        <v>0</v>
      </c>
      <c r="P21" s="71">
        <v>1.11022302462516E-16</v>
      </c>
      <c r="Q21" s="71">
        <v>0</v>
      </c>
      <c r="R21" s="63">
        <v>0</v>
      </c>
      <c r="S21" s="63">
        <v>0</v>
      </c>
      <c r="T21" s="63">
        <v>7.14285714285714E-3</v>
      </c>
      <c r="U21" s="63">
        <v>6.9930069930069904E-3</v>
      </c>
      <c r="V21" s="63">
        <v>0</v>
      </c>
      <c r="W21" s="63">
        <v>0</v>
      </c>
      <c r="X21" s="63">
        <v>0</v>
      </c>
      <c r="Y21" s="63">
        <v>0</v>
      </c>
      <c r="Z21" s="63">
        <v>0</v>
      </c>
      <c r="AA21" s="63">
        <v>5.6179775280898901E-3</v>
      </c>
      <c r="AB21" s="63">
        <v>4.8076923076923097E-3</v>
      </c>
      <c r="AC21" s="63">
        <v>0</v>
      </c>
      <c r="AD21" s="63">
        <v>1.3245033112582801E-2</v>
      </c>
      <c r="AE21" s="63">
        <v>0</v>
      </c>
      <c r="AF21" s="63">
        <v>0</v>
      </c>
      <c r="AG21" s="63">
        <v>2.7027027027027001E-2</v>
      </c>
      <c r="AH21" s="63">
        <v>9.7087378640776708E-3</v>
      </c>
    </row>
    <row r="22" spans="1:34" x14ac:dyDescent="0.35">
      <c r="A22" s="34" t="s">
        <v>372</v>
      </c>
      <c r="B22" s="34" t="s">
        <v>84</v>
      </c>
      <c r="C22" s="64" t="s">
        <v>373</v>
      </c>
      <c r="E22" t="s">
        <v>11</v>
      </c>
      <c r="F22" s="34" t="s">
        <v>12</v>
      </c>
      <c r="G22" s="35" t="s">
        <v>207</v>
      </c>
      <c r="H22" s="63" t="s">
        <v>7</v>
      </c>
      <c r="I22" t="str">
        <f t="shared" si="0"/>
        <v>Consent expenditures : Decline to answer</v>
      </c>
      <c r="J22" t="str">
        <f t="shared" si="1"/>
        <v>Consent expenditures : Decline to answerLebanese</v>
      </c>
      <c r="K22" s="63">
        <v>4.11522633744856E-3</v>
      </c>
      <c r="N22" s="63">
        <v>9.3749999999999997E-3</v>
      </c>
      <c r="P22" s="63">
        <v>9.0497737556561094E-3</v>
      </c>
      <c r="Q22" s="63">
        <v>1.25786163522013E-2</v>
      </c>
      <c r="R22" s="63">
        <v>1.21951219512195E-2</v>
      </c>
      <c r="S22" s="63">
        <v>6.2827225130890105E-2</v>
      </c>
      <c r="T22" s="63">
        <v>7.14285714285714E-3</v>
      </c>
      <c r="U22" s="63">
        <v>1.3986013986014E-2</v>
      </c>
      <c r="Y22" s="63">
        <v>5.1813471502590702E-3</v>
      </c>
    </row>
    <row r="23" spans="1:34" x14ac:dyDescent="0.35">
      <c r="A23" s="34" t="s">
        <v>372</v>
      </c>
      <c r="B23" s="34" t="s">
        <v>84</v>
      </c>
      <c r="C23" s="64" t="s">
        <v>373</v>
      </c>
      <c r="E23" t="s">
        <v>11</v>
      </c>
      <c r="F23" s="34" t="s">
        <v>12</v>
      </c>
      <c r="G23" s="35" t="s">
        <v>207</v>
      </c>
      <c r="H23" s="63" t="s">
        <v>8</v>
      </c>
      <c r="I23" t="str">
        <f t="shared" si="0"/>
        <v>Consent expenditures : Don't know</v>
      </c>
      <c r="J23" t="str">
        <f t="shared" si="1"/>
        <v>Consent expenditures : Don't knowLebanese</v>
      </c>
      <c r="K23" s="63">
        <v>4.11522633744856E-3</v>
      </c>
      <c r="L23" s="63">
        <v>3.2679738562091498E-2</v>
      </c>
      <c r="M23" s="63">
        <v>1.3157894736842099E-2</v>
      </c>
      <c r="N23" s="63">
        <v>9.3749999999999997E-3</v>
      </c>
      <c r="O23" s="63">
        <v>2.68456375838926E-2</v>
      </c>
      <c r="P23" s="63">
        <v>9.0497737556561094E-3</v>
      </c>
      <c r="Q23" s="63">
        <v>1.25786163522013E-2</v>
      </c>
      <c r="R23" s="63">
        <v>4.8780487804878099E-2</v>
      </c>
      <c r="S23" s="63">
        <v>3.1413612565444997E-2</v>
      </c>
      <c r="T23" s="63">
        <v>2.1428571428571401E-2</v>
      </c>
      <c r="U23" s="63">
        <v>1.3986013986014E-2</v>
      </c>
      <c r="V23" s="63">
        <v>1.2422360248447201E-2</v>
      </c>
      <c r="W23" s="63">
        <v>1.9108280254777101E-2</v>
      </c>
      <c r="Y23" s="63">
        <v>1.03626943005181E-2</v>
      </c>
      <c r="AE23" s="63">
        <v>1.4492753623188401E-2</v>
      </c>
    </row>
    <row r="24" spans="1:34" x14ac:dyDescent="0.35">
      <c r="A24" s="34" t="s">
        <v>372</v>
      </c>
      <c r="B24" s="34" t="s">
        <v>84</v>
      </c>
      <c r="C24" s="64" t="s">
        <v>373</v>
      </c>
      <c r="E24" t="s">
        <v>11</v>
      </c>
      <c r="F24" s="34" t="s">
        <v>12</v>
      </c>
      <c r="G24" s="35" t="s">
        <v>207</v>
      </c>
      <c r="H24" s="63" t="s">
        <v>67</v>
      </c>
      <c r="I24" t="str">
        <f t="shared" si="0"/>
        <v>Consent expenditures : No</v>
      </c>
      <c r="J24" t="str">
        <f t="shared" si="1"/>
        <v>Consent expenditures : NoLebanese</v>
      </c>
      <c r="K24" s="63">
        <v>9.8765432098765399E-2</v>
      </c>
      <c r="L24" s="63">
        <v>0.21568627450980399</v>
      </c>
      <c r="M24" s="63">
        <v>0.40789473684210498</v>
      </c>
      <c r="N24" s="63">
        <v>0.15625</v>
      </c>
      <c r="O24" s="63">
        <v>0.26174496644295298</v>
      </c>
      <c r="P24" s="63">
        <v>0.18552036199095001</v>
      </c>
      <c r="Q24" s="63">
        <v>5.6603773584905703E-2</v>
      </c>
      <c r="R24" s="63">
        <v>7.9268292682926803E-2</v>
      </c>
      <c r="S24" s="63">
        <v>0.12041884816753901</v>
      </c>
      <c r="T24" s="63">
        <v>0.41428571428571398</v>
      </c>
      <c r="U24" s="63">
        <v>0.37762237762237799</v>
      </c>
      <c r="V24" s="63">
        <v>0.35403726708074501</v>
      </c>
      <c r="W24" s="63">
        <v>0.11464968152866201</v>
      </c>
      <c r="X24" s="63">
        <v>7.5268817204301106E-2</v>
      </c>
      <c r="Y24" s="63">
        <v>0.13471502590673601</v>
      </c>
      <c r="Z24" s="63">
        <v>0.370860927152318</v>
      </c>
      <c r="AA24" s="63">
        <v>0.17977528089887601</v>
      </c>
      <c r="AB24" s="63">
        <v>0.16346153846153799</v>
      </c>
      <c r="AC24" s="63">
        <v>0.19512195121951201</v>
      </c>
      <c r="AD24" s="63">
        <v>0.40397350993377501</v>
      </c>
      <c r="AE24" s="63">
        <v>0.184782608695652</v>
      </c>
      <c r="AF24" s="63">
        <v>0.189873417721519</v>
      </c>
      <c r="AG24" s="63">
        <v>0.47747747747747699</v>
      </c>
      <c r="AH24" s="63">
        <v>9.7087378640776698E-2</v>
      </c>
    </row>
    <row r="25" spans="1:34" x14ac:dyDescent="0.35">
      <c r="A25" s="34" t="s">
        <v>372</v>
      </c>
      <c r="B25" s="34" t="s">
        <v>84</v>
      </c>
      <c r="C25" s="64" t="s">
        <v>373</v>
      </c>
      <c r="E25" t="s">
        <v>11</v>
      </c>
      <c r="F25" s="34" t="s">
        <v>12</v>
      </c>
      <c r="G25" s="35" t="s">
        <v>207</v>
      </c>
      <c r="H25" s="63" t="s">
        <v>68</v>
      </c>
      <c r="I25" t="str">
        <f t="shared" si="0"/>
        <v>Consent expenditures : Yes</v>
      </c>
      <c r="J25" t="str">
        <f t="shared" si="1"/>
        <v>Consent expenditures : YesLebanese</v>
      </c>
      <c r="K25" s="63">
        <v>0.89300411522633705</v>
      </c>
      <c r="L25" s="63">
        <v>0.75163398692810501</v>
      </c>
      <c r="M25" s="63">
        <v>0.57894736842105299</v>
      </c>
      <c r="N25" s="63">
        <v>0.82499999999999996</v>
      </c>
      <c r="O25" s="63">
        <v>0.711409395973154</v>
      </c>
      <c r="P25" s="63">
        <v>0.79638009049773795</v>
      </c>
      <c r="Q25" s="63">
        <v>0.91823899371069195</v>
      </c>
      <c r="R25" s="63">
        <v>0.85975609756097604</v>
      </c>
      <c r="S25" s="63">
        <v>0.78534031413612604</v>
      </c>
      <c r="T25" s="63">
        <v>0.55714285714285705</v>
      </c>
      <c r="U25" s="63">
        <v>0.59440559440559404</v>
      </c>
      <c r="V25" s="63">
        <v>0.63354037267080798</v>
      </c>
      <c r="W25" s="63">
        <v>0.86624203821656098</v>
      </c>
      <c r="X25" s="63">
        <v>0.92473118279569899</v>
      </c>
      <c r="Y25" s="63">
        <v>0.84974093264248696</v>
      </c>
      <c r="Z25" s="63">
        <v>0.629139072847682</v>
      </c>
      <c r="AA25" s="63">
        <v>0.82022471910112404</v>
      </c>
      <c r="AB25" s="63">
        <v>0.83653846153846201</v>
      </c>
      <c r="AC25" s="63">
        <v>0.80487804878048796</v>
      </c>
      <c r="AD25" s="63">
        <v>0.59602649006622499</v>
      </c>
      <c r="AE25" s="63">
        <v>0.80072463768115898</v>
      </c>
      <c r="AF25" s="63">
        <v>0.810126582278481</v>
      </c>
      <c r="AG25" s="63">
        <v>0.52252252252252296</v>
      </c>
      <c r="AH25" s="63">
        <v>0.90291262135922301</v>
      </c>
    </row>
    <row r="26" spans="1:34" x14ac:dyDescent="0.35">
      <c r="A26" s="34" t="s">
        <v>372</v>
      </c>
      <c r="B26" s="34" t="s">
        <v>84</v>
      </c>
      <c r="C26" s="64" t="s">
        <v>119</v>
      </c>
      <c r="E26" t="s">
        <v>11</v>
      </c>
      <c r="F26" s="34" t="s">
        <v>12</v>
      </c>
      <c r="G26" s="35" t="s">
        <v>111</v>
      </c>
      <c r="H26" s="63" t="s">
        <v>7</v>
      </c>
      <c r="I26" t="str">
        <f t="shared" si="0"/>
        <v>Every person in HH possessing ID : Decline to answer</v>
      </c>
      <c r="J26" t="str">
        <f t="shared" si="1"/>
        <v>Every person in HH possessing ID : Decline to answerLebanese</v>
      </c>
    </row>
    <row r="27" spans="1:34" x14ac:dyDescent="0.35">
      <c r="A27" s="34" t="s">
        <v>372</v>
      </c>
      <c r="B27" s="34" t="s">
        <v>84</v>
      </c>
      <c r="C27" s="64" t="s">
        <v>119</v>
      </c>
      <c r="E27" t="s">
        <v>11</v>
      </c>
      <c r="F27" s="34" t="s">
        <v>12</v>
      </c>
      <c r="G27" s="35" t="s">
        <v>111</v>
      </c>
      <c r="H27" s="63" t="s">
        <v>8</v>
      </c>
      <c r="I27" t="str">
        <f t="shared" si="0"/>
        <v>Every person in HH possessing ID : Don't know</v>
      </c>
      <c r="J27" t="str">
        <f t="shared" si="1"/>
        <v>Every person in HH possessing ID : Don't knowLebanese</v>
      </c>
      <c r="K27" s="63">
        <v>4.11522633744856E-3</v>
      </c>
      <c r="M27" s="63">
        <v>6.5789473684210497E-3</v>
      </c>
    </row>
    <row r="28" spans="1:34" x14ac:dyDescent="0.35">
      <c r="A28" s="34" t="s">
        <v>372</v>
      </c>
      <c r="B28" s="34" t="s">
        <v>84</v>
      </c>
      <c r="C28" s="64" t="s">
        <v>119</v>
      </c>
      <c r="E28" t="s">
        <v>11</v>
      </c>
      <c r="F28" s="34" t="s">
        <v>12</v>
      </c>
      <c r="G28" s="35" t="s">
        <v>111</v>
      </c>
      <c r="H28" s="63" t="s">
        <v>109</v>
      </c>
      <c r="I28" t="str">
        <f t="shared" si="0"/>
        <v>Every person in HH possessing ID : No, at least one person does not have an ID</v>
      </c>
      <c r="J28" t="str">
        <f t="shared" si="1"/>
        <v>Every person in HH possessing ID : No, at least one person does not have an IDLebanese</v>
      </c>
      <c r="K28" s="63">
        <v>2.0576131687242798E-2</v>
      </c>
      <c r="L28" s="63">
        <v>1.30718954248366E-2</v>
      </c>
      <c r="M28" s="63">
        <v>3.2894736842105303E-2</v>
      </c>
      <c r="N28" s="63">
        <v>1.5625E-2</v>
      </c>
      <c r="P28" s="63">
        <v>5.8823529411764698E-2</v>
      </c>
      <c r="Q28" s="63">
        <v>4.40251572327044E-2</v>
      </c>
      <c r="R28" s="63">
        <v>1.21951219512195E-2</v>
      </c>
      <c r="S28" s="63">
        <v>1.5706806282722498E-2</v>
      </c>
      <c r="T28" s="63">
        <v>1.4285714285714299E-2</v>
      </c>
      <c r="U28" s="63">
        <v>2.7972027972028E-2</v>
      </c>
      <c r="V28" s="63">
        <v>1.8633540372670801E-2</v>
      </c>
      <c r="W28" s="63">
        <v>6.3694267515923596E-3</v>
      </c>
      <c r="X28" s="63">
        <v>5.3763440860215101E-3</v>
      </c>
      <c r="Y28" s="63">
        <v>2.59067357512953E-2</v>
      </c>
      <c r="Z28" s="63">
        <v>1.9867549668874201E-2</v>
      </c>
      <c r="AA28" s="63">
        <v>1.6853932584269701E-2</v>
      </c>
      <c r="AB28" s="63">
        <v>4.8076923076923097E-3</v>
      </c>
      <c r="AC28" s="63">
        <v>1.8292682926829298E-2</v>
      </c>
      <c r="AD28" s="63">
        <v>3.3112582781456998E-2</v>
      </c>
      <c r="AE28" s="63">
        <v>7.2463768115942004E-3</v>
      </c>
      <c r="AF28" s="63">
        <v>6.3291139240506302E-3</v>
      </c>
      <c r="AG28" s="63">
        <v>4.5045045045045001E-2</v>
      </c>
      <c r="AH28" s="63">
        <v>9.7087378640776708E-3</v>
      </c>
    </row>
    <row r="29" spans="1:34" x14ac:dyDescent="0.35">
      <c r="A29" s="34" t="s">
        <v>372</v>
      </c>
      <c r="B29" s="34" t="s">
        <v>84</v>
      </c>
      <c r="C29" s="64" t="s">
        <v>119</v>
      </c>
      <c r="E29" t="s">
        <v>11</v>
      </c>
      <c r="F29" s="34" t="s">
        <v>12</v>
      </c>
      <c r="G29" s="35" t="s">
        <v>111</v>
      </c>
      <c r="H29" s="63" t="s">
        <v>110</v>
      </c>
      <c r="I29" t="str">
        <f t="shared" si="0"/>
        <v>Every person in HH possessing ID : No, at least one person does not have an ID in the household's possession</v>
      </c>
      <c r="J29" t="str">
        <f t="shared" si="1"/>
        <v>Every person in HH possessing ID : No, at least one person does not have an ID in the household's possessionLebanese</v>
      </c>
      <c r="K29" s="63">
        <v>1.6460905349794198E-2</v>
      </c>
      <c r="N29" s="63">
        <v>6.2500000000000003E-3</v>
      </c>
      <c r="P29" s="63">
        <v>4.5248868778280504E-3</v>
      </c>
      <c r="Q29" s="63">
        <v>1.25786163522013E-2</v>
      </c>
      <c r="R29" s="63">
        <v>6.0975609756097598E-3</v>
      </c>
      <c r="S29" s="63">
        <v>1.04712041884817E-2</v>
      </c>
      <c r="T29" s="63">
        <v>1.4285714285714299E-2</v>
      </c>
      <c r="X29" s="63">
        <v>1.0752688172042999E-2</v>
      </c>
      <c r="AC29" s="63">
        <v>6.0975609756097598E-3</v>
      </c>
      <c r="AD29" s="63">
        <v>1.3245033112582801E-2</v>
      </c>
      <c r="AE29" s="63">
        <v>3.6231884057971002E-3</v>
      </c>
    </row>
    <row r="30" spans="1:34" x14ac:dyDescent="0.35">
      <c r="A30" s="34" t="s">
        <v>372</v>
      </c>
      <c r="B30" s="34" t="s">
        <v>84</v>
      </c>
      <c r="C30" s="64" t="s">
        <v>119</v>
      </c>
      <c r="E30" t="s">
        <v>11</v>
      </c>
      <c r="F30" s="34" t="s">
        <v>12</v>
      </c>
      <c r="G30" s="35" t="s">
        <v>111</v>
      </c>
      <c r="H30" s="63" t="s">
        <v>333</v>
      </c>
      <c r="I30" t="str">
        <f t="shared" si="0"/>
        <v>Every person in HH possessing ID : Yes, everyone has an ID in the household's possession</v>
      </c>
      <c r="J30" t="str">
        <f t="shared" si="1"/>
        <v>Every person in HH possessing ID : Yes, everyone has an ID in the household's possessionLebanese</v>
      </c>
      <c r="K30" s="63">
        <v>0.95884773662551404</v>
      </c>
      <c r="L30" s="63">
        <v>0.986928104575163</v>
      </c>
      <c r="M30" s="63">
        <v>0.96052631578947401</v>
      </c>
      <c r="N30" s="63">
        <v>0.97812500000000002</v>
      </c>
      <c r="O30" s="63">
        <v>1</v>
      </c>
      <c r="P30" s="63">
        <v>0.93665158371040702</v>
      </c>
      <c r="Q30" s="63">
        <v>0.94339622641509402</v>
      </c>
      <c r="R30" s="63">
        <v>0.98170731707317105</v>
      </c>
      <c r="S30" s="63">
        <v>0.97382198952879595</v>
      </c>
      <c r="T30" s="63">
        <v>0.97142857142857097</v>
      </c>
      <c r="U30" s="63">
        <v>0.97202797202797198</v>
      </c>
      <c r="V30" s="63">
        <v>0.98136645962732905</v>
      </c>
      <c r="W30" s="63">
        <v>0.99363057324840798</v>
      </c>
      <c r="X30" s="63">
        <v>0.98387096774193605</v>
      </c>
      <c r="Y30" s="63">
        <v>0.97409326424870502</v>
      </c>
      <c r="Z30" s="63">
        <v>0.98013245033112595</v>
      </c>
      <c r="AA30" s="63">
        <v>0.98314606741572996</v>
      </c>
      <c r="AB30" s="63">
        <v>0.99519230769230804</v>
      </c>
      <c r="AC30" s="63">
        <v>0.97560975609756095</v>
      </c>
      <c r="AD30" s="63">
        <v>0.95364238410596003</v>
      </c>
      <c r="AE30" s="63">
        <v>0.98913043478260898</v>
      </c>
      <c r="AF30" s="63">
        <v>0.993670886075949</v>
      </c>
      <c r="AG30" s="63">
        <v>0.95495495495495497</v>
      </c>
      <c r="AH30" s="63">
        <v>0.990291262135922</v>
      </c>
    </row>
    <row r="31" spans="1:34" x14ac:dyDescent="0.35">
      <c r="A31" s="34" t="s">
        <v>372</v>
      </c>
      <c r="B31" s="34" t="s">
        <v>84</v>
      </c>
      <c r="C31" s="64" t="s">
        <v>406</v>
      </c>
      <c r="E31" t="s">
        <v>11</v>
      </c>
      <c r="F31" s="34" t="s">
        <v>12</v>
      </c>
      <c r="G31" s="35" t="s">
        <v>118</v>
      </c>
      <c r="H31" s="63" t="s">
        <v>7</v>
      </c>
      <c r="I31" t="str">
        <f t="shared" si="0"/>
        <v>primary wage-earner (HH) with valid work permit : Decline to answer</v>
      </c>
      <c r="J31" t="str">
        <f t="shared" si="1"/>
        <v>primary wage-earner (HH) with valid work permit : Decline to answerLebanese</v>
      </c>
      <c r="P31" s="63">
        <v>4.5248868778280504E-3</v>
      </c>
    </row>
    <row r="32" spans="1:34" x14ac:dyDescent="0.35">
      <c r="A32" s="34" t="s">
        <v>372</v>
      </c>
      <c r="B32" s="34" t="s">
        <v>84</v>
      </c>
      <c r="C32" s="64" t="s">
        <v>406</v>
      </c>
      <c r="E32" t="s">
        <v>11</v>
      </c>
      <c r="F32" s="34" t="s">
        <v>12</v>
      </c>
      <c r="G32" s="35" t="s">
        <v>118</v>
      </c>
      <c r="H32" s="63" t="s">
        <v>8</v>
      </c>
      <c r="I32" t="str">
        <f t="shared" si="0"/>
        <v>primary wage-earner (HH) with valid work permit : Don't know</v>
      </c>
      <c r="J32" t="str">
        <f t="shared" si="1"/>
        <v>primary wage-earner (HH) with valid work permit : Don't knowLebanese</v>
      </c>
      <c r="K32" s="63">
        <v>1.6460905349794198E-2</v>
      </c>
      <c r="L32" s="63">
        <v>6.5359477124183E-3</v>
      </c>
      <c r="M32" s="63">
        <v>1.3157894736842099E-2</v>
      </c>
      <c r="N32" s="63">
        <v>9.3749999999999997E-3</v>
      </c>
      <c r="P32" s="63">
        <v>0.12669683257918599</v>
      </c>
      <c r="Q32" s="63">
        <v>1.88679245283019E-2</v>
      </c>
      <c r="S32" s="63">
        <v>5.2356020942408397E-3</v>
      </c>
      <c r="V32" s="63">
        <v>6.2111801242236003E-3</v>
      </c>
      <c r="AA32" s="63">
        <v>1.1235955056179799E-2</v>
      </c>
      <c r="AD32" s="63">
        <v>6.6225165562913899E-3</v>
      </c>
      <c r="AF32" s="63">
        <v>6.3291139240506302E-3</v>
      </c>
    </row>
    <row r="33" spans="1:34" x14ac:dyDescent="0.35">
      <c r="A33" s="34" t="s">
        <v>372</v>
      </c>
      <c r="B33" s="34" t="s">
        <v>84</v>
      </c>
      <c r="C33" s="64" t="s">
        <v>406</v>
      </c>
      <c r="E33" t="s">
        <v>11</v>
      </c>
      <c r="F33" s="34" t="s">
        <v>12</v>
      </c>
      <c r="G33" s="35" t="s">
        <v>118</v>
      </c>
      <c r="H33" s="63" t="s">
        <v>95</v>
      </c>
      <c r="I33" t="str">
        <f t="shared" si="0"/>
        <v>primary wage-earner (HH) with valid work permit : Not applicable</v>
      </c>
      <c r="J33" t="str">
        <f t="shared" si="1"/>
        <v>primary wage-earner (HH) with valid work permit : Not applicableLebanese</v>
      </c>
      <c r="K33" s="63">
        <v>0.436213991769547</v>
      </c>
      <c r="L33" s="63">
        <v>0.35947712418300698</v>
      </c>
      <c r="M33" s="63">
        <v>0.20394736842105299</v>
      </c>
      <c r="N33" s="63">
        <v>0.26250000000000001</v>
      </c>
      <c r="O33" s="63">
        <v>8.7248322147651006E-2</v>
      </c>
      <c r="P33" s="63">
        <v>0.25339366515837097</v>
      </c>
      <c r="Q33" s="63">
        <v>0.33333333333333298</v>
      </c>
      <c r="R33" s="63">
        <v>0.21341463414634099</v>
      </c>
      <c r="S33" s="63">
        <v>0.15706806282722499</v>
      </c>
      <c r="T33" s="63">
        <v>0.26428571428571401</v>
      </c>
      <c r="U33" s="63">
        <v>0.30069930069930101</v>
      </c>
      <c r="V33" s="63">
        <v>0.329192546583851</v>
      </c>
      <c r="W33" s="63">
        <v>0.178343949044586</v>
      </c>
      <c r="X33" s="63">
        <v>0.10752688172043</v>
      </c>
      <c r="Y33" s="63">
        <v>0.20725388601036299</v>
      </c>
      <c r="Z33" s="63">
        <v>0.139072847682119</v>
      </c>
      <c r="AA33" s="63">
        <v>0.34269662921348298</v>
      </c>
      <c r="AB33" s="63">
        <v>6.7307692307692304E-2</v>
      </c>
      <c r="AC33" s="63">
        <v>0.15243902439024401</v>
      </c>
      <c r="AD33" s="63">
        <v>0.31788079470198699</v>
      </c>
      <c r="AE33" s="63">
        <v>0.47463768115942001</v>
      </c>
      <c r="AF33" s="63">
        <v>0.164556962025316</v>
      </c>
      <c r="AG33" s="63">
        <v>0.38738738738738698</v>
      </c>
      <c r="AH33" s="63">
        <v>0.37864077669902901</v>
      </c>
    </row>
    <row r="34" spans="1:34" x14ac:dyDescent="0.35">
      <c r="A34" s="34" t="s">
        <v>372</v>
      </c>
      <c r="B34" s="34" t="s">
        <v>84</v>
      </c>
      <c r="C34" s="64" t="s">
        <v>406</v>
      </c>
      <c r="E34" t="s">
        <v>11</v>
      </c>
      <c r="F34" s="34" t="s">
        <v>12</v>
      </c>
      <c r="G34" s="35" t="s">
        <v>118</v>
      </c>
      <c r="H34" s="63" t="s">
        <v>67</v>
      </c>
      <c r="I34" t="str">
        <f t="shared" si="0"/>
        <v>primary wage-earner (HH) with valid work permit : No</v>
      </c>
      <c r="J34" t="str">
        <f t="shared" si="1"/>
        <v>primary wage-earner (HH) with valid work permit : NoLebanese</v>
      </c>
      <c r="K34" s="63">
        <v>0.16049382716049401</v>
      </c>
      <c r="L34" s="63">
        <v>0.17647058823529399</v>
      </c>
      <c r="M34" s="63">
        <v>0.28947368421052599</v>
      </c>
      <c r="N34" s="63">
        <v>0.31874999999999998</v>
      </c>
      <c r="O34" s="63">
        <v>6.0402684563758399E-2</v>
      </c>
      <c r="P34" s="63">
        <v>7.2398190045248903E-2</v>
      </c>
      <c r="Q34" s="63">
        <v>0.276729559748428</v>
      </c>
      <c r="R34" s="63">
        <v>0.22560975609756101</v>
      </c>
      <c r="S34" s="63">
        <v>0.162303664921466</v>
      </c>
      <c r="T34" s="63">
        <v>0.185714285714286</v>
      </c>
      <c r="U34" s="63">
        <v>0.34965034965035002</v>
      </c>
      <c r="V34" s="63">
        <v>0.36024844720496901</v>
      </c>
      <c r="W34" s="63">
        <v>0.101910828025478</v>
      </c>
      <c r="X34" s="63">
        <v>0.53763440860215095</v>
      </c>
      <c r="Y34" s="63">
        <v>2.0725388601036301E-2</v>
      </c>
      <c r="Z34" s="63">
        <v>0.205298013245033</v>
      </c>
      <c r="AA34" s="63">
        <v>0.26966292134831499</v>
      </c>
      <c r="AB34" s="63">
        <v>0.10096153846153801</v>
      </c>
      <c r="AC34" s="63">
        <v>0.28048780487804897</v>
      </c>
      <c r="AD34" s="63">
        <v>0.32450331125827803</v>
      </c>
      <c r="AE34" s="63">
        <v>0.15942028985507201</v>
      </c>
      <c r="AF34" s="63">
        <v>0.253164556962025</v>
      </c>
      <c r="AG34" s="63">
        <v>0.22522522522522501</v>
      </c>
      <c r="AH34" s="63">
        <v>0.18446601941747601</v>
      </c>
    </row>
    <row r="35" spans="1:34" x14ac:dyDescent="0.35">
      <c r="A35" s="34" t="s">
        <v>372</v>
      </c>
      <c r="B35" s="34" t="s">
        <v>84</v>
      </c>
      <c r="C35" s="64" t="s">
        <v>406</v>
      </c>
      <c r="E35" t="s">
        <v>11</v>
      </c>
      <c r="F35" s="34" t="s">
        <v>12</v>
      </c>
      <c r="G35" s="35" t="s">
        <v>118</v>
      </c>
      <c r="H35" s="63" t="s">
        <v>68</v>
      </c>
      <c r="I35" t="str">
        <f t="shared" si="0"/>
        <v>primary wage-earner (HH) with valid work permit : Yes</v>
      </c>
      <c r="J35" t="str">
        <f t="shared" si="1"/>
        <v>primary wage-earner (HH) with valid work permit : YesLebanese</v>
      </c>
      <c r="K35" s="63">
        <v>0.38683127572016501</v>
      </c>
      <c r="L35" s="63">
        <v>0.45751633986928097</v>
      </c>
      <c r="M35" s="63">
        <v>0.49342105263157898</v>
      </c>
      <c r="N35" s="63">
        <v>0.40937499999999999</v>
      </c>
      <c r="O35" s="63">
        <v>0.85234899328859104</v>
      </c>
      <c r="P35" s="63">
        <v>0.54298642533936603</v>
      </c>
      <c r="Q35" s="63">
        <v>0.37106918238993702</v>
      </c>
      <c r="R35" s="63">
        <v>0.56097560975609795</v>
      </c>
      <c r="S35" s="63">
        <v>0.67539267015706805</v>
      </c>
      <c r="T35" s="63">
        <v>0.55000000000000004</v>
      </c>
      <c r="U35" s="63">
        <v>0.34965034965035002</v>
      </c>
      <c r="V35" s="63">
        <v>0.30434782608695699</v>
      </c>
      <c r="W35" s="63">
        <v>0.71974522292993603</v>
      </c>
      <c r="X35" s="63">
        <v>0.35483870967741898</v>
      </c>
      <c r="Y35" s="63">
        <v>0.772020725388601</v>
      </c>
      <c r="Z35" s="63">
        <v>0.65562913907284803</v>
      </c>
      <c r="AA35" s="63">
        <v>0.376404494382022</v>
      </c>
      <c r="AB35" s="63">
        <v>0.83173076923076905</v>
      </c>
      <c r="AC35" s="63">
        <v>0.56707317073170704</v>
      </c>
      <c r="AD35" s="63">
        <v>0.350993377483444</v>
      </c>
      <c r="AE35" s="63">
        <v>0.36594202898550698</v>
      </c>
      <c r="AF35" s="63">
        <v>0.575949367088608</v>
      </c>
      <c r="AG35" s="63">
        <v>0.38738738738738698</v>
      </c>
      <c r="AH35" s="63">
        <v>0.43689320388349501</v>
      </c>
    </row>
    <row r="36" spans="1:34" x14ac:dyDescent="0.35">
      <c r="A36" s="34" t="s">
        <v>372</v>
      </c>
      <c r="B36" s="34" t="s">
        <v>84</v>
      </c>
      <c r="C36" s="64" t="s">
        <v>303</v>
      </c>
      <c r="E36" t="s">
        <v>11</v>
      </c>
      <c r="F36" s="34" t="s">
        <v>12</v>
      </c>
      <c r="G36" s="35" t="s">
        <v>302</v>
      </c>
      <c r="H36" s="63" t="s">
        <v>335</v>
      </c>
      <c r="I36" t="str">
        <f t="shared" si="0"/>
        <v>Owing Debt : Yes, in Lebanese Pound</v>
      </c>
      <c r="J36" t="str">
        <f t="shared" si="1"/>
        <v>Owing Debt : Yes, in Lebanese PoundLebanese</v>
      </c>
      <c r="K36" s="63">
        <v>0.390946502057613</v>
      </c>
      <c r="L36" s="63">
        <v>0.26797385620914999</v>
      </c>
      <c r="M36" s="63">
        <v>0.625</v>
      </c>
      <c r="N36" s="63">
        <v>0.36249999999999999</v>
      </c>
      <c r="O36" s="63">
        <v>0.24832214765100699</v>
      </c>
      <c r="P36" s="63">
        <v>0.55203619909502299</v>
      </c>
      <c r="Q36" s="63">
        <v>0.45283018867924502</v>
      </c>
      <c r="R36" s="63">
        <v>0.31707317073170699</v>
      </c>
      <c r="S36" s="63">
        <v>0.38743455497382201</v>
      </c>
      <c r="T36" s="63">
        <v>0.57142857142857095</v>
      </c>
      <c r="U36" s="63">
        <v>0.36363636363636398</v>
      </c>
      <c r="V36" s="63">
        <v>0.49068322981366502</v>
      </c>
      <c r="W36" s="63">
        <v>0.273885350318471</v>
      </c>
      <c r="X36" s="63">
        <v>0.473118279569892</v>
      </c>
      <c r="Y36" s="63">
        <v>0.43523316062176198</v>
      </c>
      <c r="Z36" s="63">
        <v>0.35761589403973498</v>
      </c>
      <c r="AA36" s="63">
        <v>0.46629213483146098</v>
      </c>
      <c r="AB36" s="63">
        <v>0.19230769230769201</v>
      </c>
      <c r="AC36" s="63">
        <v>0.310975609756098</v>
      </c>
      <c r="AD36" s="63">
        <v>0.370860927152318</v>
      </c>
      <c r="AE36" s="63">
        <v>0.315217391304348</v>
      </c>
      <c r="AF36" s="63">
        <v>0.253164556962025</v>
      </c>
      <c r="AG36" s="63">
        <v>0.61261261261261302</v>
      </c>
      <c r="AH36" s="63">
        <v>0.37864077669902901</v>
      </c>
    </row>
    <row r="37" spans="1:34" x14ac:dyDescent="0.35">
      <c r="A37" s="34" t="s">
        <v>372</v>
      </c>
      <c r="B37" s="34" t="s">
        <v>84</v>
      </c>
      <c r="C37" s="64" t="s">
        <v>303</v>
      </c>
      <c r="E37" t="s">
        <v>11</v>
      </c>
      <c r="F37" s="34" t="s">
        <v>12</v>
      </c>
      <c r="G37" s="35" t="s">
        <v>302</v>
      </c>
      <c r="H37" s="63" t="s">
        <v>336</v>
      </c>
      <c r="I37" t="str">
        <f t="shared" si="0"/>
        <v>Owing Debt : Yes, in US Dollar</v>
      </c>
      <c r="J37" t="str">
        <f t="shared" si="1"/>
        <v>Owing Debt : Yes, in US DollarLebanese</v>
      </c>
      <c r="K37" s="63">
        <v>0.11111111111111099</v>
      </c>
      <c r="L37" s="63">
        <v>5.22875816993464E-2</v>
      </c>
      <c r="M37" s="63">
        <v>0.105263157894737</v>
      </c>
      <c r="N37" s="63">
        <v>8.4375000000000006E-2</v>
      </c>
      <c r="O37" s="63">
        <v>5.3691275167785199E-2</v>
      </c>
      <c r="P37" s="63">
        <v>7.2398190045248903E-2</v>
      </c>
      <c r="Q37" s="63">
        <v>7.54716981132076E-2</v>
      </c>
      <c r="R37" s="63">
        <v>9.7560975609756101E-2</v>
      </c>
      <c r="S37" s="63">
        <v>6.8062827225130906E-2</v>
      </c>
      <c r="T37" s="63">
        <v>5.7142857142857099E-2</v>
      </c>
      <c r="U37" s="63">
        <v>9.7902097902097904E-2</v>
      </c>
      <c r="V37" s="63">
        <v>0.111801242236025</v>
      </c>
      <c r="W37" s="63">
        <v>5.7324840764331197E-2</v>
      </c>
      <c r="X37" s="63">
        <v>3.7634408602150497E-2</v>
      </c>
      <c r="Y37" s="63">
        <v>8.2901554404145095E-2</v>
      </c>
      <c r="Z37" s="63">
        <v>4.6357615894039701E-2</v>
      </c>
      <c r="AA37" s="63">
        <v>5.0561797752809001E-2</v>
      </c>
      <c r="AB37" s="63">
        <v>4.80769230769231E-2</v>
      </c>
      <c r="AC37" s="63">
        <v>5.4878048780487798E-2</v>
      </c>
      <c r="AD37" s="63">
        <v>0.12582781456953601</v>
      </c>
      <c r="AE37" s="63">
        <v>6.5217391304347797E-2</v>
      </c>
      <c r="AF37" s="63">
        <v>2.53164556962025E-2</v>
      </c>
      <c r="AG37" s="63">
        <v>0.144144144144144</v>
      </c>
      <c r="AH37" s="63">
        <v>4.8543689320388397E-2</v>
      </c>
    </row>
    <row r="38" spans="1:34" x14ac:dyDescent="0.35">
      <c r="A38" s="34" t="s">
        <v>372</v>
      </c>
      <c r="B38" s="34" t="s">
        <v>84</v>
      </c>
      <c r="C38" s="64" t="s">
        <v>303</v>
      </c>
      <c r="E38" t="s">
        <v>11</v>
      </c>
      <c r="F38" s="34" t="s">
        <v>12</v>
      </c>
      <c r="G38" s="35" t="s">
        <v>302</v>
      </c>
      <c r="H38" s="63" t="s">
        <v>337</v>
      </c>
      <c r="I38" t="str">
        <f t="shared" si="0"/>
        <v>Owing Debt : Yes, in another currency</v>
      </c>
      <c r="J38" t="str">
        <f t="shared" si="1"/>
        <v>Owing Debt : Yes, in another currencyLebanese</v>
      </c>
      <c r="K38" s="63">
        <v>4.11522633744856E-3</v>
      </c>
      <c r="L38" s="63">
        <v>0</v>
      </c>
      <c r="M38" s="63">
        <v>0</v>
      </c>
      <c r="N38" s="63">
        <v>0</v>
      </c>
      <c r="O38" s="63">
        <v>0</v>
      </c>
      <c r="P38" s="63">
        <v>1.11022302462516E-16</v>
      </c>
      <c r="Q38" s="63">
        <v>0</v>
      </c>
      <c r="R38" s="63">
        <v>0</v>
      </c>
      <c r="S38" s="63">
        <v>0</v>
      </c>
      <c r="T38" s="63">
        <v>0</v>
      </c>
      <c r="U38" s="63">
        <v>0</v>
      </c>
      <c r="V38" s="63">
        <v>0</v>
      </c>
      <c r="W38" s="63">
        <v>0</v>
      </c>
      <c r="X38" s="63">
        <v>0</v>
      </c>
      <c r="Y38" s="63">
        <v>5.1813471502590702E-3</v>
      </c>
      <c r="Z38" s="63">
        <v>6.6225165562913899E-3</v>
      </c>
      <c r="AA38" s="63">
        <v>0</v>
      </c>
      <c r="AB38" s="63">
        <v>0</v>
      </c>
      <c r="AC38" s="63">
        <v>0</v>
      </c>
      <c r="AD38" s="63">
        <v>-2.2204460492503101E-16</v>
      </c>
      <c r="AE38" s="63">
        <v>0</v>
      </c>
      <c r="AF38" s="63">
        <v>0</v>
      </c>
      <c r="AG38" s="63">
        <v>0</v>
      </c>
      <c r="AH38" s="63">
        <v>0</v>
      </c>
    </row>
    <row r="39" spans="1:34" x14ac:dyDescent="0.35">
      <c r="A39" s="34" t="s">
        <v>372</v>
      </c>
      <c r="B39" s="34" t="s">
        <v>84</v>
      </c>
      <c r="C39" s="64" t="s">
        <v>303</v>
      </c>
      <c r="E39" t="s">
        <v>11</v>
      </c>
      <c r="F39" s="34" t="s">
        <v>12</v>
      </c>
      <c r="G39" s="35" t="s">
        <v>302</v>
      </c>
      <c r="H39" s="63" t="s">
        <v>67</v>
      </c>
      <c r="I39" t="str">
        <f t="shared" ref="I39:I47" si="2">CONCATENATE(G39,H39)</f>
        <v>Owing Debt : No</v>
      </c>
      <c r="J39" t="str">
        <f t="shared" ref="J39:J47" si="3">CONCATENATE(G39,H39,F39)</f>
        <v>Owing Debt : NoLebanese</v>
      </c>
      <c r="K39" s="63">
        <v>0.52674897119341602</v>
      </c>
      <c r="L39" s="63">
        <v>0.66666666666666696</v>
      </c>
      <c r="M39" s="63">
        <v>0.33552631578947401</v>
      </c>
      <c r="N39" s="63">
        <v>0.57499999999999996</v>
      </c>
      <c r="O39" s="63">
        <v>0.70469798657718097</v>
      </c>
      <c r="P39" s="63">
        <v>0.41628959276018102</v>
      </c>
      <c r="Q39" s="63">
        <v>0.48427672955974799</v>
      </c>
      <c r="R39" s="63">
        <v>0.64024390243902396</v>
      </c>
      <c r="S39" s="63">
        <v>0.59162303664921501</v>
      </c>
      <c r="T39" s="63">
        <v>0.39285714285714302</v>
      </c>
      <c r="U39" s="63">
        <v>0.51048951048951097</v>
      </c>
      <c r="V39" s="63">
        <v>0.41614906832298099</v>
      </c>
      <c r="W39" s="63">
        <v>0.68789808917197504</v>
      </c>
      <c r="X39" s="63">
        <v>0.5</v>
      </c>
      <c r="Y39" s="63">
        <v>0.50259067357512999</v>
      </c>
      <c r="Z39" s="63">
        <v>0.61589403973509904</v>
      </c>
      <c r="AA39" s="63">
        <v>0.50561797752809001</v>
      </c>
      <c r="AB39" s="63">
        <v>0.78365384615384603</v>
      </c>
      <c r="AC39" s="63">
        <v>0.64634146341463405</v>
      </c>
      <c r="AD39" s="63">
        <v>0.53642384105960295</v>
      </c>
      <c r="AE39" s="63">
        <v>0.61956521739130399</v>
      </c>
      <c r="AF39" s="63">
        <v>0.734177215189873</v>
      </c>
      <c r="AG39" s="63">
        <v>0.31531531531531498</v>
      </c>
      <c r="AH39" s="63">
        <v>0.59223300970873805</v>
      </c>
    </row>
    <row r="40" spans="1:34" x14ac:dyDescent="0.35">
      <c r="A40" s="34" t="s">
        <v>372</v>
      </c>
      <c r="B40" s="34" t="s">
        <v>84</v>
      </c>
      <c r="C40" s="64" t="s">
        <v>303</v>
      </c>
      <c r="E40" t="s">
        <v>11</v>
      </c>
      <c r="F40" s="34" t="s">
        <v>12</v>
      </c>
      <c r="G40" s="35" t="s">
        <v>302</v>
      </c>
      <c r="H40" s="63" t="s">
        <v>8</v>
      </c>
      <c r="I40" t="str">
        <f t="shared" si="2"/>
        <v>Owing Debt : Don't know</v>
      </c>
      <c r="J40" t="str">
        <f t="shared" si="3"/>
        <v>Owing Debt : Don't knowLebanese</v>
      </c>
      <c r="K40" s="63">
        <v>1.6460905349794198E-2</v>
      </c>
      <c r="L40" s="63">
        <v>1.30718954248366E-2</v>
      </c>
      <c r="M40" s="63">
        <v>6.5789473684210497E-3</v>
      </c>
      <c r="N40" s="63">
        <v>1.8749999999999999E-2</v>
      </c>
      <c r="O40" s="63">
        <v>6.7114093959731499E-3</v>
      </c>
      <c r="P40" s="63">
        <v>1.11022302462516E-16</v>
      </c>
      <c r="Q40" s="63">
        <v>1.88679245283019E-2</v>
      </c>
      <c r="R40" s="63">
        <v>6.0975609756097598E-3</v>
      </c>
      <c r="S40" s="63">
        <v>0</v>
      </c>
      <c r="T40" s="63">
        <v>0</v>
      </c>
      <c r="U40" s="63">
        <v>6.9930069930069904E-3</v>
      </c>
      <c r="V40" s="63">
        <v>0</v>
      </c>
      <c r="W40" s="63">
        <v>6.3694267515923596E-3</v>
      </c>
      <c r="X40" s="63">
        <v>5.3763440860215101E-3</v>
      </c>
      <c r="Y40" s="63">
        <v>1.55440414507772E-2</v>
      </c>
      <c r="Z40" s="63">
        <v>6.6225165562913899E-3</v>
      </c>
      <c r="AA40" s="63">
        <v>5.6179775280898901E-3</v>
      </c>
      <c r="AB40" s="63">
        <v>4.8076923076923097E-3</v>
      </c>
      <c r="AC40" s="63">
        <v>6.0975609756097598E-3</v>
      </c>
      <c r="AD40" s="63">
        <v>6.6225165562913899E-3</v>
      </c>
      <c r="AE40" s="63">
        <v>3.6231884057971002E-3</v>
      </c>
      <c r="AF40" s="63">
        <v>0</v>
      </c>
      <c r="AG40" s="63">
        <v>0</v>
      </c>
      <c r="AH40" s="63">
        <v>9.7087378640776708E-3</v>
      </c>
    </row>
    <row r="41" spans="1:34" x14ac:dyDescent="0.35">
      <c r="A41" s="34" t="s">
        <v>372</v>
      </c>
      <c r="B41" s="34" t="s">
        <v>84</v>
      </c>
      <c r="C41" s="64" t="s">
        <v>303</v>
      </c>
      <c r="E41" t="s">
        <v>11</v>
      </c>
      <c r="F41" s="34" t="s">
        <v>12</v>
      </c>
      <c r="G41" s="35" t="s">
        <v>302</v>
      </c>
      <c r="H41" s="63" t="s">
        <v>7</v>
      </c>
      <c r="I41" t="str">
        <f t="shared" si="2"/>
        <v>Owing Debt : Decline to answer</v>
      </c>
      <c r="J41" t="str">
        <f t="shared" si="3"/>
        <v>Owing Debt : Decline to answerLebanese</v>
      </c>
      <c r="K41" s="63">
        <v>8.23045267489712E-3</v>
      </c>
      <c r="L41" s="63">
        <v>2.61437908496732E-2</v>
      </c>
      <c r="M41" s="63">
        <v>0</v>
      </c>
      <c r="N41" s="63">
        <v>0</v>
      </c>
      <c r="O41" s="63">
        <v>6.7114093959731499E-3</v>
      </c>
      <c r="P41" s="63">
        <v>4.5248868778280504E-3</v>
      </c>
      <c r="Q41" s="63">
        <v>6.2893081761006301E-3</v>
      </c>
      <c r="R41" s="63">
        <v>6.0975609756097598E-3</v>
      </c>
      <c r="S41" s="63">
        <v>5.2356020942408397E-3</v>
      </c>
      <c r="T41" s="63">
        <v>0</v>
      </c>
      <c r="U41" s="63">
        <v>4.1958041958042001E-2</v>
      </c>
      <c r="V41" s="63">
        <v>6.2111801242236003E-3</v>
      </c>
      <c r="W41" s="63">
        <v>0</v>
      </c>
      <c r="X41" s="63">
        <v>0</v>
      </c>
      <c r="Y41" s="63">
        <v>5.1813471502590702E-3</v>
      </c>
      <c r="Z41" s="63">
        <v>0</v>
      </c>
      <c r="AA41" s="63">
        <v>5.6179775280898901E-3</v>
      </c>
      <c r="AB41" s="63">
        <v>0</v>
      </c>
      <c r="AC41" s="63">
        <v>0</v>
      </c>
      <c r="AD41" s="63">
        <v>1.9867549668874201E-2</v>
      </c>
      <c r="AE41" s="63">
        <v>2.5362318840579701E-2</v>
      </c>
      <c r="AF41" s="63">
        <v>0</v>
      </c>
      <c r="AG41" s="63">
        <v>0</v>
      </c>
      <c r="AH41" s="63">
        <v>0</v>
      </c>
    </row>
    <row r="42" spans="1:34" x14ac:dyDescent="0.35">
      <c r="A42" s="34" t="s">
        <v>372</v>
      </c>
      <c r="B42" s="34" t="s">
        <v>84</v>
      </c>
      <c r="C42" s="64" t="s">
        <v>303</v>
      </c>
      <c r="D42" t="s">
        <v>390</v>
      </c>
      <c r="E42" t="s">
        <v>11</v>
      </c>
      <c r="F42" s="34" t="s">
        <v>12</v>
      </c>
      <c r="G42" s="47" t="s">
        <v>338</v>
      </c>
      <c r="H42" s="63" t="s">
        <v>311</v>
      </c>
      <c r="I42" t="str">
        <f t="shared" si="2"/>
        <v>Primary reason behind taking on debt : Building reconstruction/rehabilitation</v>
      </c>
      <c r="J42" t="str">
        <f t="shared" si="3"/>
        <v>Primary reason behind taking on debt : Building reconstruction/rehabilitationLebanese</v>
      </c>
      <c r="K42" s="63">
        <v>9.1743119266055103E-3</v>
      </c>
      <c r="L42" s="63">
        <v>2.2222222222222199E-2</v>
      </c>
      <c r="M42" s="63">
        <v>0.04</v>
      </c>
      <c r="N42" s="63">
        <v>2.3076923076923099E-2</v>
      </c>
      <c r="O42" s="63">
        <v>2.3809523809523801E-2</v>
      </c>
      <c r="P42" s="63">
        <v>1.5625E-2</v>
      </c>
      <c r="Q42" s="63">
        <v>3.8461538461538498E-2</v>
      </c>
      <c r="R42" s="63">
        <v>1.7543859649122799E-2</v>
      </c>
      <c r="S42" s="63">
        <v>2.5974025974026E-2</v>
      </c>
      <c r="T42" s="63">
        <v>1.1764705882352899E-2</v>
      </c>
      <c r="U42" s="63">
        <v>3.17460317460318E-2</v>
      </c>
      <c r="V42" s="71">
        <v>4.3010752688171998E-2</v>
      </c>
      <c r="W42" s="71">
        <v>6.25E-2</v>
      </c>
      <c r="X42" s="71">
        <v>6.5217391304347797E-2</v>
      </c>
      <c r="Y42" s="71">
        <v>1.0869565217391301E-2</v>
      </c>
      <c r="Z42" s="71">
        <v>3.5087719298245598E-2</v>
      </c>
      <c r="AA42" s="71">
        <v>2.32558139534884E-2</v>
      </c>
      <c r="AB42" s="71">
        <v>0.13636363636363599</v>
      </c>
      <c r="AC42" s="71">
        <v>5.2631578947368397E-2</v>
      </c>
      <c r="AD42" s="71">
        <v>0.13636363636363599</v>
      </c>
      <c r="AF42" s="71">
        <v>0.14285714285714299</v>
      </c>
    </row>
    <row r="43" spans="1:34" x14ac:dyDescent="0.35">
      <c r="A43" s="34" t="s">
        <v>372</v>
      </c>
      <c r="B43" s="34" t="s">
        <v>84</v>
      </c>
      <c r="C43" s="64" t="s">
        <v>303</v>
      </c>
      <c r="D43" t="s">
        <v>390</v>
      </c>
      <c r="E43" t="s">
        <v>11</v>
      </c>
      <c r="F43" s="34" t="s">
        <v>12</v>
      </c>
      <c r="G43" s="47" t="s">
        <v>338</v>
      </c>
      <c r="H43" s="63" t="s">
        <v>312</v>
      </c>
      <c r="I43" t="str">
        <f t="shared" si="2"/>
        <v>Primary reason behind taking on debt : Business-related expenses or loans</v>
      </c>
      <c r="J43" t="str">
        <f t="shared" si="3"/>
        <v>Primary reason behind taking on debt : Business-related expenses or loansLebanese</v>
      </c>
      <c r="K43" s="63">
        <v>8.2568807339449504E-2</v>
      </c>
      <c r="L43" s="63">
        <v>2.2222222222222199E-2</v>
      </c>
      <c r="M43" s="63">
        <v>0.05</v>
      </c>
      <c r="N43" s="63">
        <v>1.5384615384615399E-2</v>
      </c>
      <c r="P43" s="63">
        <v>1.5625E-2</v>
      </c>
      <c r="Q43" s="63">
        <v>1.2820512820512799E-2</v>
      </c>
      <c r="S43" s="63">
        <v>5.1948051948051903E-2</v>
      </c>
      <c r="T43" s="63">
        <v>4.7058823529411799E-2</v>
      </c>
      <c r="U43" s="63">
        <v>3.17460317460318E-2</v>
      </c>
      <c r="V43" s="71">
        <v>1.0752688172042999E-2</v>
      </c>
      <c r="W43" s="71">
        <v>0.104166666666667</v>
      </c>
      <c r="X43" s="71">
        <v>4.3478260869565202E-2</v>
      </c>
      <c r="Y43" s="71">
        <v>3.2608695652173898E-2</v>
      </c>
      <c r="Z43" s="71">
        <v>5.2631578947368397E-2</v>
      </c>
      <c r="AA43" s="71">
        <v>3.4883720930232599E-2</v>
      </c>
      <c r="AB43" s="71">
        <v>9.0909090909090898E-2</v>
      </c>
      <c r="AC43" s="71">
        <v>3.5087719298245598E-2</v>
      </c>
      <c r="AD43" s="71">
        <v>3.03030303030303E-2</v>
      </c>
      <c r="AE43" s="71">
        <v>3.09278350515464E-2</v>
      </c>
      <c r="AF43" s="71">
        <v>9.5238095238095205E-2</v>
      </c>
      <c r="AG43" s="71">
        <v>1.3157894736842099E-2</v>
      </c>
      <c r="AH43" s="71">
        <v>2.4390243902439001E-2</v>
      </c>
    </row>
    <row r="44" spans="1:34" x14ac:dyDescent="0.35">
      <c r="A44" s="34" t="s">
        <v>372</v>
      </c>
      <c r="B44" s="34" t="s">
        <v>84</v>
      </c>
      <c r="C44" s="64" t="s">
        <v>303</v>
      </c>
      <c r="D44" t="s">
        <v>390</v>
      </c>
      <c r="E44" t="s">
        <v>11</v>
      </c>
      <c r="F44" s="34" t="s">
        <v>12</v>
      </c>
      <c r="G44" s="47" t="s">
        <v>338</v>
      </c>
      <c r="H44" s="63" t="s">
        <v>313</v>
      </c>
      <c r="I44" t="str">
        <f t="shared" si="2"/>
        <v>Primary reason behind taking on debt : Clothing or NFIs</v>
      </c>
      <c r="J44" t="str">
        <f t="shared" si="3"/>
        <v>Primary reason behind taking on debt : Clothing or NFIsLebanese</v>
      </c>
      <c r="M44" s="63">
        <v>0.01</v>
      </c>
      <c r="P44" s="63">
        <v>2.34375E-2</v>
      </c>
      <c r="Q44" s="63">
        <v>1.2820512820512799E-2</v>
      </c>
      <c r="W44" s="71">
        <v>2.0833333333333301E-2</v>
      </c>
      <c r="X44" s="71">
        <v>1.0869565217391301E-2</v>
      </c>
      <c r="AA44" s="71">
        <v>1.16279069767442E-2</v>
      </c>
    </row>
    <row r="45" spans="1:34" x14ac:dyDescent="0.35">
      <c r="A45" s="34" t="s">
        <v>372</v>
      </c>
      <c r="B45" s="34" t="s">
        <v>84</v>
      </c>
      <c r="C45" s="64" t="s">
        <v>303</v>
      </c>
      <c r="D45" t="s">
        <v>390</v>
      </c>
      <c r="E45" t="s">
        <v>11</v>
      </c>
      <c r="F45" s="34" t="s">
        <v>12</v>
      </c>
      <c r="G45" s="47" t="s">
        <v>338</v>
      </c>
      <c r="H45" s="63" t="s">
        <v>7</v>
      </c>
      <c r="I45" t="str">
        <f t="shared" si="2"/>
        <v>Primary reason behind taking on debt : Decline to answer</v>
      </c>
      <c r="J45" t="str">
        <f t="shared" si="3"/>
        <v>Primary reason behind taking on debt : Decline to answerLebanese</v>
      </c>
      <c r="L45" s="63">
        <v>4.4444444444444398E-2</v>
      </c>
      <c r="M45" s="63">
        <v>0.01</v>
      </c>
      <c r="N45" s="63">
        <v>7.6923076923076901E-3</v>
      </c>
      <c r="Q45" s="63">
        <v>1.2820512820512799E-2</v>
      </c>
      <c r="R45" s="63">
        <v>1.7543859649122799E-2</v>
      </c>
      <c r="S45" s="63">
        <v>1.2987012987013E-2</v>
      </c>
      <c r="T45" s="63">
        <v>2.3529411764705899E-2</v>
      </c>
      <c r="U45" s="63">
        <v>1.58730158730159E-2</v>
      </c>
      <c r="X45" s="71">
        <v>1.0869565217391301E-2</v>
      </c>
      <c r="AD45" s="71">
        <v>4.5454545454545497E-2</v>
      </c>
      <c r="AE45" s="71">
        <v>4.1237113402061903E-2</v>
      </c>
      <c r="AG45" s="71">
        <v>3.94736842105263E-2</v>
      </c>
    </row>
    <row r="46" spans="1:34" x14ac:dyDescent="0.35">
      <c r="A46" s="34" t="s">
        <v>372</v>
      </c>
      <c r="B46" s="34" t="s">
        <v>84</v>
      </c>
      <c r="C46" s="64" t="s">
        <v>303</v>
      </c>
      <c r="D46" t="s">
        <v>390</v>
      </c>
      <c r="E46" t="s">
        <v>11</v>
      </c>
      <c r="F46" s="34" t="s">
        <v>12</v>
      </c>
      <c r="G46" s="47" t="s">
        <v>338</v>
      </c>
      <c r="H46" s="68" t="s">
        <v>8</v>
      </c>
      <c r="I46" t="str">
        <f t="shared" si="2"/>
        <v>Primary reason behind taking on debt : Don't know</v>
      </c>
      <c r="J46" t="str">
        <f t="shared" si="3"/>
        <v>Primary reason behind taking on debt : Don't knowLebanese</v>
      </c>
      <c r="L46" s="63">
        <v>6.6666666666666693E-2</v>
      </c>
    </row>
    <row r="47" spans="1:34" x14ac:dyDescent="0.35">
      <c r="A47" s="34" t="s">
        <v>372</v>
      </c>
      <c r="B47" s="34" t="s">
        <v>84</v>
      </c>
      <c r="C47" s="64" t="s">
        <v>303</v>
      </c>
      <c r="D47" t="s">
        <v>390</v>
      </c>
      <c r="E47" t="s">
        <v>11</v>
      </c>
      <c r="F47" s="34" t="s">
        <v>12</v>
      </c>
      <c r="G47" s="47" t="s">
        <v>338</v>
      </c>
      <c r="H47" s="63" t="s">
        <v>314</v>
      </c>
      <c r="I47" t="str">
        <f t="shared" si="2"/>
        <v>Primary reason behind taking on debt : Education</v>
      </c>
      <c r="J47" t="str">
        <f t="shared" si="3"/>
        <v>Primary reason behind taking on debt : EducationLebanese</v>
      </c>
      <c r="K47" s="63">
        <v>2.7522935779816501E-2</v>
      </c>
      <c r="M47" s="63">
        <v>0.05</v>
      </c>
      <c r="N47" s="63">
        <v>8.4615384615384606E-2</v>
      </c>
      <c r="O47" s="63">
        <v>9.5238095238095205E-2</v>
      </c>
      <c r="P47" s="63">
        <v>3.125E-2</v>
      </c>
      <c r="Q47" s="63">
        <v>2.5641025641025599E-2</v>
      </c>
      <c r="R47" s="63">
        <v>1.7543859649122799E-2</v>
      </c>
      <c r="S47" s="63">
        <v>7.7922077922077906E-2</v>
      </c>
      <c r="T47" s="63">
        <v>2.3529411764705899E-2</v>
      </c>
      <c r="U47" s="63">
        <v>9.5238095238095302E-2</v>
      </c>
      <c r="V47" s="71">
        <v>1.0752688172042999E-2</v>
      </c>
      <c r="W47" s="71">
        <v>0.104166666666667</v>
      </c>
      <c r="X47" s="71">
        <v>3.2608695652173898E-2</v>
      </c>
      <c r="Y47" s="71">
        <v>5.4347826086956499E-2</v>
      </c>
      <c r="Z47" s="71">
        <v>0.157894736842105</v>
      </c>
      <c r="AA47" s="71">
        <v>4.6511627906976702E-2</v>
      </c>
      <c r="AB47" s="71">
        <v>6.8181818181818205E-2</v>
      </c>
      <c r="AD47" s="71">
        <v>1.5151515151515201E-2</v>
      </c>
      <c r="AE47" s="71">
        <v>7.2164948453608199E-2</v>
      </c>
      <c r="AF47" s="71">
        <v>0.119047619047619</v>
      </c>
      <c r="AG47" s="71">
        <v>1.3157894736842099E-2</v>
      </c>
      <c r="AH47" s="71">
        <v>0.12195121951219499</v>
      </c>
    </row>
    <row r="48" spans="1:34" x14ac:dyDescent="0.35">
      <c r="A48" s="34" t="s">
        <v>372</v>
      </c>
      <c r="B48" s="34" t="s">
        <v>84</v>
      </c>
      <c r="C48" s="64" t="s">
        <v>303</v>
      </c>
      <c r="D48" t="s">
        <v>390</v>
      </c>
      <c r="E48" t="s">
        <v>11</v>
      </c>
      <c r="F48" s="34" t="s">
        <v>12</v>
      </c>
      <c r="G48" s="47" t="s">
        <v>338</v>
      </c>
      <c r="H48" s="63" t="s">
        <v>315</v>
      </c>
      <c r="I48" t="str">
        <f t="shared" ref="I48:I111" si="4">CONCATENATE(G48,H48)</f>
        <v>Primary reason behind taking on debt : Food</v>
      </c>
      <c r="J48" t="str">
        <f t="shared" ref="J48:J111" si="5">CONCATENATE(G48,H48,F48)</f>
        <v>Primary reason behind taking on debt : FoodLebanese</v>
      </c>
      <c r="K48" s="63">
        <v>9.1743119266055106E-2</v>
      </c>
      <c r="L48" s="63">
        <v>0.155555555555556</v>
      </c>
      <c r="M48" s="63">
        <v>0.12</v>
      </c>
      <c r="N48" s="63">
        <v>0.138461538461538</v>
      </c>
      <c r="O48" s="63">
        <v>7.1428571428571397E-2</v>
      </c>
      <c r="P48" s="63">
        <v>0.171875</v>
      </c>
      <c r="Q48" s="63">
        <v>0.15384615384615399</v>
      </c>
      <c r="R48" s="63">
        <v>7.0175438596491196E-2</v>
      </c>
      <c r="S48" s="63">
        <v>0.19480519480519501</v>
      </c>
      <c r="T48" s="63">
        <v>0.105882352941176</v>
      </c>
      <c r="U48" s="63">
        <v>4.7619047619047603E-2</v>
      </c>
      <c r="V48" s="71">
        <v>0.19354838709677399</v>
      </c>
      <c r="W48" s="71">
        <v>0.125</v>
      </c>
      <c r="X48" s="71">
        <v>0.22826086956521699</v>
      </c>
      <c r="Y48" s="71">
        <v>0.20652173913043501</v>
      </c>
      <c r="Z48" s="71">
        <v>0.21052631578947401</v>
      </c>
      <c r="AA48" s="71">
        <v>8.1395348837209294E-2</v>
      </c>
      <c r="AB48" s="71">
        <v>0.22727272727272699</v>
      </c>
      <c r="AC48" s="71">
        <v>7.0175438596491196E-2</v>
      </c>
      <c r="AD48" s="71">
        <v>4.5454545454545497E-2</v>
      </c>
      <c r="AE48" s="71">
        <v>7.2164948453608199E-2</v>
      </c>
      <c r="AF48" s="71">
        <v>7.1428571428571397E-2</v>
      </c>
      <c r="AG48" s="71">
        <v>3.94736842105263E-2</v>
      </c>
      <c r="AH48" s="71">
        <v>7.3170731707317097E-2</v>
      </c>
    </row>
    <row r="49" spans="1:34" x14ac:dyDescent="0.35">
      <c r="A49" s="34" t="s">
        <v>372</v>
      </c>
      <c r="B49" s="34" t="s">
        <v>84</v>
      </c>
      <c r="C49" s="64" t="s">
        <v>303</v>
      </c>
      <c r="D49" t="s">
        <v>390</v>
      </c>
      <c r="E49" t="s">
        <v>11</v>
      </c>
      <c r="F49" s="34" t="s">
        <v>12</v>
      </c>
      <c r="G49" s="47" t="s">
        <v>338</v>
      </c>
      <c r="H49" s="63" t="s">
        <v>316</v>
      </c>
      <c r="I49" t="str">
        <f t="shared" si="4"/>
        <v>Primary reason behind taking on debt : Healthcare</v>
      </c>
      <c r="J49" t="str">
        <f t="shared" si="5"/>
        <v>Primary reason behind taking on debt : HealthcareLebanese</v>
      </c>
      <c r="K49" s="63">
        <v>0.155963302752294</v>
      </c>
      <c r="L49" s="63">
        <v>0.155555555555556</v>
      </c>
      <c r="M49" s="63">
        <v>7.0000000000000007E-2</v>
      </c>
      <c r="N49" s="63">
        <v>0.15384615384615399</v>
      </c>
      <c r="O49" s="63">
        <v>0.238095238095238</v>
      </c>
      <c r="P49" s="63">
        <v>0.171875</v>
      </c>
      <c r="Q49" s="63">
        <v>0.102564102564103</v>
      </c>
      <c r="R49" s="63">
        <v>0.24561403508771901</v>
      </c>
      <c r="S49" s="63">
        <v>0.14285714285714299</v>
      </c>
      <c r="T49" s="63">
        <v>0.129411764705882</v>
      </c>
      <c r="U49" s="63">
        <v>0.158730158730159</v>
      </c>
      <c r="V49" s="71">
        <v>0.118279569892473</v>
      </c>
      <c r="W49" s="71">
        <v>0.104166666666667</v>
      </c>
      <c r="X49" s="71">
        <v>4.3478260869565202E-2</v>
      </c>
      <c r="Y49" s="71">
        <v>0.23913043478260901</v>
      </c>
      <c r="Z49" s="71">
        <v>8.7719298245614002E-2</v>
      </c>
      <c r="AA49" s="71">
        <v>0.116279069767442</v>
      </c>
      <c r="AB49" s="71">
        <v>0.15909090909090901</v>
      </c>
      <c r="AC49" s="71">
        <v>0.140350877192982</v>
      </c>
      <c r="AD49" s="71">
        <v>0.12121212121212099</v>
      </c>
      <c r="AE49" s="71">
        <v>0.15463917525773199</v>
      </c>
      <c r="AF49" s="71">
        <v>0.16666666666666699</v>
      </c>
      <c r="AG49" s="71">
        <v>0.144736842105263</v>
      </c>
      <c r="AH49" s="71">
        <v>0.12195121951219499</v>
      </c>
    </row>
    <row r="50" spans="1:34" x14ac:dyDescent="0.35">
      <c r="A50" s="34" t="s">
        <v>372</v>
      </c>
      <c r="B50" s="34" t="s">
        <v>84</v>
      </c>
      <c r="C50" s="64" t="s">
        <v>303</v>
      </c>
      <c r="D50" t="s">
        <v>390</v>
      </c>
      <c r="E50" t="s">
        <v>11</v>
      </c>
      <c r="F50" s="34" t="s">
        <v>12</v>
      </c>
      <c r="G50" s="47" t="s">
        <v>338</v>
      </c>
      <c r="H50" s="63" t="s">
        <v>317</v>
      </c>
      <c r="I50" t="str">
        <f t="shared" si="4"/>
        <v>Primary reason behind taking on debt : Basic household expenditures</v>
      </c>
      <c r="J50" t="str">
        <f t="shared" si="5"/>
        <v>Primary reason behind taking on debt : Basic household expendituresLebanese</v>
      </c>
      <c r="K50" s="63">
        <v>0.48623853211009199</v>
      </c>
      <c r="L50" s="63">
        <v>0.33333333333333298</v>
      </c>
      <c r="M50" s="63">
        <v>0.6</v>
      </c>
      <c r="N50" s="63">
        <v>0.4</v>
      </c>
      <c r="O50" s="63">
        <v>0.28571428571428598</v>
      </c>
      <c r="P50" s="63">
        <v>0.5234375</v>
      </c>
      <c r="Q50" s="63">
        <v>0.55128205128205099</v>
      </c>
      <c r="R50" s="63">
        <v>0.43859649122806998</v>
      </c>
      <c r="S50" s="63">
        <v>0.337662337662338</v>
      </c>
      <c r="T50" s="63">
        <v>0.623529411764706</v>
      </c>
      <c r="U50" s="63">
        <v>0.50793650793650802</v>
      </c>
      <c r="V50" s="71">
        <v>0.52688172043010795</v>
      </c>
      <c r="W50" s="71">
        <v>0.29166666666666702</v>
      </c>
      <c r="X50" s="71">
        <v>0.47826086956521702</v>
      </c>
      <c r="Y50" s="71">
        <v>0.35869565217391303</v>
      </c>
      <c r="Z50" s="71">
        <v>0.35087719298245601</v>
      </c>
      <c r="AA50" s="71">
        <v>0.59302325581395299</v>
      </c>
      <c r="AB50" s="71">
        <v>0.15909090909090901</v>
      </c>
      <c r="AC50" s="71">
        <v>0.49122807017543901</v>
      </c>
      <c r="AD50" s="71">
        <v>0.5</v>
      </c>
      <c r="AE50" s="71">
        <v>0.45360824742268002</v>
      </c>
      <c r="AF50" s="71">
        <v>0.214285714285714</v>
      </c>
      <c r="AG50" s="71">
        <v>0.71052631578947401</v>
      </c>
      <c r="AH50" s="71">
        <v>0.51219512195121997</v>
      </c>
    </row>
    <row r="51" spans="1:34" x14ac:dyDescent="0.35">
      <c r="A51" s="34" t="s">
        <v>372</v>
      </c>
      <c r="B51" s="34" t="s">
        <v>84</v>
      </c>
      <c r="C51" s="64" t="s">
        <v>303</v>
      </c>
      <c r="D51" t="s">
        <v>390</v>
      </c>
      <c r="E51" t="s">
        <v>11</v>
      </c>
      <c r="F51" s="34" t="s">
        <v>12</v>
      </c>
      <c r="G51" s="47" t="s">
        <v>338</v>
      </c>
      <c r="H51" s="63" t="s">
        <v>318</v>
      </c>
      <c r="I51" t="str">
        <f t="shared" si="4"/>
        <v>Primary reason behind taking on debt : Major purchase (e.g. house, apartment, car)</v>
      </c>
      <c r="J51" t="str">
        <f t="shared" si="5"/>
        <v>Primary reason behind taking on debt : Major purchase (e.g. house, apartment, car)Lebanese</v>
      </c>
      <c r="K51" s="63">
        <v>8.2568807339449504E-2</v>
      </c>
      <c r="L51" s="63">
        <v>0.11111111111111099</v>
      </c>
      <c r="N51" s="63">
        <v>0.123076923076923</v>
      </c>
      <c r="O51" s="63">
        <v>0.16666666666666699</v>
      </c>
      <c r="P51" s="63">
        <v>2.34375E-2</v>
      </c>
      <c r="Q51" s="63">
        <v>3.8461538461538498E-2</v>
      </c>
      <c r="R51" s="63">
        <v>0.157894736842105</v>
      </c>
      <c r="S51" s="63">
        <v>0.103896103896104</v>
      </c>
      <c r="T51" s="63">
        <v>1.1764705882352899E-2</v>
      </c>
      <c r="U51" s="63">
        <v>4.7619047619047603E-2</v>
      </c>
      <c r="V51" s="71">
        <v>3.2258064516128997E-2</v>
      </c>
      <c r="W51" s="71">
        <v>0.14583333333333301</v>
      </c>
      <c r="X51" s="71">
        <v>4.3478260869565202E-2</v>
      </c>
      <c r="Y51" s="71">
        <v>2.1739130434782601E-2</v>
      </c>
      <c r="Z51" s="71">
        <v>7.0175438596491196E-2</v>
      </c>
      <c r="AA51" s="71">
        <v>8.1395348837209294E-2</v>
      </c>
      <c r="AB51" s="71">
        <v>0.13636363636363599</v>
      </c>
      <c r="AC51" s="71">
        <v>0.175438596491228</v>
      </c>
      <c r="AD51" s="71">
        <v>9.0909090909090898E-2</v>
      </c>
      <c r="AE51" s="71">
        <v>8.2474226804123696E-2</v>
      </c>
      <c r="AF51" s="71">
        <v>0.14285714285714299</v>
      </c>
      <c r="AG51" s="71">
        <v>2.6315789473684199E-2</v>
      </c>
      <c r="AH51" s="71">
        <v>7.3170731707317097E-2</v>
      </c>
    </row>
    <row r="52" spans="1:34" x14ac:dyDescent="0.35">
      <c r="A52" s="34" t="s">
        <v>372</v>
      </c>
      <c r="B52" s="34" t="s">
        <v>84</v>
      </c>
      <c r="C52" s="64" t="s">
        <v>303</v>
      </c>
      <c r="D52" t="s">
        <v>390</v>
      </c>
      <c r="E52" t="s">
        <v>11</v>
      </c>
      <c r="F52" s="34" t="s">
        <v>12</v>
      </c>
      <c r="G52" s="47" t="s">
        <v>338</v>
      </c>
      <c r="H52" s="71" t="s">
        <v>319</v>
      </c>
      <c r="I52" t="str">
        <f t="shared" si="4"/>
        <v>Primary reason behind taking on debt : Migration-related expenses</v>
      </c>
      <c r="J52" t="str">
        <f t="shared" si="5"/>
        <v>Primary reason behind taking on debt : Migration-related expensesLebanese</v>
      </c>
      <c r="M52" s="63">
        <v>0.01</v>
      </c>
      <c r="AG52" s="71">
        <v>1.3157894736842099E-2</v>
      </c>
    </row>
    <row r="53" spans="1:34" x14ac:dyDescent="0.35">
      <c r="A53" s="34" t="s">
        <v>372</v>
      </c>
      <c r="B53" s="34" t="s">
        <v>84</v>
      </c>
      <c r="C53" s="64" t="s">
        <v>303</v>
      </c>
      <c r="D53" t="s">
        <v>390</v>
      </c>
      <c r="E53" t="s">
        <v>11</v>
      </c>
      <c r="F53" s="34" t="s">
        <v>12</v>
      </c>
      <c r="G53" s="47" t="s">
        <v>338</v>
      </c>
      <c r="H53" s="63" t="s">
        <v>9</v>
      </c>
      <c r="I53" t="str">
        <f t="shared" si="4"/>
        <v>Primary reason behind taking on debt : Other</v>
      </c>
      <c r="J53" t="str">
        <f t="shared" si="5"/>
        <v>Primary reason behind taking on debt : OtherLebanese</v>
      </c>
      <c r="N53" s="63">
        <v>7.6923076923076901E-3</v>
      </c>
      <c r="T53" s="63">
        <v>1.1764705882352899E-2</v>
      </c>
      <c r="V53" s="71">
        <v>1.0752688172042999E-2</v>
      </c>
      <c r="X53" s="71">
        <v>1.0869565217391301E-2</v>
      </c>
      <c r="Y53" s="71">
        <v>1.0869565217391301E-2</v>
      </c>
    </row>
    <row r="54" spans="1:34" x14ac:dyDescent="0.35">
      <c r="A54" s="34" t="s">
        <v>372</v>
      </c>
      <c r="B54" s="34" t="s">
        <v>84</v>
      </c>
      <c r="C54" s="64" t="s">
        <v>303</v>
      </c>
      <c r="D54" t="s">
        <v>390</v>
      </c>
      <c r="E54" t="s">
        <v>11</v>
      </c>
      <c r="F54" s="34" t="s">
        <v>12</v>
      </c>
      <c r="G54" s="47" t="s">
        <v>338</v>
      </c>
      <c r="H54" s="63" t="s">
        <v>320</v>
      </c>
      <c r="I54" t="str">
        <f t="shared" si="4"/>
        <v>Primary reason behind taking on debt : Purchasing productive assets for small business or income-generating activities</v>
      </c>
      <c r="J54" t="str">
        <f t="shared" si="5"/>
        <v>Primary reason behind taking on debt : Purchasing productive assets for small business or income-generating activitiesLebanese</v>
      </c>
      <c r="K54" s="63">
        <v>4.5871559633027498E-2</v>
      </c>
      <c r="M54" s="63">
        <v>0.03</v>
      </c>
      <c r="N54" s="63">
        <v>2.3076923076923099E-2</v>
      </c>
      <c r="O54" s="63">
        <v>4.7619047619047603E-2</v>
      </c>
      <c r="P54" s="63">
        <v>1.5625E-2</v>
      </c>
      <c r="Q54" s="63">
        <v>3.8461538461538498E-2</v>
      </c>
      <c r="R54" s="63">
        <v>3.5087719298245598E-2</v>
      </c>
      <c r="T54" s="63">
        <v>1.1764705882352899E-2</v>
      </c>
      <c r="U54" s="63">
        <v>3.17460317460318E-2</v>
      </c>
      <c r="V54" s="71">
        <v>5.3763440860215103E-2</v>
      </c>
      <c r="W54" s="71">
        <v>2.0833333333333301E-2</v>
      </c>
      <c r="Y54" s="71">
        <v>3.2608695652173898E-2</v>
      </c>
      <c r="Z54" s="71">
        <v>1.7543859649122799E-2</v>
      </c>
      <c r="AC54" s="71">
        <v>3.5087719298245598E-2</v>
      </c>
      <c r="AE54" s="71">
        <v>5.1546391752577303E-2</v>
      </c>
      <c r="AF54" s="71">
        <v>2.3809523809523801E-2</v>
      </c>
      <c r="AH54" s="71">
        <v>7.3170731707317097E-2</v>
      </c>
    </row>
    <row r="55" spans="1:34" x14ac:dyDescent="0.35">
      <c r="A55" s="34" t="s">
        <v>372</v>
      </c>
      <c r="B55" s="34" t="s">
        <v>84</v>
      </c>
      <c r="C55" s="64" t="s">
        <v>303</v>
      </c>
      <c r="D55" t="s">
        <v>390</v>
      </c>
      <c r="E55" t="s">
        <v>11</v>
      </c>
      <c r="F55" s="34" t="s">
        <v>12</v>
      </c>
      <c r="G55" s="47" t="s">
        <v>338</v>
      </c>
      <c r="H55" s="63" t="s">
        <v>321</v>
      </c>
      <c r="I55" t="str">
        <f t="shared" si="4"/>
        <v>Primary reason behind taking on debt : Utility bills</v>
      </c>
      <c r="J55" t="str">
        <f t="shared" si="5"/>
        <v>Primary reason behind taking on debt : Utility billsLebanese</v>
      </c>
      <c r="K55" s="63">
        <v>1.8348623853211E-2</v>
      </c>
      <c r="L55" s="63">
        <v>8.8888888888888906E-2</v>
      </c>
      <c r="M55" s="63">
        <v>0.01</v>
      </c>
      <c r="N55" s="63">
        <v>2.3076923076923099E-2</v>
      </c>
      <c r="O55" s="63">
        <v>7.1428571428571397E-2</v>
      </c>
      <c r="P55" s="63">
        <v>7.8125E-3</v>
      </c>
      <c r="Q55" s="63">
        <v>1.2820512820512799E-2</v>
      </c>
      <c r="S55" s="63">
        <v>3.8961038961039002E-2</v>
      </c>
      <c r="W55" s="71">
        <v>2.0833333333333301E-2</v>
      </c>
      <c r="X55" s="71">
        <v>1.0869565217391301E-2</v>
      </c>
      <c r="Y55" s="71">
        <v>2.1739130434782601E-2</v>
      </c>
      <c r="AB55" s="71">
        <v>2.27272727272727E-2</v>
      </c>
      <c r="AC55" s="71">
        <v>0.13636363636363599</v>
      </c>
      <c r="AE55" s="71">
        <v>3.09278350515464E-2</v>
      </c>
      <c r="AF55" s="71">
        <v>2.3809523809523801E-2</v>
      </c>
    </row>
    <row r="56" spans="1:34" x14ac:dyDescent="0.35">
      <c r="A56" s="34" t="s">
        <v>372</v>
      </c>
      <c r="B56" s="34" t="s">
        <v>84</v>
      </c>
      <c r="C56" s="64" t="s">
        <v>303</v>
      </c>
      <c r="D56" t="s">
        <v>390</v>
      </c>
      <c r="E56" t="s">
        <v>11</v>
      </c>
      <c r="F56" s="34" t="s">
        <v>12</v>
      </c>
      <c r="G56" s="47" t="s">
        <v>338</v>
      </c>
      <c r="H56" s="63" t="s">
        <v>322</v>
      </c>
      <c r="I56" t="str">
        <f t="shared" si="4"/>
        <v>Primary reason behind taking on debt : Weddings</v>
      </c>
      <c r="J56" t="str">
        <f t="shared" si="5"/>
        <v>Primary reason behind taking on debt : WeddingsLebanese</v>
      </c>
      <c r="S56" s="63">
        <v>1.2987012987013E-2</v>
      </c>
      <c r="U56" s="63">
        <v>3.17460317460318E-2</v>
      </c>
      <c r="X56" s="71">
        <v>2.1739130434782601E-2</v>
      </c>
      <c r="Y56" s="71">
        <v>1.0869565217391301E-2</v>
      </c>
      <c r="Z56" s="71">
        <v>1.7543859649122799E-2</v>
      </c>
      <c r="AA56" s="71">
        <v>1.16279069767442E-2</v>
      </c>
      <c r="AD56" s="71">
        <v>1.5151515151515201E-2</v>
      </c>
      <c r="AE56" s="71">
        <v>1.03092783505155E-2</v>
      </c>
    </row>
    <row r="57" spans="1:34" x14ac:dyDescent="0.35">
      <c r="A57" s="34" t="s">
        <v>372</v>
      </c>
      <c r="B57" s="34" t="s">
        <v>84</v>
      </c>
      <c r="C57" s="64" t="s">
        <v>85</v>
      </c>
      <c r="E57" t="s">
        <v>11</v>
      </c>
      <c r="F57" s="34" t="s">
        <v>12</v>
      </c>
      <c r="G57" s="35" t="s">
        <v>86</v>
      </c>
      <c r="H57" s="63" t="s">
        <v>87</v>
      </c>
      <c r="I57" t="str">
        <f t="shared" si="4"/>
        <v>Obstacles finding work : Increased competition for jobs, not enough jobs</v>
      </c>
      <c r="J57" t="str">
        <f t="shared" si="5"/>
        <v>Obstacles finding work : Increased competition for jobs, not enough jobsLebanese</v>
      </c>
      <c r="K57" s="71">
        <v>0.25514403292181098</v>
      </c>
      <c r="L57" s="71">
        <v>0.30065359477124198</v>
      </c>
      <c r="M57" s="71">
        <v>0.269736842105263</v>
      </c>
      <c r="N57" s="71">
        <v>0.33750000000000002</v>
      </c>
      <c r="O57" s="71">
        <v>0.41610738255033602</v>
      </c>
      <c r="P57" s="71">
        <v>0.38009049773755699</v>
      </c>
      <c r="Q57" s="71">
        <v>0.232704402515723</v>
      </c>
      <c r="R57" s="71">
        <v>0.34146341463414598</v>
      </c>
      <c r="S57" s="71">
        <v>0.41884816753926701</v>
      </c>
      <c r="T57" s="71">
        <v>0.42142857142857099</v>
      </c>
      <c r="U57" s="71">
        <v>0.32867132867132898</v>
      </c>
      <c r="V57" s="71">
        <v>0.26708074534161502</v>
      </c>
      <c r="W57" s="71">
        <v>0.40764331210191102</v>
      </c>
      <c r="X57" s="71">
        <v>0.27419354838709697</v>
      </c>
      <c r="Y57" s="71">
        <v>0.56994818652849699</v>
      </c>
      <c r="Z57" s="71">
        <v>0.42384105960264901</v>
      </c>
      <c r="AA57" s="71">
        <v>0.202247191011236</v>
      </c>
      <c r="AB57" s="71">
        <v>0.38942307692307698</v>
      </c>
      <c r="AC57" s="71">
        <v>0.36585365853658502</v>
      </c>
      <c r="AD57" s="71">
        <v>0.37748344370860898</v>
      </c>
      <c r="AE57" s="71">
        <v>0.40942028985507201</v>
      </c>
      <c r="AF57" s="71">
        <v>0.145569620253165</v>
      </c>
      <c r="AG57" s="71">
        <v>0.34234234234234201</v>
      </c>
      <c r="AH57" s="71">
        <v>0.233009708737864</v>
      </c>
    </row>
    <row r="58" spans="1:34" x14ac:dyDescent="0.35">
      <c r="A58" s="34" t="s">
        <v>372</v>
      </c>
      <c r="B58" s="34" t="s">
        <v>84</v>
      </c>
      <c r="C58" s="64" t="s">
        <v>85</v>
      </c>
      <c r="E58" t="s">
        <v>11</v>
      </c>
      <c r="F58" s="34" t="s">
        <v>12</v>
      </c>
      <c r="G58" s="35" t="s">
        <v>86</v>
      </c>
      <c r="H58" s="63" t="s">
        <v>88</v>
      </c>
      <c r="I58" t="str">
        <f t="shared" si="4"/>
        <v>Obstacles finding work : Employers prefer hiring other nationals</v>
      </c>
      <c r="J58" t="str">
        <f t="shared" si="5"/>
        <v>Obstacles finding work : Employers prefer hiring other nationalsLebanese</v>
      </c>
      <c r="K58" s="71">
        <v>6.9958847736625501E-2</v>
      </c>
      <c r="L58" s="71">
        <v>7.1895424836601302E-2</v>
      </c>
      <c r="M58" s="71">
        <v>8.55263157894737E-2</v>
      </c>
      <c r="N58" s="71">
        <v>1.2500000000000001E-2</v>
      </c>
      <c r="O58" s="71">
        <v>4.0268456375838903E-2</v>
      </c>
      <c r="P58" s="71">
        <v>0.108597285067873</v>
      </c>
      <c r="Q58" s="71">
        <v>5.0314465408804999E-2</v>
      </c>
      <c r="R58" s="71">
        <v>3.0487804878048801E-2</v>
      </c>
      <c r="S58" s="71">
        <v>7.3298429319371694E-2</v>
      </c>
      <c r="T58" s="71">
        <v>0.214285714285714</v>
      </c>
      <c r="U58" s="71">
        <v>0.10489510489510501</v>
      </c>
      <c r="V58" s="71">
        <v>8.0745341614906804E-2</v>
      </c>
      <c r="W58" s="71">
        <v>1.9108280254777101E-2</v>
      </c>
      <c r="X58" s="71">
        <v>0.118279569892473</v>
      </c>
      <c r="Y58" s="71">
        <v>7.2538860103627006E-2</v>
      </c>
      <c r="Z58" s="71">
        <v>8.6092715231788103E-2</v>
      </c>
      <c r="AA58" s="71">
        <v>1.6853932584269701E-2</v>
      </c>
      <c r="AB58" s="71">
        <v>2.8846153846153799E-2</v>
      </c>
      <c r="AC58" s="71">
        <v>3.0487804878048801E-2</v>
      </c>
      <c r="AD58" s="71">
        <v>6.6225165562913899E-2</v>
      </c>
      <c r="AE58" s="71">
        <v>2.5362318840579701E-2</v>
      </c>
      <c r="AF58" s="71">
        <v>3.7974683544303799E-2</v>
      </c>
      <c r="AG58" s="71">
        <v>0.162162162162162</v>
      </c>
      <c r="AH58" s="71">
        <v>6.7961165048543701E-2</v>
      </c>
    </row>
    <row r="59" spans="1:34" x14ac:dyDescent="0.35">
      <c r="A59" s="34" t="s">
        <v>372</v>
      </c>
      <c r="B59" s="34" t="s">
        <v>84</v>
      </c>
      <c r="C59" s="64" t="s">
        <v>85</v>
      </c>
      <c r="E59" t="s">
        <v>11</v>
      </c>
      <c r="F59" s="34" t="s">
        <v>12</v>
      </c>
      <c r="G59" s="35" t="s">
        <v>86</v>
      </c>
      <c r="H59" s="63" t="s">
        <v>89</v>
      </c>
      <c r="I59" t="str">
        <f t="shared" si="4"/>
        <v>Obstacles finding work : Available jobs are too far away</v>
      </c>
      <c r="J59" t="str">
        <f t="shared" si="5"/>
        <v>Obstacles finding work : Available jobs are too far awayLebanese</v>
      </c>
      <c r="K59" s="71">
        <v>0.11111111111111099</v>
      </c>
      <c r="L59" s="71">
        <v>0.10457516339869299</v>
      </c>
      <c r="M59" s="71">
        <v>0.15131578947368399</v>
      </c>
      <c r="N59" s="71">
        <v>6.5625000000000003E-2</v>
      </c>
      <c r="O59" s="71">
        <v>0.14765100671140899</v>
      </c>
      <c r="P59" s="71">
        <v>0.17647058823529399</v>
      </c>
      <c r="Q59" s="71">
        <v>0.12578616352201299</v>
      </c>
      <c r="R59" s="71">
        <v>9.7560975609756101E-2</v>
      </c>
      <c r="S59" s="71">
        <v>0.14136125654450299</v>
      </c>
      <c r="T59" s="71">
        <v>0.314285714285714</v>
      </c>
      <c r="U59" s="71">
        <v>0.111888111888112</v>
      </c>
      <c r="V59" s="71">
        <v>0.21118012422360199</v>
      </c>
      <c r="W59" s="71">
        <v>0.146496815286624</v>
      </c>
      <c r="X59" s="71">
        <v>0.18817204301075299</v>
      </c>
      <c r="Y59" s="71">
        <v>0.18652849740932601</v>
      </c>
      <c r="Z59" s="71">
        <v>0.15231788079470199</v>
      </c>
      <c r="AA59" s="71">
        <v>0.16853932584269701</v>
      </c>
      <c r="AB59" s="71">
        <v>0.230769230769231</v>
      </c>
      <c r="AC59" s="71">
        <v>0.109756097560976</v>
      </c>
      <c r="AD59" s="71">
        <v>0.25165562913907302</v>
      </c>
      <c r="AE59" s="71">
        <v>5.4347826086956499E-2</v>
      </c>
      <c r="AF59" s="71">
        <v>0.310126582278481</v>
      </c>
      <c r="AG59" s="71">
        <v>0.30630630630630601</v>
      </c>
      <c r="AH59" s="71">
        <v>0.28155339805825202</v>
      </c>
    </row>
    <row r="60" spans="1:34" x14ac:dyDescent="0.35">
      <c r="A60" s="34" t="s">
        <v>372</v>
      </c>
      <c r="B60" s="34" t="s">
        <v>84</v>
      </c>
      <c r="C60" s="64" t="s">
        <v>85</v>
      </c>
      <c r="E60" t="s">
        <v>11</v>
      </c>
      <c r="F60" s="34" t="s">
        <v>12</v>
      </c>
      <c r="G60" s="35" t="s">
        <v>86</v>
      </c>
      <c r="H60" s="63" t="s">
        <v>90</v>
      </c>
      <c r="I60" t="str">
        <f t="shared" si="4"/>
        <v>Obstacles finding work : Only low-skilled, socially degrading, dangerous or low-paying jobs</v>
      </c>
      <c r="J60" t="str">
        <f t="shared" si="5"/>
        <v>Obstacles finding work : Only low-skilled, socially degrading, dangerous or low-paying jobsLebanese</v>
      </c>
      <c r="K60" s="71">
        <v>0.12345679012345701</v>
      </c>
      <c r="L60" s="71">
        <v>3.9215686274509803E-2</v>
      </c>
      <c r="M60" s="71">
        <v>9.2105263157894704E-2</v>
      </c>
      <c r="N60" s="71">
        <v>7.8125E-2</v>
      </c>
      <c r="O60" s="71">
        <v>0.10738255033557</v>
      </c>
      <c r="P60" s="71">
        <v>8.5972850678733004E-2</v>
      </c>
      <c r="Q60" s="71">
        <v>8.8050314465408799E-2</v>
      </c>
      <c r="R60" s="71">
        <v>0.109756097560976</v>
      </c>
      <c r="S60" s="71">
        <v>0.146596858638743</v>
      </c>
      <c r="T60" s="71">
        <v>4.2857142857142899E-2</v>
      </c>
      <c r="U60" s="71">
        <v>0.10489510489510501</v>
      </c>
      <c r="V60" s="71">
        <v>1.2422360248447201E-2</v>
      </c>
      <c r="W60" s="71">
        <v>0.15923566878980899</v>
      </c>
      <c r="X60" s="71">
        <v>3.2258064516128997E-2</v>
      </c>
      <c r="Y60" s="71">
        <v>0.113989637305699</v>
      </c>
      <c r="Z60" s="71">
        <v>3.3112582781456998E-2</v>
      </c>
      <c r="AA60" s="71">
        <v>6.1797752808988797E-2</v>
      </c>
      <c r="AB60" s="71">
        <v>0.15865384615384601</v>
      </c>
      <c r="AC60" s="71">
        <v>6.7073170731707293E-2</v>
      </c>
      <c r="AD60" s="71">
        <v>3.3112582781456998E-2</v>
      </c>
      <c r="AE60" s="71">
        <v>2.5362318840579701E-2</v>
      </c>
      <c r="AF60" s="71">
        <v>4.4303797468354403E-2</v>
      </c>
      <c r="AG60" s="71">
        <v>0</v>
      </c>
      <c r="AH60" s="71">
        <v>0.12621359223301001</v>
      </c>
    </row>
    <row r="61" spans="1:34" x14ac:dyDescent="0.35">
      <c r="A61" s="34" t="s">
        <v>372</v>
      </c>
      <c r="B61" s="34" t="s">
        <v>84</v>
      </c>
      <c r="C61" s="64" t="s">
        <v>85</v>
      </c>
      <c r="E61" t="s">
        <v>11</v>
      </c>
      <c r="F61" s="34" t="s">
        <v>12</v>
      </c>
      <c r="G61" s="35" t="s">
        <v>86</v>
      </c>
      <c r="H61" s="63" t="s">
        <v>91</v>
      </c>
      <c r="I61" t="str">
        <f t="shared" si="4"/>
        <v>Obstacles finding work : Underqualified for available jobs</v>
      </c>
      <c r="J61" t="str">
        <f t="shared" si="5"/>
        <v>Obstacles finding work : Underqualified for available jobsLebanese</v>
      </c>
      <c r="K61" s="71">
        <v>0.148148148148148</v>
      </c>
      <c r="L61" s="71">
        <v>8.4967320261437898E-2</v>
      </c>
      <c r="M61" s="71">
        <v>0.13157894736842099</v>
      </c>
      <c r="N61" s="71">
        <v>0.11562500000000001</v>
      </c>
      <c r="O61" s="71">
        <v>0.12751677852349</v>
      </c>
      <c r="P61" s="71">
        <v>0.16289592760180999</v>
      </c>
      <c r="Q61" s="71">
        <v>0.15094339622641501</v>
      </c>
      <c r="R61" s="71">
        <v>6.7073170731707293E-2</v>
      </c>
      <c r="S61" s="71">
        <v>0.15183246073298401</v>
      </c>
      <c r="T61" s="71">
        <v>0.2</v>
      </c>
      <c r="U61" s="71">
        <v>0.14685314685314699</v>
      </c>
      <c r="V61" s="71">
        <v>0.229813664596273</v>
      </c>
      <c r="W61" s="71">
        <v>0.146496815286624</v>
      </c>
      <c r="X61" s="71">
        <v>0.112903225806452</v>
      </c>
      <c r="Y61" s="71">
        <v>0.170984455958549</v>
      </c>
      <c r="Z61" s="71">
        <v>0.14569536423841101</v>
      </c>
      <c r="AA61" s="71">
        <v>7.3033707865168496E-2</v>
      </c>
      <c r="AB61" s="71">
        <v>6.7307692307692304E-2</v>
      </c>
      <c r="AC61" s="71">
        <v>8.5365853658536606E-2</v>
      </c>
      <c r="AD61" s="71">
        <v>0.119205298013245</v>
      </c>
      <c r="AE61" s="71">
        <v>7.9710144927536197E-2</v>
      </c>
      <c r="AF61" s="71">
        <v>8.8607594936708903E-2</v>
      </c>
      <c r="AG61" s="71">
        <v>0.25225225225225201</v>
      </c>
      <c r="AH61" s="71">
        <v>0.13592233009708701</v>
      </c>
    </row>
    <row r="62" spans="1:34" x14ac:dyDescent="0.35">
      <c r="A62" s="34" t="s">
        <v>372</v>
      </c>
      <c r="B62" s="34" t="s">
        <v>84</v>
      </c>
      <c r="C62" s="64" t="s">
        <v>85</v>
      </c>
      <c r="E62" t="s">
        <v>11</v>
      </c>
      <c r="F62" s="34" t="s">
        <v>12</v>
      </c>
      <c r="G62" s="35" t="s">
        <v>86</v>
      </c>
      <c r="H62" s="63" t="s">
        <v>92</v>
      </c>
      <c r="I62" t="str">
        <f t="shared" si="4"/>
        <v>Obstacles finding work : Lack of family/personal connections</v>
      </c>
      <c r="J62" t="str">
        <f t="shared" si="5"/>
        <v>Obstacles finding work : Lack of family/personal connectionsLebanese</v>
      </c>
      <c r="K62" s="71">
        <v>1.2345679012345699E-2</v>
      </c>
      <c r="L62" s="71">
        <v>1.9607843137254902E-2</v>
      </c>
      <c r="M62" s="71">
        <v>1.3157894736842099E-2</v>
      </c>
      <c r="N62" s="71">
        <v>6.2500000000000003E-3</v>
      </c>
      <c r="O62" s="71">
        <v>0</v>
      </c>
      <c r="P62" s="71">
        <v>1.11022302462516E-16</v>
      </c>
      <c r="Q62" s="71">
        <v>0</v>
      </c>
      <c r="R62" s="71">
        <v>6.0975609756097598E-3</v>
      </c>
      <c r="S62" s="71">
        <v>1.5706806282722498E-2</v>
      </c>
      <c r="T62" s="71">
        <v>4.2857142857142899E-2</v>
      </c>
      <c r="U62" s="71">
        <v>2.0979020979021001E-2</v>
      </c>
      <c r="V62" s="71">
        <v>2.4844720496894401E-2</v>
      </c>
      <c r="W62" s="71">
        <v>6.3694267515923596E-3</v>
      </c>
      <c r="X62" s="71">
        <v>5.3763440860215101E-3</v>
      </c>
      <c r="Y62" s="71">
        <v>1.03626943005181E-2</v>
      </c>
      <c r="Z62" s="71">
        <v>5.2980132450331098E-2</v>
      </c>
      <c r="AA62" s="71">
        <v>2.2471910112359501E-2</v>
      </c>
      <c r="AB62" s="71">
        <v>0</v>
      </c>
      <c r="AC62" s="71">
        <v>1.21951219512195E-2</v>
      </c>
      <c r="AD62" s="71">
        <v>1.3245033112582801E-2</v>
      </c>
      <c r="AE62" s="71">
        <v>0</v>
      </c>
      <c r="AF62" s="71">
        <v>6.3291139240506302E-3</v>
      </c>
      <c r="AG62" s="71">
        <v>4.5045045045045001E-2</v>
      </c>
      <c r="AH62" s="71">
        <v>0</v>
      </c>
    </row>
    <row r="63" spans="1:34" x14ac:dyDescent="0.35">
      <c r="A63" s="34" t="s">
        <v>372</v>
      </c>
      <c r="B63" s="34" t="s">
        <v>84</v>
      </c>
      <c r="C63" s="64" t="s">
        <v>85</v>
      </c>
      <c r="E63" t="s">
        <v>11</v>
      </c>
      <c r="F63" s="34" t="s">
        <v>12</v>
      </c>
      <c r="G63" s="35" t="s">
        <v>86</v>
      </c>
      <c r="H63" s="63" t="s">
        <v>93</v>
      </c>
      <c r="I63" t="str">
        <f t="shared" si="4"/>
        <v>Obstacles finding work : Lack of livelihood/employment opportunities for women</v>
      </c>
      <c r="J63" t="str">
        <f t="shared" si="5"/>
        <v>Obstacles finding work : Lack of livelihood/employment opportunities for womenLebanese</v>
      </c>
      <c r="K63" s="71">
        <v>0.11111111111111099</v>
      </c>
      <c r="L63" s="71">
        <v>1.9607843137254902E-2</v>
      </c>
      <c r="M63" s="71">
        <v>7.8947368421052599E-2</v>
      </c>
      <c r="N63" s="71">
        <v>1.5625E-2</v>
      </c>
      <c r="O63" s="71">
        <v>2.01342281879195E-2</v>
      </c>
      <c r="P63" s="71">
        <v>4.52488687782805E-2</v>
      </c>
      <c r="Q63" s="71">
        <v>8.8050314465408799E-2</v>
      </c>
      <c r="R63" s="71">
        <v>3.0487804878048801E-2</v>
      </c>
      <c r="S63" s="71">
        <v>5.7591623036649199E-2</v>
      </c>
      <c r="T63" s="71">
        <v>4.2857142857142899E-2</v>
      </c>
      <c r="U63" s="71">
        <v>4.8951048951049E-2</v>
      </c>
      <c r="V63" s="71">
        <v>6.2111801242236003E-2</v>
      </c>
      <c r="W63" s="71">
        <v>7.0063694267515894E-2</v>
      </c>
      <c r="X63" s="71">
        <v>0.209677419354839</v>
      </c>
      <c r="Y63" s="71">
        <v>3.6269430051813503E-2</v>
      </c>
      <c r="Z63" s="71">
        <v>5.9602649006622502E-2</v>
      </c>
      <c r="AA63" s="71">
        <v>3.9325842696629199E-2</v>
      </c>
      <c r="AB63" s="71">
        <v>5.7692307692307702E-2</v>
      </c>
      <c r="AC63" s="71">
        <v>2.4390243902439001E-2</v>
      </c>
      <c r="AD63" s="71">
        <v>6.6225165562913899E-2</v>
      </c>
      <c r="AE63" s="71">
        <v>3.6231884057971002E-3</v>
      </c>
      <c r="AF63" s="71">
        <v>0.132911392405063</v>
      </c>
      <c r="AG63" s="71">
        <v>4.5045045045045001E-2</v>
      </c>
      <c r="AH63" s="71">
        <v>0.15533980582524301</v>
      </c>
    </row>
    <row r="64" spans="1:34" x14ac:dyDescent="0.35">
      <c r="A64" s="34" t="s">
        <v>372</v>
      </c>
      <c r="B64" s="34" t="s">
        <v>84</v>
      </c>
      <c r="C64" s="64" t="s">
        <v>85</v>
      </c>
      <c r="E64" t="s">
        <v>11</v>
      </c>
      <c r="F64" s="34" t="s">
        <v>12</v>
      </c>
      <c r="G64" s="35" t="s">
        <v>86</v>
      </c>
      <c r="H64" s="63" t="s">
        <v>94</v>
      </c>
      <c r="I64" t="str">
        <f t="shared" si="4"/>
        <v>Obstacles finding work : Lack of livelihood/employment opportunities for persons with disabilities</v>
      </c>
      <c r="J64" t="str">
        <f t="shared" si="5"/>
        <v>Obstacles finding work : Lack of livelihood/employment opportunities for persons with disabilitiesLebanese</v>
      </c>
      <c r="K64" s="71">
        <v>2.4691358024691398E-2</v>
      </c>
      <c r="L64" s="71">
        <v>2.61437908496732E-2</v>
      </c>
      <c r="M64" s="71">
        <v>2.6315789473684199E-2</v>
      </c>
      <c r="N64" s="71">
        <v>2.1874999999999999E-2</v>
      </c>
      <c r="O64" s="71">
        <v>1.34228187919463E-2</v>
      </c>
      <c r="P64" s="71">
        <v>2.7149321266968299E-2</v>
      </c>
      <c r="Q64" s="71">
        <v>6.2893081761006301E-3</v>
      </c>
      <c r="R64" s="71">
        <v>0</v>
      </c>
      <c r="S64" s="71">
        <v>5.2356020942408397E-3</v>
      </c>
      <c r="T64" s="71">
        <v>1.4285714285714299E-2</v>
      </c>
      <c r="U64" s="71">
        <v>2.0979020979021001E-2</v>
      </c>
      <c r="V64" s="71">
        <v>0</v>
      </c>
      <c r="W64" s="71">
        <v>6.3694267515923596E-3</v>
      </c>
      <c r="X64" s="71">
        <v>6.4516129032258104E-2</v>
      </c>
      <c r="Y64" s="71">
        <v>1.03626943005181E-2</v>
      </c>
      <c r="Z64" s="71">
        <v>1.3245033112582801E-2</v>
      </c>
      <c r="AA64" s="71">
        <v>1.1235955056179799E-2</v>
      </c>
      <c r="AB64" s="71">
        <v>0</v>
      </c>
      <c r="AC64" s="71">
        <v>1.21951219512195E-2</v>
      </c>
      <c r="AD64" s="71">
        <v>6.6225165562913899E-3</v>
      </c>
      <c r="AE64" s="71">
        <v>0</v>
      </c>
      <c r="AF64" s="71">
        <v>6.9620253164557E-2</v>
      </c>
      <c r="AG64" s="71">
        <v>3.6036036036036001E-2</v>
      </c>
      <c r="AH64" s="71">
        <v>9.7087378640776708E-3</v>
      </c>
    </row>
    <row r="65" spans="1:34" x14ac:dyDescent="0.35">
      <c r="A65" s="34" t="s">
        <v>372</v>
      </c>
      <c r="B65" s="34" t="s">
        <v>84</v>
      </c>
      <c r="C65" s="64" t="s">
        <v>85</v>
      </c>
      <c r="E65" t="s">
        <v>11</v>
      </c>
      <c r="F65" s="34" t="s">
        <v>12</v>
      </c>
      <c r="G65" s="35" t="s">
        <v>86</v>
      </c>
      <c r="H65" s="63" t="s">
        <v>95</v>
      </c>
      <c r="I65" t="str">
        <f t="shared" si="4"/>
        <v>Obstacles finding work : Not applicable</v>
      </c>
      <c r="J65" t="str">
        <f t="shared" si="5"/>
        <v>Obstacles finding work : Not applicableLebanese</v>
      </c>
      <c r="K65" s="71">
        <v>0.42798353909464998</v>
      </c>
      <c r="L65" s="71">
        <v>0.43137254901960798</v>
      </c>
      <c r="M65" s="71">
        <v>0.34868421052631599</v>
      </c>
      <c r="N65" s="71">
        <v>0.453125</v>
      </c>
      <c r="O65" s="71">
        <v>0.31543624161073802</v>
      </c>
      <c r="P65" s="71">
        <v>0.25339366515837097</v>
      </c>
      <c r="Q65" s="71">
        <v>0.46540880503144699</v>
      </c>
      <c r="R65" s="71">
        <v>0.44512195121951198</v>
      </c>
      <c r="S65" s="71">
        <v>0.350785340314136</v>
      </c>
      <c r="T65" s="71">
        <v>0.23571428571428599</v>
      </c>
      <c r="U65" s="71">
        <v>0.32867132867132898</v>
      </c>
      <c r="V65" s="71">
        <v>0.34782608695652201</v>
      </c>
      <c r="W65" s="71">
        <v>0.420382165605096</v>
      </c>
      <c r="X65" s="71">
        <v>0.35483870967741898</v>
      </c>
      <c r="Y65" s="71">
        <v>0.176165803108808</v>
      </c>
      <c r="Z65" s="71">
        <v>0.38410596026490101</v>
      </c>
      <c r="AA65" s="71">
        <v>0.60674157303370801</v>
      </c>
      <c r="AB65" s="71">
        <v>0.38461538461538503</v>
      </c>
      <c r="AC65" s="71">
        <v>0.42682926829268297</v>
      </c>
      <c r="AD65" s="71">
        <v>0.32450331125827803</v>
      </c>
      <c r="AE65" s="71">
        <v>0.467391304347826</v>
      </c>
      <c r="AF65" s="71">
        <v>0.360759493670886</v>
      </c>
      <c r="AG65" s="71">
        <v>0.20720720720720701</v>
      </c>
      <c r="AH65" s="71">
        <v>0.37864077669902901</v>
      </c>
    </row>
    <row r="66" spans="1:34" x14ac:dyDescent="0.35">
      <c r="A66" s="34" t="s">
        <v>372</v>
      </c>
      <c r="B66" s="34" t="s">
        <v>84</v>
      </c>
      <c r="C66" s="64" t="s">
        <v>85</v>
      </c>
      <c r="E66" t="s">
        <v>11</v>
      </c>
      <c r="F66" s="34" t="s">
        <v>12</v>
      </c>
      <c r="G66" s="35" t="s">
        <v>86</v>
      </c>
      <c r="H66" s="63" t="s">
        <v>9</v>
      </c>
      <c r="I66" t="str">
        <f t="shared" si="4"/>
        <v>Obstacles finding work : Other</v>
      </c>
      <c r="J66" t="str">
        <f t="shared" si="5"/>
        <v>Obstacles finding work : OtherLebanese</v>
      </c>
      <c r="K66" s="71">
        <v>1.2345679012345699E-2</v>
      </c>
      <c r="L66" s="71">
        <v>4.5751633986928102E-2</v>
      </c>
      <c r="M66" s="71">
        <v>1.3157894736842099E-2</v>
      </c>
      <c r="N66" s="71">
        <v>2.1874999999999999E-2</v>
      </c>
      <c r="O66" s="71">
        <v>0</v>
      </c>
      <c r="P66" s="71">
        <v>9.0497737556561094E-3</v>
      </c>
      <c r="Q66" s="71">
        <v>2.51572327044025E-2</v>
      </c>
      <c r="R66" s="71">
        <v>6.0975609756097598E-3</v>
      </c>
      <c r="S66" s="71">
        <v>0</v>
      </c>
      <c r="T66" s="71">
        <v>0</v>
      </c>
      <c r="U66" s="71">
        <v>2.0979020979021001E-2</v>
      </c>
      <c r="V66" s="71">
        <v>0</v>
      </c>
      <c r="W66" s="71">
        <v>2.54777070063694E-2</v>
      </c>
      <c r="X66" s="71">
        <v>1.0752688172042999E-2</v>
      </c>
      <c r="Y66" s="71">
        <v>5.1813471502590702E-3</v>
      </c>
      <c r="Z66" s="71">
        <v>0</v>
      </c>
      <c r="AA66" s="71">
        <v>1.1235955056179799E-2</v>
      </c>
      <c r="AB66" s="71">
        <v>9.6153846153846194E-3</v>
      </c>
      <c r="AC66" s="71">
        <v>6.0975609756097598E-3</v>
      </c>
      <c r="AD66" s="71">
        <v>-2.2204460492503101E-16</v>
      </c>
      <c r="AE66" s="71">
        <v>7.2463768115942004E-3</v>
      </c>
      <c r="AF66" s="71">
        <v>1.26582278481013E-2</v>
      </c>
      <c r="AG66" s="71">
        <v>0</v>
      </c>
      <c r="AH66" s="71">
        <v>1.94174757281553E-2</v>
      </c>
    </row>
    <row r="67" spans="1:34" x14ac:dyDescent="0.35">
      <c r="A67" s="34" t="s">
        <v>372</v>
      </c>
      <c r="B67" s="34" t="s">
        <v>84</v>
      </c>
      <c r="C67" s="64" t="s">
        <v>85</v>
      </c>
      <c r="E67" t="s">
        <v>11</v>
      </c>
      <c r="F67" s="34" t="s">
        <v>12</v>
      </c>
      <c r="G67" s="35" t="s">
        <v>86</v>
      </c>
      <c r="H67" s="63" t="s">
        <v>8</v>
      </c>
      <c r="I67" t="str">
        <f t="shared" si="4"/>
        <v>Obstacles finding work : Don't know</v>
      </c>
      <c r="J67" t="str">
        <f t="shared" si="5"/>
        <v>Obstacles finding work : Don't knowLebanese</v>
      </c>
      <c r="K67" s="71">
        <v>4.11522633744856E-3</v>
      </c>
      <c r="L67" s="71">
        <v>1.9607843137254902E-2</v>
      </c>
      <c r="M67" s="71">
        <v>3.2894736842105303E-2</v>
      </c>
      <c r="N67" s="71">
        <v>2.1874999999999999E-2</v>
      </c>
      <c r="O67" s="71">
        <v>3.35570469798658E-2</v>
      </c>
      <c r="P67" s="71">
        <v>2.2624434389140299E-2</v>
      </c>
      <c r="Q67" s="71">
        <v>1.25786163522013E-2</v>
      </c>
      <c r="R67" s="71">
        <v>2.4390243902439001E-2</v>
      </c>
      <c r="S67" s="71">
        <v>2.0942408376963401E-2</v>
      </c>
      <c r="T67" s="71">
        <v>0</v>
      </c>
      <c r="U67" s="71">
        <v>1.3986013986014E-2</v>
      </c>
      <c r="V67" s="71">
        <v>6.2111801242236003E-3</v>
      </c>
      <c r="W67" s="71">
        <v>0</v>
      </c>
      <c r="X67" s="71">
        <v>1.6129032258064498E-2</v>
      </c>
      <c r="Y67" s="71">
        <v>2.0725388601036301E-2</v>
      </c>
      <c r="Z67" s="71">
        <v>3.3112582781456998E-2</v>
      </c>
      <c r="AA67" s="71">
        <v>5.6179775280898901E-3</v>
      </c>
      <c r="AB67" s="71">
        <v>1.44230769230769E-2</v>
      </c>
      <c r="AC67" s="71">
        <v>6.0975609756097598E-3</v>
      </c>
      <c r="AD67" s="71">
        <v>1.9867549668874201E-2</v>
      </c>
      <c r="AE67" s="71">
        <v>1.4492753623188401E-2</v>
      </c>
      <c r="AF67" s="71">
        <v>1.26582278481013E-2</v>
      </c>
      <c r="AG67" s="71">
        <v>9.0090090090090107E-3</v>
      </c>
      <c r="AH67" s="71">
        <v>0</v>
      </c>
    </row>
    <row r="68" spans="1:34" x14ac:dyDescent="0.35">
      <c r="A68" s="34" t="s">
        <v>372</v>
      </c>
      <c r="B68" s="34" t="s">
        <v>84</v>
      </c>
      <c r="C68" s="64" t="s">
        <v>85</v>
      </c>
      <c r="E68" t="s">
        <v>11</v>
      </c>
      <c r="F68" s="34" t="s">
        <v>12</v>
      </c>
      <c r="G68" s="35" t="s">
        <v>86</v>
      </c>
      <c r="H68" s="63" t="s">
        <v>7</v>
      </c>
      <c r="I68" t="str">
        <f t="shared" si="4"/>
        <v>Obstacles finding work : Decline to answer</v>
      </c>
      <c r="J68" t="str">
        <f t="shared" si="5"/>
        <v>Obstacles finding work : Decline to answerLebanese</v>
      </c>
      <c r="K68" s="71">
        <v>0</v>
      </c>
      <c r="L68" s="71">
        <v>1.9607843137254902E-2</v>
      </c>
      <c r="M68" s="71">
        <v>1.3157894736842099E-2</v>
      </c>
      <c r="N68" s="71">
        <v>3.1250000000000002E-3</v>
      </c>
      <c r="O68" s="71">
        <v>0</v>
      </c>
      <c r="P68" s="71">
        <v>1.11022302462516E-16</v>
      </c>
      <c r="Q68" s="71">
        <v>6.2893081761006301E-3</v>
      </c>
      <c r="R68" s="71">
        <v>0</v>
      </c>
      <c r="S68" s="71">
        <v>0</v>
      </c>
      <c r="T68" s="71">
        <v>7.14285714285714E-3</v>
      </c>
      <c r="U68" s="71">
        <v>1.3986013986014E-2</v>
      </c>
      <c r="V68" s="71">
        <v>6.2111801242236003E-3</v>
      </c>
      <c r="W68" s="71">
        <v>0</v>
      </c>
      <c r="X68" s="71">
        <v>0</v>
      </c>
      <c r="Y68" s="71">
        <v>0</v>
      </c>
      <c r="Z68" s="71">
        <v>0</v>
      </c>
      <c r="AA68" s="71">
        <v>0</v>
      </c>
      <c r="AB68" s="71">
        <v>0</v>
      </c>
      <c r="AC68" s="71">
        <v>0</v>
      </c>
      <c r="AD68" s="71">
        <v>-2.2204460492503101E-16</v>
      </c>
      <c r="AE68" s="71">
        <v>0</v>
      </c>
      <c r="AF68" s="71">
        <v>0</v>
      </c>
      <c r="AG68" s="71">
        <v>3.6036036036036001E-2</v>
      </c>
      <c r="AH68" s="71">
        <v>0</v>
      </c>
    </row>
    <row r="69" spans="1:34" x14ac:dyDescent="0.35">
      <c r="A69" s="34" t="s">
        <v>372</v>
      </c>
      <c r="B69" s="34" t="s">
        <v>84</v>
      </c>
      <c r="C69" s="64" t="s">
        <v>407</v>
      </c>
      <c r="E69" t="s">
        <v>11</v>
      </c>
      <c r="F69" s="64" t="s">
        <v>12</v>
      </c>
      <c r="G69" s="35" t="s">
        <v>128</v>
      </c>
      <c r="H69" s="59" t="s">
        <v>7</v>
      </c>
      <c r="I69" t="str">
        <f t="shared" si="4"/>
        <v>Challenges affording basic needs as result of lost of reduced employment (3 months) : Decline to answer</v>
      </c>
      <c r="J69" t="str">
        <f t="shared" si="5"/>
        <v>Challenges affording basic needs as result of lost of reduced employment (3 months) : Decline to answerLebanese</v>
      </c>
      <c r="O69" s="71">
        <v>6.7114093959731499E-3</v>
      </c>
    </row>
    <row r="70" spans="1:34" x14ac:dyDescent="0.35">
      <c r="A70" s="34" t="s">
        <v>372</v>
      </c>
      <c r="B70" s="34" t="s">
        <v>84</v>
      </c>
      <c r="C70" s="64" t="s">
        <v>407</v>
      </c>
      <c r="E70" t="s">
        <v>11</v>
      </c>
      <c r="F70" s="64" t="s">
        <v>12</v>
      </c>
      <c r="G70" s="35" t="s">
        <v>128</v>
      </c>
      <c r="H70" s="59" t="s">
        <v>8</v>
      </c>
      <c r="I70" t="str">
        <f t="shared" si="4"/>
        <v>Challenges affording basic needs as result of lost of reduced employment (3 months) : Don't know</v>
      </c>
      <c r="J70" t="str">
        <f t="shared" si="5"/>
        <v>Challenges affording basic needs as result of lost of reduced employment (3 months) : Don't knowLebanese</v>
      </c>
      <c r="O70" s="71">
        <v>6.7114093959731499E-3</v>
      </c>
      <c r="U70" s="71">
        <v>6.9930069930069904E-3</v>
      </c>
      <c r="AE70" s="71">
        <v>3.6231884057971002E-3</v>
      </c>
    </row>
    <row r="71" spans="1:34" x14ac:dyDescent="0.35">
      <c r="A71" s="34" t="s">
        <v>372</v>
      </c>
      <c r="B71" s="34" t="s">
        <v>84</v>
      </c>
      <c r="C71" s="64" t="s">
        <v>407</v>
      </c>
      <c r="E71" t="s">
        <v>11</v>
      </c>
      <c r="F71" s="64" t="s">
        <v>12</v>
      </c>
      <c r="G71" s="35" t="s">
        <v>128</v>
      </c>
      <c r="H71" s="59" t="s">
        <v>95</v>
      </c>
      <c r="I71" t="str">
        <f t="shared" si="4"/>
        <v>Challenges affording basic needs as result of lost of reduced employment (3 months) : Not applicable</v>
      </c>
      <c r="J71" t="str">
        <f t="shared" si="5"/>
        <v>Challenges affording basic needs as result of lost of reduced employment (3 months) : Not applicableLebanese</v>
      </c>
      <c r="K71" s="71">
        <v>0.16872427983539101</v>
      </c>
      <c r="L71" s="71">
        <v>3.9215686274509803E-2</v>
      </c>
      <c r="M71" s="71">
        <v>0.11184210526315801</v>
      </c>
      <c r="N71" s="71">
        <v>0.12812499999999999</v>
      </c>
      <c r="O71" s="71">
        <v>2.01342281879195E-2</v>
      </c>
      <c r="P71" s="71">
        <v>9.9547511312217202E-2</v>
      </c>
      <c r="Q71" s="71">
        <v>0.106918238993711</v>
      </c>
      <c r="R71" s="71">
        <v>7.3170731707317097E-2</v>
      </c>
      <c r="S71" s="71">
        <v>8.9005235602094293E-2</v>
      </c>
      <c r="T71" s="71">
        <v>4.2857142857142899E-2</v>
      </c>
      <c r="U71" s="71">
        <v>5.5944055944055902E-2</v>
      </c>
      <c r="V71" s="71">
        <v>0.111801242236025</v>
      </c>
      <c r="W71" s="71">
        <v>0.121019108280255</v>
      </c>
      <c r="X71" s="71">
        <v>0.102150537634409</v>
      </c>
      <c r="Y71" s="71">
        <v>5.1813471502590698E-2</v>
      </c>
      <c r="Z71" s="71">
        <v>8.6092715231788103E-2</v>
      </c>
      <c r="AA71" s="71">
        <v>7.3033707865168496E-2</v>
      </c>
      <c r="AB71" s="71">
        <v>5.2884615384615398E-2</v>
      </c>
      <c r="AC71" s="71">
        <v>7.3170731707317097E-2</v>
      </c>
      <c r="AD71" s="71">
        <v>0.105960264900662</v>
      </c>
      <c r="AE71" s="71">
        <v>0.10507246376811601</v>
      </c>
      <c r="AF71" s="71">
        <v>0.151898734177215</v>
      </c>
      <c r="AG71" s="71">
        <v>8.1081081081081099E-2</v>
      </c>
      <c r="AH71" s="71">
        <v>0.16504854368932001</v>
      </c>
    </row>
    <row r="72" spans="1:34" x14ac:dyDescent="0.35">
      <c r="A72" s="34" t="s">
        <v>372</v>
      </c>
      <c r="B72" s="34" t="s">
        <v>84</v>
      </c>
      <c r="C72" s="64" t="s">
        <v>407</v>
      </c>
      <c r="E72" t="s">
        <v>11</v>
      </c>
      <c r="F72" s="64" t="s">
        <v>12</v>
      </c>
      <c r="G72" s="35" t="s">
        <v>128</v>
      </c>
      <c r="H72" s="59" t="s">
        <v>67</v>
      </c>
      <c r="I72" t="str">
        <f t="shared" si="4"/>
        <v>Challenges affording basic needs as result of lost of reduced employment (3 months) : No</v>
      </c>
      <c r="J72" t="str">
        <f t="shared" si="5"/>
        <v>Challenges affording basic needs as result of lost of reduced employment (3 months) : NoLebanese</v>
      </c>
      <c r="K72" s="71">
        <v>0.20576131687242799</v>
      </c>
      <c r="L72" s="71">
        <v>0.29411764705882398</v>
      </c>
      <c r="M72" s="71">
        <v>0.29605263157894701</v>
      </c>
      <c r="N72" s="71">
        <v>0.24062500000000001</v>
      </c>
      <c r="O72" s="71">
        <v>0.26174496644295298</v>
      </c>
      <c r="P72" s="71">
        <v>0.19909502262443399</v>
      </c>
      <c r="Q72" s="71">
        <v>0.232704402515723</v>
      </c>
      <c r="R72" s="71">
        <v>0.39024390243902402</v>
      </c>
      <c r="S72" s="71">
        <v>0.31413612565444998</v>
      </c>
      <c r="T72" s="71">
        <v>0.23571428571428599</v>
      </c>
      <c r="U72" s="71">
        <v>0.321678321678322</v>
      </c>
      <c r="V72" s="71">
        <v>0.322981366459627</v>
      </c>
      <c r="W72" s="71">
        <v>0.31847133757961799</v>
      </c>
      <c r="X72" s="71">
        <v>0.35483870967741898</v>
      </c>
      <c r="Y72" s="71">
        <v>0.243523316062176</v>
      </c>
      <c r="Z72" s="71">
        <v>0.25165562913907302</v>
      </c>
      <c r="AA72" s="71">
        <v>0.398876404494382</v>
      </c>
      <c r="AB72" s="71">
        <v>0.240384615384615</v>
      </c>
      <c r="AC72" s="71">
        <v>0.292682926829268</v>
      </c>
      <c r="AD72" s="71">
        <v>0.258278145695364</v>
      </c>
      <c r="AE72" s="71">
        <v>0.34782608695652201</v>
      </c>
      <c r="AF72" s="71">
        <v>0.487341772151899</v>
      </c>
      <c r="AG72" s="71">
        <v>0.23423423423423401</v>
      </c>
      <c r="AH72" s="71">
        <v>0.26213592233009703</v>
      </c>
    </row>
    <row r="73" spans="1:34" x14ac:dyDescent="0.35">
      <c r="A73" s="34" t="s">
        <v>372</v>
      </c>
      <c r="B73" s="34" t="s">
        <v>84</v>
      </c>
      <c r="C73" s="64" t="s">
        <v>407</v>
      </c>
      <c r="E73" t="s">
        <v>11</v>
      </c>
      <c r="F73" s="64" t="s">
        <v>12</v>
      </c>
      <c r="G73" s="35" t="s">
        <v>128</v>
      </c>
      <c r="H73" s="59" t="s">
        <v>68</v>
      </c>
      <c r="I73" t="str">
        <f t="shared" si="4"/>
        <v>Challenges affording basic needs as result of lost of reduced employment (3 months) : Yes</v>
      </c>
      <c r="J73" t="str">
        <f t="shared" si="5"/>
        <v>Challenges affording basic needs as result of lost of reduced employment (3 months) : YesLebanese</v>
      </c>
      <c r="K73" s="71">
        <v>0.625514403292181</v>
      </c>
      <c r="L73" s="71">
        <v>0.66666666666666696</v>
      </c>
      <c r="M73" s="71">
        <v>0.59210526315789502</v>
      </c>
      <c r="N73" s="71">
        <v>0.63124999999999998</v>
      </c>
      <c r="O73" s="71">
        <v>0.70469798657718097</v>
      </c>
      <c r="P73" s="71">
        <v>0.70135746606334803</v>
      </c>
      <c r="Q73" s="71">
        <v>0.660377358490566</v>
      </c>
      <c r="R73" s="71">
        <v>0.53658536585365901</v>
      </c>
      <c r="S73" s="71">
        <v>0.59685863874345602</v>
      </c>
      <c r="T73" s="71">
        <v>0.72142857142857097</v>
      </c>
      <c r="U73" s="71">
        <v>0.61538461538461497</v>
      </c>
      <c r="V73" s="71">
        <v>0.565217391304348</v>
      </c>
      <c r="W73" s="71">
        <v>0.56050955414012704</v>
      </c>
      <c r="X73" s="71">
        <v>0.543010752688172</v>
      </c>
      <c r="Y73" s="71">
        <v>0.704663212435233</v>
      </c>
      <c r="Z73" s="71">
        <v>0.66225165562913901</v>
      </c>
      <c r="AA73" s="71">
        <v>0.52808988764044895</v>
      </c>
      <c r="AB73" s="71">
        <v>0.70673076923076905</v>
      </c>
      <c r="AC73" s="71">
        <v>0.63414634146341498</v>
      </c>
      <c r="AD73" s="71">
        <v>0.63576158940397398</v>
      </c>
      <c r="AE73" s="71">
        <v>0.54347826086956497</v>
      </c>
      <c r="AF73" s="71">
        <v>0.360759493670886</v>
      </c>
      <c r="AG73" s="71">
        <v>0.68468468468468502</v>
      </c>
      <c r="AH73" s="71">
        <v>0.57281553398058305</v>
      </c>
    </row>
    <row r="74" spans="1:34" x14ac:dyDescent="0.35">
      <c r="A74" s="34" t="s">
        <v>372</v>
      </c>
      <c r="B74" s="34" t="s">
        <v>84</v>
      </c>
      <c r="C74" s="64" t="s">
        <v>85</v>
      </c>
      <c r="E74" t="s">
        <v>11</v>
      </c>
      <c r="F74" s="53" t="s">
        <v>12</v>
      </c>
      <c r="G74" s="35" t="s">
        <v>134</v>
      </c>
      <c r="H74" s="59" t="s">
        <v>7</v>
      </c>
      <c r="I74" t="str">
        <f t="shared" si="4"/>
        <v>At least one member of HH losing job permanently or temporarily (past year) : Decline to answer</v>
      </c>
      <c r="J74" t="str">
        <f t="shared" si="5"/>
        <v>At least one member of HH losing job permanently or temporarily (past year) : Decline to answerLebanese</v>
      </c>
    </row>
    <row r="75" spans="1:34" x14ac:dyDescent="0.35">
      <c r="A75" s="34" t="s">
        <v>372</v>
      </c>
      <c r="B75" s="34" t="s">
        <v>84</v>
      </c>
      <c r="C75" s="64" t="s">
        <v>85</v>
      </c>
      <c r="E75" t="s">
        <v>11</v>
      </c>
      <c r="F75" s="53" t="s">
        <v>12</v>
      </c>
      <c r="G75" s="35" t="s">
        <v>134</v>
      </c>
      <c r="H75" s="59" t="s">
        <v>8</v>
      </c>
      <c r="I75" t="str">
        <f t="shared" si="4"/>
        <v>At least one member of HH losing job permanently or temporarily (past year) : Don't know</v>
      </c>
      <c r="J75" t="str">
        <f t="shared" si="5"/>
        <v>At least one member of HH losing job permanently or temporarily (past year) : Don't knowLebanese</v>
      </c>
      <c r="P75" s="71">
        <v>4.5248868778280504E-3</v>
      </c>
      <c r="AA75" s="71">
        <v>5.6179775280898901E-3</v>
      </c>
    </row>
    <row r="76" spans="1:34" x14ac:dyDescent="0.35">
      <c r="A76" s="34" t="s">
        <v>372</v>
      </c>
      <c r="B76" s="34" t="s">
        <v>84</v>
      </c>
      <c r="C76" s="64" t="s">
        <v>85</v>
      </c>
      <c r="E76" t="s">
        <v>11</v>
      </c>
      <c r="F76" s="53" t="s">
        <v>12</v>
      </c>
      <c r="G76" s="35" t="s">
        <v>134</v>
      </c>
      <c r="H76" s="59" t="s">
        <v>95</v>
      </c>
      <c r="I76" t="str">
        <f t="shared" si="4"/>
        <v>At least one member of HH losing job permanently or temporarily (past year) : Not applicable</v>
      </c>
      <c r="J76" t="str">
        <f t="shared" si="5"/>
        <v>At least one member of HH losing job permanently or temporarily (past year) : Not applicableLebanese</v>
      </c>
      <c r="K76" s="71">
        <v>0.156378600823045</v>
      </c>
      <c r="L76" s="71">
        <v>6.5359477124182996E-2</v>
      </c>
      <c r="M76" s="71">
        <v>0.17105263157894701</v>
      </c>
      <c r="N76" s="71">
        <v>0.13125000000000001</v>
      </c>
      <c r="O76" s="71">
        <v>0.12751677852349</v>
      </c>
      <c r="P76" s="71">
        <v>0.22624434389140299</v>
      </c>
      <c r="Q76" s="71">
        <v>0.19496855345912001</v>
      </c>
      <c r="R76" s="71">
        <v>6.7073170731707293E-2</v>
      </c>
      <c r="S76" s="71">
        <v>8.3769633507853394E-2</v>
      </c>
      <c r="T76" s="71">
        <v>7.8571428571428598E-2</v>
      </c>
      <c r="U76" s="71">
        <v>5.5944055944055902E-2</v>
      </c>
      <c r="V76" s="71">
        <v>0.14906832298136599</v>
      </c>
      <c r="W76" s="71">
        <v>0.152866242038217</v>
      </c>
      <c r="X76" s="71">
        <v>0.12903225806451599</v>
      </c>
      <c r="Y76" s="71">
        <v>0.16580310880829</v>
      </c>
      <c r="Z76" s="71">
        <v>0.12582781456953601</v>
      </c>
      <c r="AA76" s="71">
        <v>9.5505617977528101E-2</v>
      </c>
      <c r="AB76" s="71">
        <v>9.6153846153846201E-2</v>
      </c>
      <c r="AC76" s="71">
        <v>7.3170731707317097E-2</v>
      </c>
      <c r="AD76" s="71">
        <v>0.14569536423841101</v>
      </c>
      <c r="AE76" s="71">
        <v>0.141304347826087</v>
      </c>
      <c r="AF76" s="71">
        <v>0.132911392405063</v>
      </c>
      <c r="AG76" s="71">
        <v>0.135135135135135</v>
      </c>
      <c r="AH76" s="71">
        <v>0.223300970873786</v>
      </c>
    </row>
    <row r="77" spans="1:34" x14ac:dyDescent="0.35">
      <c r="A77" s="34" t="s">
        <v>372</v>
      </c>
      <c r="B77" s="34" t="s">
        <v>84</v>
      </c>
      <c r="C77" s="64" t="s">
        <v>85</v>
      </c>
      <c r="E77" t="s">
        <v>11</v>
      </c>
      <c r="F77" s="53" t="s">
        <v>12</v>
      </c>
      <c r="G77" s="35" t="s">
        <v>134</v>
      </c>
      <c r="H77" s="59" t="s">
        <v>67</v>
      </c>
      <c r="I77" t="str">
        <f t="shared" si="4"/>
        <v>At least one member of HH losing job permanently or temporarily (past year) : No</v>
      </c>
      <c r="J77" t="str">
        <f t="shared" si="5"/>
        <v>At least one member of HH losing job permanently or temporarily (past year) : NoLebanese</v>
      </c>
      <c r="K77" s="71">
        <v>0.530864197530864</v>
      </c>
      <c r="L77" s="71">
        <v>0.64705882352941202</v>
      </c>
      <c r="M77" s="71">
        <v>0.58552631578947401</v>
      </c>
      <c r="N77" s="71">
        <v>0.54374999999999996</v>
      </c>
      <c r="O77" s="71">
        <v>0.63758389261744997</v>
      </c>
      <c r="P77" s="71">
        <v>0.42986425339366502</v>
      </c>
      <c r="Q77" s="71">
        <v>0.54716981132075504</v>
      </c>
      <c r="R77" s="71">
        <v>0.60365853658536595</v>
      </c>
      <c r="S77" s="71">
        <v>0.55497382198952905</v>
      </c>
      <c r="T77" s="71">
        <v>0.65</v>
      </c>
      <c r="U77" s="71">
        <v>0.69930069930069905</v>
      </c>
      <c r="V77" s="71">
        <v>0.65217391304347805</v>
      </c>
      <c r="W77" s="71">
        <v>0.60509554140127397</v>
      </c>
      <c r="X77" s="71">
        <v>0.60752688172043001</v>
      </c>
      <c r="Y77" s="71">
        <v>0.43523316062176198</v>
      </c>
      <c r="Z77" s="71">
        <v>0.59602649006622499</v>
      </c>
      <c r="AA77" s="71">
        <v>0.63483146067415697</v>
      </c>
      <c r="AB77" s="71">
        <v>0.56730769230769196</v>
      </c>
      <c r="AC77" s="71">
        <v>0.56707317073170704</v>
      </c>
      <c r="AD77" s="71">
        <v>0.60264900662251697</v>
      </c>
      <c r="AE77" s="71">
        <v>0.64492753623188404</v>
      </c>
      <c r="AF77" s="71">
        <v>0.708860759493671</v>
      </c>
      <c r="AG77" s="71">
        <v>0.69369369369369405</v>
      </c>
      <c r="AH77" s="71">
        <v>0.51456310679611605</v>
      </c>
    </row>
    <row r="78" spans="1:34" x14ac:dyDescent="0.35">
      <c r="A78" s="34" t="s">
        <v>372</v>
      </c>
      <c r="B78" s="34" t="s">
        <v>84</v>
      </c>
      <c r="C78" s="64" t="s">
        <v>85</v>
      </c>
      <c r="E78" t="s">
        <v>11</v>
      </c>
      <c r="F78" s="53" t="s">
        <v>12</v>
      </c>
      <c r="G78" s="35" t="s">
        <v>134</v>
      </c>
      <c r="H78" s="59" t="s">
        <v>68</v>
      </c>
      <c r="I78" t="str">
        <f t="shared" si="4"/>
        <v>At least one member of HH losing job permanently or temporarily (past year) : Yes</v>
      </c>
      <c r="J78" t="str">
        <f t="shared" si="5"/>
        <v>At least one member of HH losing job permanently or temporarily (past year) : YesLebanese</v>
      </c>
      <c r="K78" s="71">
        <v>0.312757201646091</v>
      </c>
      <c r="L78" s="71">
        <v>0.28758169934640498</v>
      </c>
      <c r="M78" s="71">
        <v>0.24342105263157901</v>
      </c>
      <c r="N78" s="71">
        <v>0.32500000000000001</v>
      </c>
      <c r="O78" s="71">
        <v>0.23489932885906001</v>
      </c>
      <c r="P78" s="71">
        <v>0.33936651583710398</v>
      </c>
      <c r="Q78" s="71">
        <v>0.25786163522012601</v>
      </c>
      <c r="R78" s="71">
        <v>0.32926829268292701</v>
      </c>
      <c r="S78" s="71">
        <v>0.36125654450261802</v>
      </c>
      <c r="T78" s="71">
        <v>0.27142857142857102</v>
      </c>
      <c r="U78" s="71">
        <v>0.24475524475524499</v>
      </c>
      <c r="V78" s="71">
        <v>0.19875776397515499</v>
      </c>
      <c r="W78" s="71">
        <v>0.24203821656051</v>
      </c>
      <c r="X78" s="71">
        <v>0.26344086021505397</v>
      </c>
      <c r="Y78" s="71">
        <v>0.39896373056994799</v>
      </c>
      <c r="Z78" s="71">
        <v>0.278145695364238</v>
      </c>
      <c r="AA78" s="71">
        <v>0.26404494382022498</v>
      </c>
      <c r="AB78" s="71">
        <v>0.33653846153846201</v>
      </c>
      <c r="AC78" s="71">
        <v>0.35975609756097598</v>
      </c>
      <c r="AD78" s="71">
        <v>0.25165562913907302</v>
      </c>
      <c r="AE78" s="71">
        <v>0.21376811594202899</v>
      </c>
      <c r="AF78" s="71">
        <v>0.158227848101266</v>
      </c>
      <c r="AG78" s="71">
        <v>0.171171171171171</v>
      </c>
      <c r="AH78" s="71">
        <v>0.26213592233009703</v>
      </c>
    </row>
    <row r="79" spans="1:34" x14ac:dyDescent="0.35">
      <c r="A79" s="34" t="s">
        <v>372</v>
      </c>
      <c r="B79" s="34" t="s">
        <v>84</v>
      </c>
      <c r="C79" s="64" t="s">
        <v>85</v>
      </c>
      <c r="E79" t="s">
        <v>82</v>
      </c>
      <c r="F79" s="38" t="s">
        <v>12</v>
      </c>
      <c r="G79" s="35" t="s">
        <v>140</v>
      </c>
      <c r="H79" s="60" t="s">
        <v>142</v>
      </c>
      <c r="I79" t="str">
        <f t="shared" si="4"/>
        <v>Average number of members of HHs who lost their job permanently or temporarily (1 year) :</v>
      </c>
      <c r="J79" t="str">
        <f t="shared" si="5"/>
        <v>Average number of members of HHs who lost their job permanently or temporarily (1 year) :Lebanese</v>
      </c>
      <c r="K79" s="71">
        <v>1.18421052631579</v>
      </c>
      <c r="L79" s="71">
        <v>1.13636363636364</v>
      </c>
      <c r="M79" s="71">
        <v>1.48648648648649</v>
      </c>
      <c r="N79" s="71">
        <v>1.27884615384615</v>
      </c>
      <c r="O79" s="71">
        <v>1.22857142857143</v>
      </c>
      <c r="P79" s="71">
        <v>1.2933333333333299</v>
      </c>
      <c r="Q79" s="71">
        <v>1.1219512195121999</v>
      </c>
      <c r="R79" s="71">
        <v>1.2037037037036999</v>
      </c>
      <c r="S79" s="71">
        <v>1.3043478260869601</v>
      </c>
      <c r="T79" s="71">
        <v>1.2105263157894699</v>
      </c>
      <c r="U79" s="71">
        <v>1.28571428571429</v>
      </c>
      <c r="V79" s="71">
        <v>1.15625</v>
      </c>
      <c r="W79" s="71">
        <v>1.07894736842105</v>
      </c>
      <c r="X79" s="71">
        <v>1.24489795918367</v>
      </c>
      <c r="Y79" s="71">
        <v>1.33766233766234</v>
      </c>
      <c r="Z79" s="71">
        <v>1.1428571428571399</v>
      </c>
      <c r="AA79" s="71">
        <v>1.3404255319148899</v>
      </c>
      <c r="AB79" s="71">
        <v>1.2</v>
      </c>
      <c r="AC79" s="71">
        <v>1.2542372881355901</v>
      </c>
      <c r="AD79" s="71">
        <v>1.1315789473684199</v>
      </c>
      <c r="AE79" s="71">
        <v>1.22033898305085</v>
      </c>
      <c r="AF79" s="71">
        <v>1.1599999999999999</v>
      </c>
      <c r="AG79" s="71">
        <v>1.1052631578947401</v>
      </c>
      <c r="AH79" s="71">
        <v>1.1481481481481499</v>
      </c>
    </row>
    <row r="80" spans="1:34" x14ac:dyDescent="0.35">
      <c r="A80" s="34" t="s">
        <v>372</v>
      </c>
      <c r="B80" s="34" t="s">
        <v>84</v>
      </c>
      <c r="C80" s="64" t="s">
        <v>407</v>
      </c>
      <c r="E80" t="s">
        <v>11</v>
      </c>
      <c r="F80" s="38" t="s">
        <v>12</v>
      </c>
      <c r="G80" s="35" t="s">
        <v>152</v>
      </c>
      <c r="H80" s="59" t="s">
        <v>146</v>
      </c>
      <c r="I80" t="str">
        <f t="shared" si="4"/>
        <v>Main reason trouble meeting communication essential needs : Access/availability issues</v>
      </c>
      <c r="J80" t="str">
        <f t="shared" si="5"/>
        <v>Main reason trouble meeting communication essential needs : Access/availability issuesLebanese</v>
      </c>
      <c r="L80" s="71">
        <v>6.5359477124182996E-2</v>
      </c>
      <c r="M80" s="71">
        <v>0.18421052631578899</v>
      </c>
      <c r="N80" s="71">
        <v>1.8749999999999999E-2</v>
      </c>
      <c r="O80" s="71">
        <v>7.3825503355704702E-2</v>
      </c>
      <c r="P80" s="71">
        <v>3.1674208144796399E-2</v>
      </c>
      <c r="Q80" s="71">
        <v>3.1446540880503103E-2</v>
      </c>
      <c r="R80" s="71">
        <v>9.7560975609756101E-2</v>
      </c>
      <c r="S80" s="71">
        <v>8.3769633507853394E-2</v>
      </c>
      <c r="T80" s="71">
        <v>2.8571428571428598E-2</v>
      </c>
      <c r="U80" s="71">
        <v>2.7972027972028E-2</v>
      </c>
      <c r="V80" s="71">
        <v>3.1055900621118002E-2</v>
      </c>
      <c r="W80" s="71">
        <v>0.101910828025478</v>
      </c>
      <c r="X80" s="71">
        <v>0.16666666666666699</v>
      </c>
      <c r="Y80" s="71">
        <v>9.8445595854922296E-2</v>
      </c>
      <c r="Z80" s="71">
        <v>4.6357615894039701E-2</v>
      </c>
      <c r="AA80" s="71">
        <v>6.1797752808988797E-2</v>
      </c>
      <c r="AB80" s="71">
        <v>3.3653846153846201E-2</v>
      </c>
      <c r="AC80" s="71">
        <v>4.2682926829268303E-2</v>
      </c>
      <c r="AD80" s="71">
        <v>2.6490066225165601E-2</v>
      </c>
      <c r="AE80" s="71">
        <v>1.8115942028985501E-2</v>
      </c>
      <c r="AF80" s="71">
        <v>2.53164556962025E-2</v>
      </c>
      <c r="AG80" s="71">
        <v>4.5045045045045001E-2</v>
      </c>
      <c r="AH80" s="71">
        <v>5.8252427184466E-2</v>
      </c>
    </row>
    <row r="81" spans="1:34" x14ac:dyDescent="0.35">
      <c r="A81" s="34" t="s">
        <v>372</v>
      </c>
      <c r="B81" s="34" t="s">
        <v>84</v>
      </c>
      <c r="C81" s="64" t="s">
        <v>407</v>
      </c>
      <c r="E81" t="s">
        <v>11</v>
      </c>
      <c r="F81" s="38" t="s">
        <v>12</v>
      </c>
      <c r="G81" s="35" t="s">
        <v>152</v>
      </c>
      <c r="H81" s="59" t="s">
        <v>147</v>
      </c>
      <c r="I81" t="str">
        <f t="shared" si="4"/>
        <v>Main reason trouble meeting communication essential needs : Both</v>
      </c>
      <c r="J81" t="str">
        <f t="shared" si="5"/>
        <v>Main reason trouble meeting communication essential needs : BothLebanese</v>
      </c>
      <c r="K81" s="71">
        <v>1.2345679012345699E-2</v>
      </c>
      <c r="L81" s="71">
        <v>0.15032679738562099</v>
      </c>
      <c r="M81" s="71">
        <v>9.2105263157894704E-2</v>
      </c>
      <c r="N81" s="71">
        <v>4.6875E-2</v>
      </c>
      <c r="O81" s="71">
        <v>5.3691275167785199E-2</v>
      </c>
      <c r="P81" s="71">
        <v>4.0723981900452497E-2</v>
      </c>
      <c r="Q81" s="71">
        <v>3.77358490566038E-2</v>
      </c>
      <c r="R81" s="71">
        <v>7.9268292682926803E-2</v>
      </c>
      <c r="S81" s="71">
        <v>0.25130890052355997</v>
      </c>
      <c r="T81" s="71">
        <v>2.8571428571428598E-2</v>
      </c>
      <c r="U81" s="71">
        <v>0.11888111888111901</v>
      </c>
      <c r="V81" s="71">
        <v>4.3478260869565202E-2</v>
      </c>
      <c r="W81" s="71">
        <v>0.121019108280255</v>
      </c>
      <c r="X81" s="71">
        <v>0.19892473118279599</v>
      </c>
      <c r="Y81" s="71">
        <v>5.1813471502590698E-2</v>
      </c>
      <c r="Z81" s="71">
        <v>0.185430463576159</v>
      </c>
      <c r="AA81" s="71">
        <v>1.6853932584269701E-2</v>
      </c>
      <c r="AB81" s="71">
        <v>0.1875</v>
      </c>
      <c r="AC81" s="71">
        <v>5.4878048780487798E-2</v>
      </c>
      <c r="AD81" s="71">
        <v>6.6225165562913899E-2</v>
      </c>
      <c r="AE81" s="71">
        <v>2.8985507246376802E-2</v>
      </c>
      <c r="AF81" s="71">
        <v>0.145569620253165</v>
      </c>
      <c r="AG81" s="71">
        <v>1.8018018018018001E-2</v>
      </c>
      <c r="AH81" s="71">
        <v>0.116504854368932</v>
      </c>
    </row>
    <row r="82" spans="1:34" x14ac:dyDescent="0.35">
      <c r="A82" s="34" t="s">
        <v>372</v>
      </c>
      <c r="B82" s="34" t="s">
        <v>84</v>
      </c>
      <c r="C82" s="64" t="s">
        <v>407</v>
      </c>
      <c r="E82" t="s">
        <v>11</v>
      </c>
      <c r="F82" s="38" t="s">
        <v>12</v>
      </c>
      <c r="G82" s="35" t="s">
        <v>152</v>
      </c>
      <c r="H82" s="59" t="s">
        <v>7</v>
      </c>
      <c r="I82" t="str">
        <f t="shared" si="4"/>
        <v>Main reason trouble meeting communication essential needs : Decline to answer</v>
      </c>
      <c r="J82" t="str">
        <f t="shared" si="5"/>
        <v>Main reason trouble meeting communication essential needs : Decline to answerLebanese</v>
      </c>
      <c r="L82" s="71">
        <v>6.5359477124183E-3</v>
      </c>
      <c r="W82" s="71">
        <v>6.3694267515923596E-3</v>
      </c>
      <c r="Y82" s="71">
        <v>5.1813471502590702E-3</v>
      </c>
    </row>
    <row r="83" spans="1:34" x14ac:dyDescent="0.35">
      <c r="A83" s="34" t="s">
        <v>372</v>
      </c>
      <c r="B83" s="34" t="s">
        <v>84</v>
      </c>
      <c r="C83" s="64" t="s">
        <v>407</v>
      </c>
      <c r="E83" t="s">
        <v>11</v>
      </c>
      <c r="F83" s="38" t="s">
        <v>12</v>
      </c>
      <c r="G83" s="35" t="s">
        <v>152</v>
      </c>
      <c r="H83" s="59" t="s">
        <v>8</v>
      </c>
      <c r="I83" t="str">
        <f t="shared" si="4"/>
        <v>Main reason trouble meeting communication essential needs : Don't know</v>
      </c>
      <c r="J83" t="str">
        <f t="shared" si="5"/>
        <v>Main reason trouble meeting communication essential needs : Don't knowLebanese</v>
      </c>
      <c r="K83" s="71">
        <v>8.23045267489712E-3</v>
      </c>
      <c r="L83" s="71">
        <v>1.30718954248366E-2</v>
      </c>
      <c r="M83" s="71">
        <v>6.5789473684210497E-3</v>
      </c>
      <c r="N83" s="71">
        <v>9.3749999999999997E-3</v>
      </c>
      <c r="P83" s="71">
        <v>1.35746606334842E-2</v>
      </c>
      <c r="Q83" s="71">
        <v>1.88679245283019E-2</v>
      </c>
      <c r="R83" s="71">
        <v>1.21951219512195E-2</v>
      </c>
      <c r="V83" s="71">
        <v>6.2111801242236003E-3</v>
      </c>
      <c r="W83" s="71">
        <v>6.3694267515923596E-3</v>
      </c>
      <c r="X83" s="71">
        <v>1.6129032258064498E-2</v>
      </c>
      <c r="Z83" s="71">
        <v>6.6225165562913899E-3</v>
      </c>
      <c r="AA83" s="71">
        <v>5.6179775280898901E-3</v>
      </c>
      <c r="AB83" s="71">
        <v>4.8076923076923097E-3</v>
      </c>
      <c r="AD83" s="71">
        <v>3.6231884057971002E-3</v>
      </c>
      <c r="AE83" s="71">
        <v>1.8987341772151899E-2</v>
      </c>
    </row>
    <row r="84" spans="1:34" x14ac:dyDescent="0.35">
      <c r="A84" s="34" t="s">
        <v>372</v>
      </c>
      <c r="B84" s="34" t="s">
        <v>84</v>
      </c>
      <c r="C84" s="64" t="s">
        <v>407</v>
      </c>
      <c r="E84" t="s">
        <v>11</v>
      </c>
      <c r="F84" s="38" t="s">
        <v>12</v>
      </c>
      <c r="G84" s="35" t="s">
        <v>152</v>
      </c>
      <c r="H84" s="59" t="s">
        <v>148</v>
      </c>
      <c r="I84" t="str">
        <f t="shared" si="4"/>
        <v>Main reason trouble meeting communication essential needs : Financial issues</v>
      </c>
      <c r="J84" t="str">
        <f t="shared" si="5"/>
        <v>Main reason trouble meeting communication essential needs : Financial issuesLebanese</v>
      </c>
      <c r="K84" s="71">
        <v>0.59670781893004099</v>
      </c>
      <c r="L84" s="71">
        <v>0.38562091503267998</v>
      </c>
      <c r="M84" s="71">
        <v>0.36842105263157898</v>
      </c>
      <c r="N84" s="71">
        <v>0.39374999999999999</v>
      </c>
      <c r="O84" s="71">
        <v>0.46979865771812102</v>
      </c>
      <c r="P84" s="71">
        <v>0.69230769230769196</v>
      </c>
      <c r="Q84" s="71">
        <v>0.49685534591195002</v>
      </c>
      <c r="R84" s="71">
        <v>0.26219512195122002</v>
      </c>
      <c r="S84" s="71">
        <v>0.40837696335078499</v>
      </c>
      <c r="T84" s="71">
        <v>0.65714285714285703</v>
      </c>
      <c r="U84" s="71">
        <v>0.55944055944055904</v>
      </c>
      <c r="V84" s="71">
        <v>0.59006211180124202</v>
      </c>
      <c r="W84" s="71">
        <v>0.484076433121019</v>
      </c>
      <c r="X84" s="71">
        <v>0.32258064516128998</v>
      </c>
      <c r="Y84" s="71">
        <v>0.57512953367875697</v>
      </c>
      <c r="Z84" s="71">
        <v>0.463576158940397</v>
      </c>
      <c r="AA84" s="71">
        <v>0.57865168539325795</v>
      </c>
      <c r="AB84" s="71">
        <v>0.42788461538461497</v>
      </c>
      <c r="AC84" s="71">
        <v>0.45121951219512202</v>
      </c>
      <c r="AD84" s="71">
        <v>0.56291390728476798</v>
      </c>
      <c r="AE84" s="71">
        <v>0.51086956521739102</v>
      </c>
      <c r="AF84" s="71">
        <v>0.253164556962025</v>
      </c>
      <c r="AG84" s="71">
        <v>0.77477477477477497</v>
      </c>
      <c r="AH84" s="71">
        <v>0.60194174757281604</v>
      </c>
    </row>
    <row r="85" spans="1:34" x14ac:dyDescent="0.35">
      <c r="A85" s="34" t="s">
        <v>372</v>
      </c>
      <c r="B85" s="34" t="s">
        <v>84</v>
      </c>
      <c r="C85" s="64" t="s">
        <v>407</v>
      </c>
      <c r="E85" t="s">
        <v>11</v>
      </c>
      <c r="F85" s="38" t="s">
        <v>12</v>
      </c>
      <c r="G85" s="35" t="s">
        <v>152</v>
      </c>
      <c r="H85" s="59" t="s">
        <v>149</v>
      </c>
      <c r="I85" t="str">
        <f t="shared" si="4"/>
        <v>Main reason trouble meeting communication essential needs : Neither</v>
      </c>
      <c r="J85" t="str">
        <f t="shared" si="5"/>
        <v>Main reason trouble meeting communication essential needs : NeitherLebanese</v>
      </c>
      <c r="K85" s="71">
        <v>0.38271604938271597</v>
      </c>
      <c r="L85" s="71">
        <v>0.37908496732026098</v>
      </c>
      <c r="M85" s="71">
        <v>0.34868421052631599</v>
      </c>
      <c r="N85" s="71">
        <v>0.53125</v>
      </c>
      <c r="O85" s="71">
        <v>0.40268456375838901</v>
      </c>
      <c r="P85" s="71">
        <v>0.22171945701357501</v>
      </c>
      <c r="Q85" s="71">
        <v>0.41509433962264197</v>
      </c>
      <c r="R85" s="71">
        <v>0.54878048780487798</v>
      </c>
      <c r="S85" s="71">
        <v>0.25654450261780098</v>
      </c>
      <c r="T85" s="71">
        <v>0.28571428571428598</v>
      </c>
      <c r="U85" s="71">
        <v>0.29370629370629397</v>
      </c>
      <c r="V85" s="71">
        <v>0.329192546583851</v>
      </c>
      <c r="W85" s="71">
        <v>0.28025477707006402</v>
      </c>
      <c r="X85" s="71">
        <v>0.29569892473118298</v>
      </c>
      <c r="Y85" s="71">
        <v>0.26943005181347202</v>
      </c>
      <c r="Z85" s="71">
        <v>0.29801324503311299</v>
      </c>
      <c r="AA85" s="71">
        <v>0.33707865168539303</v>
      </c>
      <c r="AB85" s="71">
        <v>0.34615384615384598</v>
      </c>
      <c r="AC85" s="71">
        <v>0.45121951219512202</v>
      </c>
      <c r="AD85" s="71">
        <v>0.34437086092715202</v>
      </c>
      <c r="AE85" s="71">
        <v>0.438405797101449</v>
      </c>
      <c r="AF85" s="71">
        <v>0.556962025316456</v>
      </c>
      <c r="AG85" s="71">
        <v>0.162162162162162</v>
      </c>
      <c r="AH85" s="71">
        <v>0.223300970873786</v>
      </c>
    </row>
    <row r="86" spans="1:34" x14ac:dyDescent="0.35">
      <c r="A86" s="34" t="s">
        <v>372</v>
      </c>
      <c r="B86" s="34" t="s">
        <v>84</v>
      </c>
      <c r="C86" s="64" t="s">
        <v>407</v>
      </c>
      <c r="E86" s="34" t="s">
        <v>11</v>
      </c>
      <c r="F86" s="38" t="s">
        <v>12</v>
      </c>
      <c r="G86" s="35" t="s">
        <v>167</v>
      </c>
      <c r="H86" s="71" t="s">
        <v>146</v>
      </c>
      <c r="I86" t="str">
        <f t="shared" si="4"/>
        <v>Main reason trouble meeting health essential needs : Access/availability issues</v>
      </c>
      <c r="J86" t="str">
        <f t="shared" si="5"/>
        <v>Main reason trouble meeting health essential needs : Access/availability issuesLebanese</v>
      </c>
      <c r="K86" s="71">
        <v>6.5843621399177002E-2</v>
      </c>
      <c r="L86" s="71">
        <v>0.13071895424836599</v>
      </c>
      <c r="M86" s="71">
        <v>0.13157894736842099</v>
      </c>
      <c r="N86" s="71">
        <v>0.16250000000000001</v>
      </c>
      <c r="O86" s="71">
        <v>0.18120805369127499</v>
      </c>
      <c r="P86" s="71">
        <v>9.5022624434389094E-2</v>
      </c>
      <c r="Q86" s="71">
        <v>8.8050314465408799E-2</v>
      </c>
      <c r="R86" s="71">
        <v>0.15243902439024401</v>
      </c>
      <c r="S86" s="71">
        <v>0.204188481675393</v>
      </c>
      <c r="T86" s="71">
        <v>0.17857142857142899</v>
      </c>
      <c r="U86" s="71">
        <v>7.69230769230769E-2</v>
      </c>
      <c r="V86" s="71">
        <v>0.111801242236025</v>
      </c>
      <c r="W86" s="71">
        <v>8.9171974522293002E-2</v>
      </c>
      <c r="X86" s="71">
        <v>0.225806451612903</v>
      </c>
      <c r="Y86" s="71">
        <v>0.113989637305699</v>
      </c>
      <c r="Z86" s="71">
        <v>6.6225165562913899E-2</v>
      </c>
      <c r="AA86" s="71">
        <v>8.4269662921348298E-2</v>
      </c>
      <c r="AB86" s="71">
        <v>0.105769230769231</v>
      </c>
      <c r="AC86" s="71">
        <v>0.12804878048780499</v>
      </c>
      <c r="AD86" s="71">
        <v>0.105960264900662</v>
      </c>
      <c r="AE86" s="71">
        <v>0.173913043478261</v>
      </c>
      <c r="AF86" s="71">
        <v>0.221518987341772</v>
      </c>
      <c r="AG86" s="71">
        <v>9.90990990990991E-2</v>
      </c>
      <c r="AH86" s="71">
        <v>0.106796116504854</v>
      </c>
    </row>
    <row r="87" spans="1:34" x14ac:dyDescent="0.35">
      <c r="A87" s="34" t="s">
        <v>372</v>
      </c>
      <c r="B87" s="34" t="s">
        <v>84</v>
      </c>
      <c r="C87" s="64" t="s">
        <v>407</v>
      </c>
      <c r="E87" s="34" t="s">
        <v>11</v>
      </c>
      <c r="F87" s="38" t="s">
        <v>12</v>
      </c>
      <c r="G87" s="35" t="s">
        <v>167</v>
      </c>
      <c r="H87" s="71" t="s">
        <v>147</v>
      </c>
      <c r="I87" t="str">
        <f t="shared" si="4"/>
        <v>Main reason trouble meeting health essential needs : Both</v>
      </c>
      <c r="J87" t="str">
        <f t="shared" si="5"/>
        <v>Main reason trouble meeting health essential needs : BothLebanese</v>
      </c>
      <c r="K87" s="71">
        <v>0.22222222222222199</v>
      </c>
      <c r="L87" s="71">
        <v>0.41176470588235298</v>
      </c>
      <c r="M87" s="71">
        <v>0.25</v>
      </c>
      <c r="N87" s="71">
        <v>0.38124999999999998</v>
      </c>
      <c r="O87" s="71">
        <v>0.44966442953020103</v>
      </c>
      <c r="P87" s="71">
        <v>0.38461538461538503</v>
      </c>
      <c r="Q87" s="71">
        <v>0.15723270440251599</v>
      </c>
      <c r="R87" s="71">
        <v>0.44512195121951198</v>
      </c>
      <c r="S87" s="71">
        <v>0.528795811518325</v>
      </c>
      <c r="T87" s="71">
        <v>0.34285714285714303</v>
      </c>
      <c r="U87" s="71">
        <v>0.34965034965035002</v>
      </c>
      <c r="V87" s="71">
        <v>0.28571428571428598</v>
      </c>
      <c r="W87" s="71">
        <v>0.56687898089171995</v>
      </c>
      <c r="X87" s="71">
        <v>0.43010752688171999</v>
      </c>
      <c r="Y87" s="71">
        <v>0.40414507772020702</v>
      </c>
      <c r="Z87" s="71">
        <v>0.443708609271523</v>
      </c>
      <c r="AA87" s="71">
        <v>0.24157303370786501</v>
      </c>
      <c r="AB87" s="71">
        <v>0.4375</v>
      </c>
      <c r="AC87" s="71">
        <v>0.396341463414634</v>
      </c>
      <c r="AD87" s="71">
        <v>0.37748344370860898</v>
      </c>
      <c r="AE87" s="71">
        <v>0.30434782608695699</v>
      </c>
      <c r="AF87" s="71">
        <v>0.329113924050633</v>
      </c>
      <c r="AG87" s="71">
        <v>0.26126126126126098</v>
      </c>
      <c r="AH87" s="71">
        <v>0.30097087378640802</v>
      </c>
    </row>
    <row r="88" spans="1:34" x14ac:dyDescent="0.35">
      <c r="A88" s="34" t="s">
        <v>372</v>
      </c>
      <c r="B88" s="34" t="s">
        <v>84</v>
      </c>
      <c r="C88" s="64" t="s">
        <v>407</v>
      </c>
      <c r="E88" s="34" t="s">
        <v>11</v>
      </c>
      <c r="F88" s="38" t="s">
        <v>12</v>
      </c>
      <c r="G88" s="35" t="s">
        <v>167</v>
      </c>
      <c r="H88" s="71" t="s">
        <v>7</v>
      </c>
      <c r="I88" t="str">
        <f t="shared" si="4"/>
        <v>Main reason trouble meeting health essential needs : Decline to answer</v>
      </c>
      <c r="J88" t="str">
        <f t="shared" si="5"/>
        <v>Main reason trouble meeting health essential needs : Decline to answerLebanese</v>
      </c>
      <c r="W88" s="71">
        <v>6.3694267515923596E-3</v>
      </c>
    </row>
    <row r="89" spans="1:34" x14ac:dyDescent="0.35">
      <c r="A89" s="34" t="s">
        <v>372</v>
      </c>
      <c r="B89" s="34" t="s">
        <v>84</v>
      </c>
      <c r="C89" s="64" t="s">
        <v>407</v>
      </c>
      <c r="E89" s="34" t="s">
        <v>11</v>
      </c>
      <c r="F89" s="38" t="s">
        <v>12</v>
      </c>
      <c r="G89" s="35" t="s">
        <v>167</v>
      </c>
      <c r="H89" s="71" t="s">
        <v>8</v>
      </c>
      <c r="I89" t="str">
        <f t="shared" si="4"/>
        <v>Main reason trouble meeting health essential needs : Don't know</v>
      </c>
      <c r="J89" t="str">
        <f t="shared" si="5"/>
        <v>Main reason trouble meeting health essential needs : Don't knowLebanese</v>
      </c>
      <c r="K89" s="71">
        <v>4.11522633744856E-3</v>
      </c>
      <c r="N89" s="71">
        <v>3.1250000000000002E-3</v>
      </c>
      <c r="O89" s="71">
        <v>3.1250000000000002E-3</v>
      </c>
      <c r="U89" s="71">
        <v>3.1250000000000002E-3</v>
      </c>
      <c r="AD89" s="71">
        <v>1.3245033112582801E-2</v>
      </c>
    </row>
    <row r="90" spans="1:34" x14ac:dyDescent="0.35">
      <c r="A90" s="34" t="s">
        <v>372</v>
      </c>
      <c r="B90" s="34" t="s">
        <v>84</v>
      </c>
      <c r="C90" s="64" t="s">
        <v>407</v>
      </c>
      <c r="E90" s="34" t="s">
        <v>11</v>
      </c>
      <c r="F90" s="38" t="s">
        <v>12</v>
      </c>
      <c r="G90" s="35" t="s">
        <v>167</v>
      </c>
      <c r="H90" s="71" t="s">
        <v>148</v>
      </c>
      <c r="I90" t="str">
        <f t="shared" si="4"/>
        <v>Main reason trouble meeting health essential needs : Financial issues</v>
      </c>
      <c r="J90" t="str">
        <f t="shared" si="5"/>
        <v>Main reason trouble meeting health essential needs : Financial issuesLebanese</v>
      </c>
      <c r="K90" s="71">
        <v>0.57613168724279795</v>
      </c>
      <c r="L90" s="71">
        <v>0.30065359477124198</v>
      </c>
      <c r="M90" s="71">
        <v>0.46052631578947401</v>
      </c>
      <c r="N90" s="71">
        <v>0.29375000000000001</v>
      </c>
      <c r="O90" s="71">
        <v>0.23489932885906001</v>
      </c>
      <c r="P90" s="71">
        <v>0.45701357466063303</v>
      </c>
      <c r="Q90" s="71">
        <v>0.61006289308176098</v>
      </c>
      <c r="R90" s="71">
        <v>0.207317073170732</v>
      </c>
      <c r="S90" s="71">
        <v>0.15183246073298401</v>
      </c>
      <c r="T90" s="71">
        <v>0.42142857142857099</v>
      </c>
      <c r="U90" s="71">
        <v>0.391608391608392</v>
      </c>
      <c r="V90" s="71">
        <v>0.51552795031055898</v>
      </c>
      <c r="W90" s="71">
        <v>0.21656050955414</v>
      </c>
      <c r="X90" s="71">
        <v>0.231182795698925</v>
      </c>
      <c r="Y90" s="71">
        <v>0.33678756476683902</v>
      </c>
      <c r="Z90" s="71">
        <v>0.30463576158940397</v>
      </c>
      <c r="AA90" s="71">
        <v>0.51123595505618002</v>
      </c>
      <c r="AB90" s="71">
        <v>0.269230769230769</v>
      </c>
      <c r="AC90" s="71">
        <v>0.26829268292682901</v>
      </c>
      <c r="AD90" s="71">
        <v>0.39072847682119199</v>
      </c>
      <c r="AE90" s="71">
        <v>0.38043478260869601</v>
      </c>
      <c r="AF90" s="71">
        <v>0.240506329113924</v>
      </c>
      <c r="AG90" s="71">
        <v>0.58558558558558604</v>
      </c>
      <c r="AH90" s="71">
        <v>0.52427184466019405</v>
      </c>
    </row>
    <row r="91" spans="1:34" x14ac:dyDescent="0.35">
      <c r="A91" s="34" t="s">
        <v>372</v>
      </c>
      <c r="B91" s="34" t="s">
        <v>84</v>
      </c>
      <c r="C91" s="64" t="s">
        <v>407</v>
      </c>
      <c r="E91" s="34" t="s">
        <v>11</v>
      </c>
      <c r="F91" s="38" t="s">
        <v>12</v>
      </c>
      <c r="G91" s="35" t="s">
        <v>167</v>
      </c>
      <c r="H91" s="71" t="s">
        <v>149</v>
      </c>
      <c r="I91" t="str">
        <f t="shared" si="4"/>
        <v>Main reason trouble meeting health essential needs : Neither</v>
      </c>
      <c r="J91" t="str">
        <f t="shared" si="5"/>
        <v>Main reason trouble meeting health essential needs : NeitherLebanese</v>
      </c>
      <c r="K91" s="71">
        <v>0.131687242798354</v>
      </c>
      <c r="L91" s="71">
        <v>0.15686274509803899</v>
      </c>
      <c r="M91" s="71">
        <v>0.157894736842105</v>
      </c>
      <c r="N91" s="71">
        <v>0.15937499999999999</v>
      </c>
      <c r="O91" s="71">
        <v>0.12751677852349</v>
      </c>
      <c r="P91" s="71">
        <v>6.3348416289592799E-2</v>
      </c>
      <c r="Q91" s="71">
        <v>0.14465408805031399</v>
      </c>
      <c r="R91" s="71">
        <v>0.19512195121951201</v>
      </c>
      <c r="S91" s="71">
        <v>0.115183246073298</v>
      </c>
      <c r="T91" s="71">
        <v>5.7142857142857099E-2</v>
      </c>
      <c r="U91" s="71">
        <v>0.16783216783216801</v>
      </c>
      <c r="V91" s="71">
        <v>8.6956521739130405E-2</v>
      </c>
      <c r="W91" s="71">
        <v>0.121019108280255</v>
      </c>
      <c r="X91" s="71">
        <v>0.112903225806452</v>
      </c>
      <c r="Y91" s="71">
        <v>0.14507772020725401</v>
      </c>
      <c r="Z91" s="71">
        <v>0.185430463576159</v>
      </c>
      <c r="AA91" s="71">
        <v>0.162921348314607</v>
      </c>
      <c r="AB91" s="71">
        <v>0.1875</v>
      </c>
      <c r="AC91" s="71">
        <v>0.207317073170732</v>
      </c>
      <c r="AD91" s="71">
        <v>0.112582781456954</v>
      </c>
      <c r="AE91" s="71">
        <v>0.141304347826087</v>
      </c>
      <c r="AF91" s="71">
        <v>0.208860759493671</v>
      </c>
      <c r="AG91" s="71">
        <v>5.4054054054054099E-2</v>
      </c>
      <c r="AH91" s="71">
        <v>6.7961165048543701E-2</v>
      </c>
    </row>
    <row r="92" spans="1:34" x14ac:dyDescent="0.35">
      <c r="A92" s="34" t="s">
        <v>372</v>
      </c>
      <c r="B92" s="34" t="s">
        <v>84</v>
      </c>
      <c r="C92" s="64" t="s">
        <v>407</v>
      </c>
      <c r="E92" s="34" t="s">
        <v>11</v>
      </c>
      <c r="F92" s="38" t="s">
        <v>12</v>
      </c>
      <c r="G92" s="35" t="s">
        <v>174</v>
      </c>
      <c r="H92" s="59" t="s">
        <v>146</v>
      </c>
      <c r="I92" t="str">
        <f t="shared" si="4"/>
        <v>Main reason trouble meeting shelter essential needs : Access/availability issues</v>
      </c>
      <c r="J92" t="str">
        <f t="shared" si="5"/>
        <v>Main reason trouble meeting shelter essential needs : Access/availability issuesLebanese</v>
      </c>
      <c r="L92" s="71">
        <v>3.2679738562091498E-2</v>
      </c>
      <c r="M92" s="71">
        <v>3.2894736842105303E-2</v>
      </c>
      <c r="N92" s="71">
        <v>6.2500000000000003E-3</v>
      </c>
      <c r="O92" s="71">
        <v>4.0268456375838903E-2</v>
      </c>
      <c r="P92" s="71">
        <v>1.8099547511312201E-2</v>
      </c>
      <c r="Q92" s="71">
        <v>6.2893081761006301E-3</v>
      </c>
      <c r="R92" s="71">
        <v>1.21951219512195E-2</v>
      </c>
      <c r="S92" s="71">
        <v>3.1413612565444997E-2</v>
      </c>
      <c r="T92" s="71">
        <v>2.1428571428571401E-2</v>
      </c>
      <c r="U92" s="71">
        <v>6.2111801242236003E-3</v>
      </c>
      <c r="V92" s="71">
        <v>6.3694267515923596E-3</v>
      </c>
      <c r="W92" s="71">
        <v>1.6129032258064498E-2</v>
      </c>
      <c r="X92" s="71">
        <v>5.1813471502590702E-3</v>
      </c>
      <c r="AB92" s="71">
        <v>1.44230769230769E-2</v>
      </c>
      <c r="AC92" s="71">
        <v>1.8292682926829298E-2</v>
      </c>
      <c r="AE92" s="71">
        <v>1.8115942028985501E-2</v>
      </c>
      <c r="AF92" s="71">
        <v>6.9620253164557E-2</v>
      </c>
      <c r="AG92" s="71">
        <v>1.8018018018018001E-2</v>
      </c>
      <c r="AH92" s="71">
        <v>2.9126213592233E-2</v>
      </c>
    </row>
    <row r="93" spans="1:34" x14ac:dyDescent="0.35">
      <c r="A93" s="34" t="s">
        <v>372</v>
      </c>
      <c r="B93" s="34" t="s">
        <v>84</v>
      </c>
      <c r="C93" s="64" t="s">
        <v>407</v>
      </c>
      <c r="E93" s="34" t="s">
        <v>11</v>
      </c>
      <c r="F93" s="38" t="s">
        <v>12</v>
      </c>
      <c r="G93" s="35" t="s">
        <v>174</v>
      </c>
      <c r="H93" s="59" t="s">
        <v>147</v>
      </c>
      <c r="I93" t="str">
        <f t="shared" si="4"/>
        <v>Main reason trouble meeting shelter essential needs : Both</v>
      </c>
      <c r="J93" t="str">
        <f t="shared" si="5"/>
        <v>Main reason trouble meeting shelter essential needs : BothLebanese</v>
      </c>
      <c r="K93" s="71">
        <v>2.4691358024691398E-2</v>
      </c>
      <c r="L93" s="71">
        <v>0.14379084967320299</v>
      </c>
      <c r="M93" s="71">
        <v>8.55263157894737E-2</v>
      </c>
      <c r="N93" s="71">
        <v>0.05</v>
      </c>
      <c r="O93" s="71">
        <v>5.3691275167785199E-2</v>
      </c>
      <c r="P93" s="71">
        <v>9.5022624434389094E-2</v>
      </c>
      <c r="Q93" s="71">
        <v>2.51572327044025E-2</v>
      </c>
      <c r="R93" s="71">
        <v>5.4878048780487798E-2</v>
      </c>
      <c r="S93" s="71">
        <v>0.109947643979058</v>
      </c>
      <c r="T93" s="71">
        <v>1.4285714285714299E-2</v>
      </c>
      <c r="U93" s="71">
        <v>4.8951048951049E-2</v>
      </c>
      <c r="V93" s="71">
        <v>1.8633540372670801E-2</v>
      </c>
      <c r="W93" s="71">
        <v>5.0955414012738898E-2</v>
      </c>
      <c r="X93" s="71">
        <v>6.9892473118279605E-2</v>
      </c>
      <c r="Y93" s="71">
        <v>4.6632124352331598E-2</v>
      </c>
      <c r="Z93" s="71">
        <v>0.112582781456954</v>
      </c>
      <c r="AA93" s="71">
        <v>3.3707865168539297E-2</v>
      </c>
      <c r="AB93" s="71">
        <v>4.3269230769230803E-2</v>
      </c>
      <c r="AC93" s="71">
        <v>3.65853658536585E-2</v>
      </c>
      <c r="AD93" s="71">
        <v>4.6357615894039701E-2</v>
      </c>
      <c r="AE93" s="71">
        <v>3.9855072463768099E-2</v>
      </c>
      <c r="AF93" s="71">
        <v>9.49367088607595E-2</v>
      </c>
      <c r="AG93" s="71">
        <v>4.5045045045045001E-2</v>
      </c>
      <c r="AH93" s="71">
        <v>9.7087378640776698E-2</v>
      </c>
    </row>
    <row r="94" spans="1:34" x14ac:dyDescent="0.35">
      <c r="A94" s="34" t="s">
        <v>372</v>
      </c>
      <c r="B94" s="34" t="s">
        <v>84</v>
      </c>
      <c r="C94" s="64" t="s">
        <v>407</v>
      </c>
      <c r="E94" s="34" t="s">
        <v>11</v>
      </c>
      <c r="F94" s="38" t="s">
        <v>12</v>
      </c>
      <c r="G94" s="35" t="s">
        <v>174</v>
      </c>
      <c r="H94" s="59" t="s">
        <v>7</v>
      </c>
      <c r="I94" t="str">
        <f t="shared" si="4"/>
        <v>Main reason trouble meeting shelter essential needs : Decline to answer</v>
      </c>
      <c r="J94" t="str">
        <f t="shared" si="5"/>
        <v>Main reason trouble meeting shelter essential needs : Decline to answerLebanese</v>
      </c>
      <c r="W94" s="71">
        <v>6.3694267515923596E-3</v>
      </c>
      <c r="X94" s="71">
        <v>5.3763440860215101E-3</v>
      </c>
      <c r="Y94" s="71">
        <v>5.1813471502590702E-3</v>
      </c>
    </row>
    <row r="95" spans="1:34" x14ac:dyDescent="0.35">
      <c r="A95" s="34" t="s">
        <v>372</v>
      </c>
      <c r="B95" s="34" t="s">
        <v>84</v>
      </c>
      <c r="C95" s="64" t="s">
        <v>407</v>
      </c>
      <c r="E95" s="34" t="s">
        <v>11</v>
      </c>
      <c r="F95" s="38" t="s">
        <v>12</v>
      </c>
      <c r="G95" s="35" t="s">
        <v>174</v>
      </c>
      <c r="H95" s="59" t="s">
        <v>8</v>
      </c>
      <c r="I95" t="str">
        <f t="shared" si="4"/>
        <v>Main reason trouble meeting shelter essential needs : Don't know</v>
      </c>
      <c r="J95" t="str">
        <f t="shared" si="5"/>
        <v>Main reason trouble meeting shelter essential needs : Don't knowLebanese</v>
      </c>
      <c r="K95" s="71">
        <v>4.11522633744856E-3</v>
      </c>
      <c r="L95" s="71">
        <v>1.30718954248366E-2</v>
      </c>
      <c r="M95" s="71">
        <v>1.3157894736842099E-2</v>
      </c>
      <c r="O95" s="71">
        <v>1.34228187919463E-2</v>
      </c>
      <c r="Q95" s="71">
        <v>6.2893081761006301E-3</v>
      </c>
      <c r="R95" s="71">
        <v>1.21951219512195E-2</v>
      </c>
      <c r="T95" s="71">
        <v>1.4285714285714299E-2</v>
      </c>
      <c r="U95" s="71">
        <v>1.3986013986014E-2</v>
      </c>
      <c r="V95" s="71">
        <v>1.2422360248447201E-2</v>
      </c>
      <c r="W95" s="71">
        <v>6.3694267515923596E-3</v>
      </c>
      <c r="Y95" s="71">
        <v>5.1813471502590702E-3</v>
      </c>
      <c r="AB95" s="71">
        <v>1.44230769230769E-2</v>
      </c>
      <c r="AF95" s="71">
        <v>1.26582278481013E-2</v>
      </c>
    </row>
    <row r="96" spans="1:34" x14ac:dyDescent="0.35">
      <c r="A96" s="34" t="s">
        <v>372</v>
      </c>
      <c r="B96" s="34" t="s">
        <v>84</v>
      </c>
      <c r="C96" s="64" t="s">
        <v>407</v>
      </c>
      <c r="E96" s="34" t="s">
        <v>11</v>
      </c>
      <c r="F96" s="38" t="s">
        <v>12</v>
      </c>
      <c r="G96" s="35" t="s">
        <v>174</v>
      </c>
      <c r="H96" s="59" t="s">
        <v>148</v>
      </c>
      <c r="I96" t="str">
        <f t="shared" si="4"/>
        <v>Main reason trouble meeting shelter essential needs : Financial issues</v>
      </c>
      <c r="J96" t="str">
        <f t="shared" si="5"/>
        <v>Main reason trouble meeting shelter essential needs : Financial issuesLebanese</v>
      </c>
      <c r="K96" s="71">
        <v>0.47736625514403302</v>
      </c>
      <c r="L96" s="71">
        <v>0.32679738562091498</v>
      </c>
      <c r="M96" s="71">
        <v>0.23684210526315799</v>
      </c>
      <c r="N96" s="71">
        <v>0.40312500000000001</v>
      </c>
      <c r="O96" s="71">
        <v>0.20805369127516801</v>
      </c>
      <c r="P96" s="71">
        <v>0.59728506787330304</v>
      </c>
      <c r="Q96" s="71">
        <v>0.50314465408804998</v>
      </c>
      <c r="R96" s="71">
        <v>0.24390243902438999</v>
      </c>
      <c r="S96" s="71">
        <v>0.24083769633507901</v>
      </c>
      <c r="T96" s="71">
        <v>0.25</v>
      </c>
      <c r="U96" s="71">
        <v>0.34965034965035002</v>
      </c>
      <c r="V96" s="71">
        <v>0.36024844720496901</v>
      </c>
      <c r="W96" s="71">
        <v>0.28025477707006402</v>
      </c>
      <c r="X96" s="71">
        <v>0.204301075268817</v>
      </c>
      <c r="Y96" s="71">
        <v>0.30051813471502598</v>
      </c>
      <c r="Z96" s="71">
        <v>0.31125827814569501</v>
      </c>
      <c r="AA96" s="71">
        <v>0.36516853932584298</v>
      </c>
      <c r="AB96" s="71">
        <v>0.230769230769231</v>
      </c>
      <c r="AC96" s="71">
        <v>0.310975609756098</v>
      </c>
      <c r="AD96" s="71">
        <v>0.185430463576159</v>
      </c>
      <c r="AE96" s="71">
        <v>0.39130434782608697</v>
      </c>
      <c r="AF96" s="71">
        <v>0.284810126582278</v>
      </c>
      <c r="AG96" s="71">
        <v>0.24324324324324301</v>
      </c>
      <c r="AH96" s="71">
        <v>0.37864077669902901</v>
      </c>
    </row>
    <row r="97" spans="1:34" x14ac:dyDescent="0.35">
      <c r="A97" s="34" t="s">
        <v>372</v>
      </c>
      <c r="B97" s="34" t="s">
        <v>84</v>
      </c>
      <c r="C97" s="64" t="s">
        <v>407</v>
      </c>
      <c r="E97" s="34" t="s">
        <v>11</v>
      </c>
      <c r="F97" s="38" t="s">
        <v>12</v>
      </c>
      <c r="G97" s="35" t="s">
        <v>174</v>
      </c>
      <c r="H97" s="59" t="s">
        <v>149</v>
      </c>
      <c r="I97" t="str">
        <f t="shared" si="4"/>
        <v>Main reason trouble meeting shelter essential needs : Neither</v>
      </c>
      <c r="J97" t="str">
        <f t="shared" si="5"/>
        <v>Main reason trouble meeting shelter essential needs : NeitherLebanese</v>
      </c>
      <c r="K97" s="71">
        <v>0.49382716049382702</v>
      </c>
      <c r="L97" s="71">
        <v>0.48366013071895397</v>
      </c>
      <c r="M97" s="71">
        <v>0.63157894736842102</v>
      </c>
      <c r="N97" s="71">
        <v>0.54062500000000002</v>
      </c>
      <c r="O97" s="71">
        <v>0.68456375838926198</v>
      </c>
      <c r="P97" s="71">
        <v>0.289592760180995</v>
      </c>
      <c r="Q97" s="71">
        <v>0.45911949685534598</v>
      </c>
      <c r="R97" s="71">
        <v>0.67682926829268297</v>
      </c>
      <c r="S97" s="71">
        <v>0.61780104712041894</v>
      </c>
      <c r="T97" s="71">
        <v>0.7</v>
      </c>
      <c r="U97" s="71">
        <v>0.58741258741258695</v>
      </c>
      <c r="V97" s="71">
        <v>0.60248447204968902</v>
      </c>
      <c r="W97" s="71">
        <v>0.64968152866242002</v>
      </c>
      <c r="X97" s="71">
        <v>0.70430107526881702</v>
      </c>
      <c r="Y97" s="71">
        <v>0.637305699481865</v>
      </c>
      <c r="Z97" s="71">
        <v>0.57615894039735105</v>
      </c>
      <c r="AA97" s="71">
        <v>0.601123595505618</v>
      </c>
      <c r="AB97" s="71">
        <v>0.69711538461538503</v>
      </c>
      <c r="AC97" s="71">
        <v>0.63414634146341498</v>
      </c>
      <c r="AD97" s="71">
        <v>0.76821192052980103</v>
      </c>
      <c r="AE97" s="71">
        <v>0.55072463768115898</v>
      </c>
      <c r="AF97" s="71">
        <v>0.537974683544304</v>
      </c>
      <c r="AG97" s="71">
        <v>0.69369369369369405</v>
      </c>
      <c r="AH97" s="71">
        <v>0.495145631067961</v>
      </c>
    </row>
    <row r="98" spans="1:34" x14ac:dyDescent="0.35">
      <c r="A98" s="34" t="s">
        <v>372</v>
      </c>
      <c r="B98" s="34" t="s">
        <v>84</v>
      </c>
      <c r="C98" s="64" t="s">
        <v>407</v>
      </c>
      <c r="E98" s="34" t="s">
        <v>11</v>
      </c>
      <c r="F98" s="38" t="s">
        <v>12</v>
      </c>
      <c r="G98" s="35" t="s">
        <v>183</v>
      </c>
      <c r="H98" s="59" t="s">
        <v>146</v>
      </c>
      <c r="I98" t="str">
        <f t="shared" si="4"/>
        <v>Main reason trouble meeting transport services essential needs : Access/availability issues</v>
      </c>
      <c r="J98" t="str">
        <f t="shared" si="5"/>
        <v>Main reason trouble meeting transport services essential needs : Access/availability issuesLebanese</v>
      </c>
      <c r="K98" s="71">
        <v>8.23045267489712E-3</v>
      </c>
      <c r="L98" s="71">
        <v>5.8823529411764698E-2</v>
      </c>
      <c r="M98" s="71">
        <v>0.13157894736842099</v>
      </c>
      <c r="N98" s="71">
        <v>9.3749999999999997E-3</v>
      </c>
      <c r="O98" s="71">
        <v>0.14093959731543601</v>
      </c>
      <c r="P98" s="71">
        <v>4.0723981900452497E-2</v>
      </c>
      <c r="Q98" s="71">
        <v>3.77358490566038E-2</v>
      </c>
      <c r="R98" s="71">
        <v>4.8780487804878099E-2</v>
      </c>
      <c r="S98" s="71">
        <v>9.4240837696335095E-2</v>
      </c>
      <c r="T98" s="71">
        <v>6.4285714285714293E-2</v>
      </c>
      <c r="U98" s="71">
        <v>6.9930069930069894E-2</v>
      </c>
      <c r="V98" s="71">
        <v>7.4534161490683204E-2</v>
      </c>
      <c r="W98" s="71">
        <v>4.4585987261146501E-2</v>
      </c>
      <c r="X98" s="71">
        <v>0.10752688172043</v>
      </c>
      <c r="Y98" s="71">
        <v>7.2538860103627006E-2</v>
      </c>
      <c r="AA98" s="71">
        <v>2.8089887640449399E-2</v>
      </c>
      <c r="AB98" s="71">
        <v>5.7692307692307702E-2</v>
      </c>
      <c r="AC98" s="71">
        <v>9.1463414634146298E-2</v>
      </c>
      <c r="AD98" s="71">
        <v>5.9602649006622502E-2</v>
      </c>
      <c r="AE98" s="71">
        <v>3.6231884057971002E-2</v>
      </c>
      <c r="AF98" s="71">
        <v>5.6962025316455701E-2</v>
      </c>
      <c r="AG98" s="71">
        <v>7.2072072072072099E-2</v>
      </c>
      <c r="AH98" s="71">
        <v>8.7378640776699004E-2</v>
      </c>
    </row>
    <row r="99" spans="1:34" x14ac:dyDescent="0.35">
      <c r="A99" s="34" t="s">
        <v>372</v>
      </c>
      <c r="B99" s="34" t="s">
        <v>84</v>
      </c>
      <c r="C99" s="64" t="s">
        <v>407</v>
      </c>
      <c r="E99" s="34" t="s">
        <v>11</v>
      </c>
      <c r="F99" s="38" t="s">
        <v>12</v>
      </c>
      <c r="G99" s="35" t="s">
        <v>183</v>
      </c>
      <c r="H99" s="59" t="s">
        <v>147</v>
      </c>
      <c r="I99" t="str">
        <f t="shared" si="4"/>
        <v>Main reason trouble meeting transport services essential needs : Both</v>
      </c>
      <c r="J99" t="str">
        <f t="shared" si="5"/>
        <v>Main reason trouble meeting transport services essential needs : BothLebanese</v>
      </c>
      <c r="K99" s="71">
        <v>8.2304526748971193E-2</v>
      </c>
      <c r="L99" s="71">
        <v>0.24183006535947699</v>
      </c>
      <c r="M99" s="71">
        <v>0.197368421052632</v>
      </c>
      <c r="N99" s="71">
        <v>0.14374999999999999</v>
      </c>
      <c r="O99" s="71">
        <v>0.43624161073825501</v>
      </c>
      <c r="P99" s="71">
        <v>0.230769230769231</v>
      </c>
      <c r="Q99" s="71">
        <v>5.0314465408804999E-2</v>
      </c>
      <c r="R99" s="71">
        <v>0.219512195121951</v>
      </c>
      <c r="S99" s="71">
        <v>0.382198952879581</v>
      </c>
      <c r="T99" s="71">
        <v>0.157142857142857</v>
      </c>
      <c r="U99" s="71">
        <v>0.188811188811189</v>
      </c>
      <c r="V99" s="71">
        <v>0.105590062111801</v>
      </c>
      <c r="W99" s="71">
        <v>0.305732484076433</v>
      </c>
      <c r="X99" s="71">
        <v>0.29032258064516098</v>
      </c>
      <c r="Y99" s="71">
        <v>0.35751295336787597</v>
      </c>
      <c r="Z99" s="71">
        <v>0.37748344370860898</v>
      </c>
      <c r="AA99" s="71">
        <v>0.16853932584269701</v>
      </c>
      <c r="AB99" s="71">
        <v>0.26442307692307698</v>
      </c>
      <c r="AC99" s="71">
        <v>0.146341463414634</v>
      </c>
      <c r="AD99" s="71">
        <v>0.139072847682119</v>
      </c>
      <c r="AE99" s="71">
        <v>0.141304347826087</v>
      </c>
      <c r="AF99" s="71">
        <v>0.234177215189873</v>
      </c>
      <c r="AG99" s="71">
        <v>9.00900900900901E-2</v>
      </c>
      <c r="AH99" s="71">
        <v>0.25242718446601897</v>
      </c>
    </row>
    <row r="100" spans="1:34" x14ac:dyDescent="0.35">
      <c r="A100" s="34" t="s">
        <v>372</v>
      </c>
      <c r="B100" s="34" t="s">
        <v>84</v>
      </c>
      <c r="C100" s="64" t="s">
        <v>407</v>
      </c>
      <c r="E100" s="34" t="s">
        <v>11</v>
      </c>
      <c r="F100" s="38" t="s">
        <v>12</v>
      </c>
      <c r="G100" s="35" t="s">
        <v>183</v>
      </c>
      <c r="H100" s="59" t="s">
        <v>7</v>
      </c>
      <c r="I100" t="str">
        <f t="shared" si="4"/>
        <v>Main reason trouble meeting transport services essential needs : Decline to answer</v>
      </c>
      <c r="J100" t="str">
        <f t="shared" si="5"/>
        <v>Main reason trouble meeting transport services essential needs : Decline to answerLebanese</v>
      </c>
      <c r="K100" s="71">
        <v>4.11522633744856E-3</v>
      </c>
      <c r="P100" s="71">
        <v>4.5248868778280504E-3</v>
      </c>
      <c r="W100" s="71">
        <v>6.3694267515923596E-3</v>
      </c>
    </row>
    <row r="101" spans="1:34" x14ac:dyDescent="0.35">
      <c r="A101" s="34" t="s">
        <v>372</v>
      </c>
      <c r="B101" s="34" t="s">
        <v>84</v>
      </c>
      <c r="C101" s="64" t="s">
        <v>407</v>
      </c>
      <c r="E101" s="34" t="s">
        <v>11</v>
      </c>
      <c r="F101" s="38" t="s">
        <v>12</v>
      </c>
      <c r="G101" s="35" t="s">
        <v>183</v>
      </c>
      <c r="H101" s="59" t="s">
        <v>8</v>
      </c>
      <c r="I101" t="str">
        <f t="shared" si="4"/>
        <v>Main reason trouble meeting transport services essential needs : Don't know</v>
      </c>
      <c r="J101" t="str">
        <f t="shared" si="5"/>
        <v>Main reason trouble meeting transport services essential needs : Don't knowLebanese</v>
      </c>
      <c r="L101" s="71">
        <v>6.5359477124183E-3</v>
      </c>
      <c r="N101" s="71">
        <v>6.2500000000000003E-3</v>
      </c>
      <c r="P101" s="71">
        <v>4.5248868778280504E-3</v>
      </c>
      <c r="R101" s="71">
        <v>1.8292682926829298E-2</v>
      </c>
      <c r="S101" s="71">
        <v>5.2356020942408397E-3</v>
      </c>
      <c r="U101" s="71">
        <v>6.9930069930069904E-3</v>
      </c>
      <c r="V101" s="71">
        <v>6.2111801242236003E-3</v>
      </c>
      <c r="AF101" s="71">
        <v>6.3291139240506302E-3</v>
      </c>
    </row>
    <row r="102" spans="1:34" x14ac:dyDescent="0.35">
      <c r="A102" s="34" t="s">
        <v>372</v>
      </c>
      <c r="B102" s="34" t="s">
        <v>84</v>
      </c>
      <c r="C102" s="64" t="s">
        <v>407</v>
      </c>
      <c r="E102" s="34" t="s">
        <v>11</v>
      </c>
      <c r="F102" s="38" t="s">
        <v>12</v>
      </c>
      <c r="G102" s="35" t="s">
        <v>183</v>
      </c>
      <c r="H102" s="59" t="s">
        <v>148</v>
      </c>
      <c r="I102" t="str">
        <f t="shared" si="4"/>
        <v>Main reason trouble meeting transport services essential needs : Financial issues</v>
      </c>
      <c r="J102" t="str">
        <f t="shared" si="5"/>
        <v>Main reason trouble meeting transport services essential needs : Financial issuesLebanese</v>
      </c>
      <c r="K102" s="71">
        <v>0.47736625514403302</v>
      </c>
      <c r="L102" s="71">
        <v>0.32679738562091498</v>
      </c>
      <c r="M102" s="71">
        <v>0.23684210526315799</v>
      </c>
      <c r="N102" s="71">
        <v>0.40312500000000001</v>
      </c>
      <c r="O102" s="71">
        <v>0.20805369127516801</v>
      </c>
      <c r="P102" s="71">
        <v>0.59728506787330304</v>
      </c>
      <c r="Q102" s="71">
        <v>0.50314465408804998</v>
      </c>
      <c r="R102" s="71">
        <v>0.24390243902438999</v>
      </c>
      <c r="S102" s="71">
        <v>0.24083769633507901</v>
      </c>
      <c r="T102" s="71">
        <v>0.25</v>
      </c>
      <c r="U102" s="71">
        <v>0.34965034965035002</v>
      </c>
      <c r="V102" s="71">
        <v>0.36024844720496901</v>
      </c>
      <c r="W102" s="71">
        <v>0.28025477707006402</v>
      </c>
      <c r="X102" s="71">
        <v>0.204301075268817</v>
      </c>
      <c r="Y102" s="71">
        <v>0.30051813471502598</v>
      </c>
      <c r="Z102" s="71">
        <v>0.31125827814569501</v>
      </c>
      <c r="AA102" s="71">
        <v>0.36516853932584298</v>
      </c>
      <c r="AB102" s="71">
        <v>0.230769230769231</v>
      </c>
      <c r="AC102" s="71">
        <v>0.310975609756098</v>
      </c>
      <c r="AD102" s="71">
        <v>0.185430463576159</v>
      </c>
      <c r="AE102" s="71">
        <v>0.39130434782608697</v>
      </c>
      <c r="AF102" s="71">
        <v>0.284810126582278</v>
      </c>
      <c r="AG102" s="71">
        <v>0.24324324324324301</v>
      </c>
      <c r="AH102" s="71">
        <v>0.37864077669902901</v>
      </c>
    </row>
    <row r="103" spans="1:34" x14ac:dyDescent="0.35">
      <c r="A103" s="34" t="s">
        <v>372</v>
      </c>
      <c r="B103" s="34" t="s">
        <v>84</v>
      </c>
      <c r="C103" s="64" t="s">
        <v>407</v>
      </c>
      <c r="E103" s="34" t="s">
        <v>11</v>
      </c>
      <c r="F103" s="38" t="s">
        <v>12</v>
      </c>
      <c r="G103" s="35" t="s">
        <v>183</v>
      </c>
      <c r="H103" s="59" t="s">
        <v>149</v>
      </c>
      <c r="I103" t="str">
        <f t="shared" si="4"/>
        <v>Main reason trouble meeting transport services essential needs : Neither</v>
      </c>
      <c r="J103" t="str">
        <f t="shared" si="5"/>
        <v>Main reason trouble meeting transport services essential needs : NeitherLebanese</v>
      </c>
      <c r="K103" s="71">
        <v>0.156378600823045</v>
      </c>
      <c r="L103" s="71">
        <v>0.18300653594771199</v>
      </c>
      <c r="M103" s="71">
        <v>0.18421052631578899</v>
      </c>
      <c r="N103" s="71">
        <v>0.28125</v>
      </c>
      <c r="O103" s="71">
        <v>0.114093959731544</v>
      </c>
      <c r="P103" s="71">
        <v>8.1447963800904993E-2</v>
      </c>
      <c r="Q103" s="71">
        <v>0.232704402515723</v>
      </c>
      <c r="R103" s="71">
        <v>0.25</v>
      </c>
      <c r="S103" s="71">
        <v>0.13612565445026201</v>
      </c>
      <c r="T103" s="71">
        <v>0.107142857142857</v>
      </c>
      <c r="U103" s="71">
        <v>0.230769230769231</v>
      </c>
      <c r="V103" s="71">
        <v>0.15527950310558999</v>
      </c>
      <c r="W103" s="71">
        <v>0.16560509554140099</v>
      </c>
      <c r="X103" s="71">
        <v>0.220430107526882</v>
      </c>
      <c r="Y103" s="71">
        <v>0.176165803108808</v>
      </c>
      <c r="Z103" s="71">
        <v>0.119205298013245</v>
      </c>
      <c r="AA103" s="71">
        <v>0.151685393258427</v>
      </c>
      <c r="AB103" s="71">
        <v>0.18269230769230799</v>
      </c>
      <c r="AC103" s="71">
        <v>0.23170731707317099</v>
      </c>
      <c r="AD103" s="71">
        <v>0.19867549668874199</v>
      </c>
      <c r="AE103" s="71">
        <v>0.19565217391304299</v>
      </c>
      <c r="AF103" s="71">
        <v>0.278481012658228</v>
      </c>
      <c r="AG103" s="71">
        <v>5.4054054054054099E-2</v>
      </c>
      <c r="AH103" s="71">
        <v>4.8543689320388397E-2</v>
      </c>
    </row>
    <row r="104" spans="1:34" x14ac:dyDescent="0.35">
      <c r="A104" s="34" t="s">
        <v>372</v>
      </c>
      <c r="B104" s="34" t="s">
        <v>84</v>
      </c>
      <c r="C104" s="64" t="s">
        <v>407</v>
      </c>
      <c r="E104" s="34" t="s">
        <v>11</v>
      </c>
      <c r="F104" s="38" t="s">
        <v>12</v>
      </c>
      <c r="G104" s="35" t="s">
        <v>190</v>
      </c>
      <c r="H104" s="59" t="s">
        <v>146</v>
      </c>
      <c r="I104" t="str">
        <f t="shared" si="4"/>
        <v>Main reason trouble meeting water essential needs : Access/availability issues</v>
      </c>
      <c r="J104" t="str">
        <f t="shared" si="5"/>
        <v>Main reason trouble meeting water essential needs : Access/availability issuesLebanese</v>
      </c>
      <c r="K104" s="71">
        <v>7.8189300411522597E-2</v>
      </c>
      <c r="L104" s="71">
        <v>9.1503267973856203E-2</v>
      </c>
      <c r="M104" s="71">
        <v>0.144736842105263</v>
      </c>
      <c r="N104" s="71">
        <v>7.4999999999999997E-2</v>
      </c>
      <c r="O104" s="71">
        <v>0.17449664429530201</v>
      </c>
      <c r="P104" s="71">
        <v>0.158371040723982</v>
      </c>
      <c r="Q104" s="71">
        <v>4.40251572327044E-2</v>
      </c>
      <c r="R104" s="71">
        <v>7.9268292682926803E-2</v>
      </c>
      <c r="S104" s="71">
        <v>0.14136125654450299</v>
      </c>
      <c r="T104" s="71">
        <v>7.1428571428571397E-2</v>
      </c>
      <c r="U104" s="71">
        <v>6.2937062937062901E-2</v>
      </c>
      <c r="V104" s="71">
        <v>6.2111801242236003E-2</v>
      </c>
      <c r="W104" s="71">
        <v>8.9171974522293002E-2</v>
      </c>
      <c r="X104" s="71">
        <v>0.13440860215053799</v>
      </c>
      <c r="Y104" s="71">
        <v>0.124352331606218</v>
      </c>
      <c r="Z104" s="71">
        <v>5.2980132450331098E-2</v>
      </c>
      <c r="AA104" s="71">
        <v>3.9325842696629199E-2</v>
      </c>
      <c r="AB104" s="71">
        <v>2.8846153846153799E-2</v>
      </c>
      <c r="AC104" s="71">
        <v>0.12195121951219499</v>
      </c>
      <c r="AD104" s="71">
        <v>5.2980132450331098E-2</v>
      </c>
      <c r="AE104" s="71">
        <v>4.7101449275362299E-2</v>
      </c>
      <c r="AF104" s="71">
        <v>5.0632911392405097E-2</v>
      </c>
      <c r="AG104" s="71">
        <v>4.5045045045045001E-2</v>
      </c>
      <c r="AH104" s="71">
        <v>8.7378640776699004E-2</v>
      </c>
    </row>
    <row r="105" spans="1:34" x14ac:dyDescent="0.35">
      <c r="A105" s="34" t="s">
        <v>372</v>
      </c>
      <c r="B105" s="34" t="s">
        <v>84</v>
      </c>
      <c r="C105" s="64" t="s">
        <v>407</v>
      </c>
      <c r="E105" s="34" t="s">
        <v>11</v>
      </c>
      <c r="F105" s="38" t="s">
        <v>12</v>
      </c>
      <c r="G105" s="35" t="s">
        <v>190</v>
      </c>
      <c r="H105" s="59" t="s">
        <v>147</v>
      </c>
      <c r="I105" t="str">
        <f t="shared" si="4"/>
        <v>Main reason trouble meeting water essential needs : Both</v>
      </c>
      <c r="J105" t="str">
        <f t="shared" si="5"/>
        <v>Main reason trouble meeting water essential needs : BothLebanese</v>
      </c>
      <c r="K105" s="71">
        <v>6.9958847736625501E-2</v>
      </c>
      <c r="L105" s="71">
        <v>0.25490196078431399</v>
      </c>
      <c r="M105" s="71">
        <v>0.125</v>
      </c>
      <c r="N105" s="71">
        <v>0.20624999999999999</v>
      </c>
      <c r="O105" s="71">
        <v>7.3825503355704702E-2</v>
      </c>
      <c r="P105" s="71">
        <v>0.13574660633484201</v>
      </c>
      <c r="Q105" s="71">
        <v>5.6603773584905703E-2</v>
      </c>
      <c r="R105" s="71">
        <v>0.134146341463415</v>
      </c>
      <c r="S105" s="71">
        <v>0.21465968586387399</v>
      </c>
      <c r="T105" s="71">
        <v>0.16428571428571401</v>
      </c>
      <c r="U105" s="71">
        <v>0.111888111888112</v>
      </c>
      <c r="V105" s="71">
        <v>6.8322981366459604E-2</v>
      </c>
      <c r="W105" s="71">
        <v>0.15923566878980899</v>
      </c>
      <c r="X105" s="71">
        <v>0.209677419354839</v>
      </c>
      <c r="Y105" s="71">
        <v>8.8082901554404194E-2</v>
      </c>
      <c r="Z105" s="71">
        <v>0.278145695364238</v>
      </c>
      <c r="AA105" s="71">
        <v>0.162921348314607</v>
      </c>
      <c r="AB105" s="71">
        <v>6.25E-2</v>
      </c>
      <c r="AC105" s="71">
        <v>0.15243902439024401</v>
      </c>
      <c r="AD105" s="71">
        <v>9.27152317880795E-2</v>
      </c>
      <c r="AE105" s="71">
        <v>0.14855072463768099</v>
      </c>
      <c r="AF105" s="71">
        <v>0.177215189873418</v>
      </c>
      <c r="AG105" s="71">
        <v>4.5045045045045001E-2</v>
      </c>
      <c r="AH105" s="71">
        <v>0.19417475728155301</v>
      </c>
    </row>
    <row r="106" spans="1:34" x14ac:dyDescent="0.35">
      <c r="A106" s="34" t="s">
        <v>372</v>
      </c>
      <c r="B106" s="34" t="s">
        <v>84</v>
      </c>
      <c r="C106" s="64" t="s">
        <v>407</v>
      </c>
      <c r="E106" s="34" t="s">
        <v>11</v>
      </c>
      <c r="F106" s="38" t="s">
        <v>12</v>
      </c>
      <c r="G106" s="35" t="s">
        <v>190</v>
      </c>
      <c r="H106" s="59" t="s">
        <v>7</v>
      </c>
      <c r="I106" t="str">
        <f t="shared" si="4"/>
        <v>Main reason trouble meeting water essential needs : Decline to answer</v>
      </c>
      <c r="J106" t="str">
        <f t="shared" si="5"/>
        <v>Main reason trouble meeting water essential needs : Decline to answerLebanese</v>
      </c>
      <c r="K106" s="71">
        <v>4.11522633744856E-3</v>
      </c>
      <c r="L106" s="71">
        <v>1.30718954248366E-2</v>
      </c>
      <c r="M106" s="71">
        <v>6.5789473684210497E-3</v>
      </c>
      <c r="V106" s="71">
        <v>6.3694267515923596E-3</v>
      </c>
    </row>
    <row r="107" spans="1:34" x14ac:dyDescent="0.35">
      <c r="A107" s="34" t="s">
        <v>372</v>
      </c>
      <c r="B107" s="34" t="s">
        <v>84</v>
      </c>
      <c r="C107" s="64" t="s">
        <v>407</v>
      </c>
      <c r="E107" s="34" t="s">
        <v>11</v>
      </c>
      <c r="F107" s="38" t="s">
        <v>12</v>
      </c>
      <c r="G107" s="35" t="s">
        <v>190</v>
      </c>
      <c r="H107" s="59" t="s">
        <v>8</v>
      </c>
      <c r="I107" t="str">
        <f t="shared" si="4"/>
        <v>Main reason trouble meeting water essential needs : Don't know</v>
      </c>
      <c r="J107" t="str">
        <f t="shared" si="5"/>
        <v>Main reason trouble meeting water essential needs : Don't knowLebanese</v>
      </c>
      <c r="L107" s="71">
        <v>1.30718954248366E-2</v>
      </c>
      <c r="M107" s="71">
        <v>1.3157894736842099E-2</v>
      </c>
      <c r="Q107" s="71">
        <v>6.2893081761006301E-3</v>
      </c>
      <c r="S107" s="71">
        <v>5.2356020942408397E-3</v>
      </c>
      <c r="Z107" s="71">
        <v>6.6225165562913899E-3</v>
      </c>
      <c r="AD107" s="71">
        <v>6.6225165562913899E-3</v>
      </c>
      <c r="AE107" s="71">
        <v>7.2463768115942004E-3</v>
      </c>
      <c r="AF107" s="71">
        <v>1.26582278481013E-2</v>
      </c>
      <c r="AG107" s="71">
        <v>9.0090090090090107E-3</v>
      </c>
    </row>
    <row r="108" spans="1:34" x14ac:dyDescent="0.35">
      <c r="A108" s="34" t="s">
        <v>372</v>
      </c>
      <c r="B108" s="34" t="s">
        <v>84</v>
      </c>
      <c r="C108" s="64" t="s">
        <v>407</v>
      </c>
      <c r="E108" s="34" t="s">
        <v>11</v>
      </c>
      <c r="F108" s="38" t="s">
        <v>12</v>
      </c>
      <c r="G108" s="35" t="s">
        <v>190</v>
      </c>
      <c r="H108" s="59" t="s">
        <v>148</v>
      </c>
      <c r="I108" t="str">
        <f t="shared" si="4"/>
        <v>Main reason trouble meeting water essential needs : Financial issues</v>
      </c>
      <c r="J108" t="str">
        <f t="shared" si="5"/>
        <v>Main reason trouble meeting water essential needs : Financial issuesLebanese</v>
      </c>
      <c r="K108" s="71">
        <v>0.45679012345678999</v>
      </c>
      <c r="L108" s="71">
        <v>0.41830065359477098</v>
      </c>
      <c r="M108" s="71">
        <v>0.19078947368421101</v>
      </c>
      <c r="N108" s="71">
        <v>0.31562499999999999</v>
      </c>
      <c r="O108" s="71">
        <v>0.18120805369127499</v>
      </c>
      <c r="P108" s="71">
        <v>0.420814479638009</v>
      </c>
      <c r="Q108" s="71">
        <v>0.38993710691823902</v>
      </c>
      <c r="R108" s="71">
        <v>0.35975609756097598</v>
      </c>
      <c r="S108" s="71">
        <v>0.193717277486911</v>
      </c>
      <c r="T108" s="71">
        <v>0.371428571428571</v>
      </c>
      <c r="U108" s="71">
        <v>0.39860139860139898</v>
      </c>
      <c r="V108" s="71">
        <v>0.341614906832298</v>
      </c>
      <c r="W108" s="71">
        <v>0.34394904458598702</v>
      </c>
      <c r="X108" s="71">
        <v>0.15053763440860199</v>
      </c>
      <c r="Y108" s="71">
        <v>0.15544041450777199</v>
      </c>
      <c r="Z108" s="71">
        <v>0.278145695364238</v>
      </c>
      <c r="AA108" s="71">
        <v>0.51123595505618002</v>
      </c>
      <c r="AB108" s="71">
        <v>0.17307692307692299</v>
      </c>
      <c r="AC108" s="71">
        <v>0.31707317073170699</v>
      </c>
      <c r="AD108" s="71">
        <v>0.33774834437086099</v>
      </c>
      <c r="AE108" s="71">
        <v>0.52536231884058004</v>
      </c>
      <c r="AF108" s="71">
        <v>0.215189873417722</v>
      </c>
      <c r="AG108" s="71">
        <v>0.31531531531531498</v>
      </c>
      <c r="AH108" s="71">
        <v>0.50485436893203905</v>
      </c>
    </row>
    <row r="109" spans="1:34" x14ac:dyDescent="0.35">
      <c r="A109" s="34" t="s">
        <v>372</v>
      </c>
      <c r="B109" s="34" t="s">
        <v>84</v>
      </c>
      <c r="C109" s="64" t="s">
        <v>407</v>
      </c>
      <c r="E109" s="34" t="s">
        <v>11</v>
      </c>
      <c r="F109" s="38" t="s">
        <v>12</v>
      </c>
      <c r="G109" s="35" t="s">
        <v>190</v>
      </c>
      <c r="H109" s="59" t="s">
        <v>149</v>
      </c>
      <c r="I109" t="str">
        <f t="shared" si="4"/>
        <v>Main reason trouble meeting water essential needs : Neither</v>
      </c>
      <c r="J109" t="str">
        <f t="shared" si="5"/>
        <v>Main reason trouble meeting water essential needs : NeitherLebanese</v>
      </c>
      <c r="K109" s="71">
        <v>0.390946502057613</v>
      </c>
      <c r="L109" s="71">
        <v>0.20915032679738599</v>
      </c>
      <c r="M109" s="71">
        <v>0.51973684210526305</v>
      </c>
      <c r="N109" s="71">
        <v>0.40312500000000001</v>
      </c>
      <c r="O109" s="71">
        <v>0.57046979865771796</v>
      </c>
      <c r="P109" s="71">
        <v>0.28506787330316702</v>
      </c>
      <c r="Q109" s="71">
        <v>0.50314465408804998</v>
      </c>
      <c r="R109" s="71">
        <v>0.42682926829268297</v>
      </c>
      <c r="S109" s="71">
        <v>0.44502617801047101</v>
      </c>
      <c r="T109" s="71">
        <v>0.39285714285714302</v>
      </c>
      <c r="U109" s="71">
        <v>0.42657342657342701</v>
      </c>
      <c r="V109" s="71">
        <v>0.52795031055900599</v>
      </c>
      <c r="W109" s="71">
        <v>0.40127388535031799</v>
      </c>
      <c r="X109" s="71">
        <v>0.50537634408602194</v>
      </c>
      <c r="Y109" s="71">
        <v>0.63212435233160602</v>
      </c>
      <c r="Z109" s="71">
        <v>0.38410596026490101</v>
      </c>
      <c r="AA109" s="71">
        <v>0.28651685393258403</v>
      </c>
      <c r="AB109" s="71">
        <v>0.73557692307692302</v>
      </c>
      <c r="AC109" s="71">
        <v>0.40853658536585402</v>
      </c>
      <c r="AD109" s="71">
        <v>0.50993377483443703</v>
      </c>
      <c r="AE109" s="71">
        <v>0.27173913043478298</v>
      </c>
      <c r="AF109" s="71">
        <v>0.544303797468354</v>
      </c>
      <c r="AG109" s="71">
        <v>0.58558558558558604</v>
      </c>
      <c r="AH109" s="71">
        <v>0.213592233009709</v>
      </c>
    </row>
    <row r="110" spans="1:34" x14ac:dyDescent="0.35">
      <c r="A110" s="34" t="s">
        <v>372</v>
      </c>
      <c r="B110" s="34" t="s">
        <v>84</v>
      </c>
      <c r="C110" s="64" t="s">
        <v>407</v>
      </c>
      <c r="E110" s="34" t="s">
        <v>11</v>
      </c>
      <c r="F110" s="38" t="s">
        <v>12</v>
      </c>
      <c r="G110" s="35" t="s">
        <v>199</v>
      </c>
      <c r="H110" s="59" t="s">
        <v>146</v>
      </c>
      <c r="I110" t="str">
        <f t="shared" si="4"/>
        <v>Main reason trouble meeting electricity essential needs : Access/availability issues</v>
      </c>
      <c r="J110" t="str">
        <f t="shared" si="5"/>
        <v>Main reason trouble meeting electricity essential needs : Access/availability issuesLebanese</v>
      </c>
      <c r="K110" s="71">
        <v>9.0534979423868303E-2</v>
      </c>
      <c r="L110" s="71">
        <v>6.5359477124182996E-2</v>
      </c>
      <c r="M110" s="71">
        <v>0.26315789473684198</v>
      </c>
      <c r="N110" s="71">
        <v>0.10312499999999999</v>
      </c>
      <c r="O110" s="71">
        <v>0.14765100671140899</v>
      </c>
      <c r="P110" s="71">
        <v>0.144796380090498</v>
      </c>
      <c r="Q110" s="71">
        <v>3.77358490566038E-2</v>
      </c>
      <c r="R110" s="71">
        <v>5.4878048780487798E-2</v>
      </c>
      <c r="S110" s="71">
        <v>0.14136125654450299</v>
      </c>
      <c r="T110" s="71">
        <v>0.17142857142857101</v>
      </c>
      <c r="U110" s="71">
        <v>6.9930069930069894E-2</v>
      </c>
      <c r="V110" s="71">
        <v>9.3167701863354005E-2</v>
      </c>
      <c r="W110" s="71">
        <v>8.9171974522293002E-2</v>
      </c>
      <c r="X110" s="71">
        <v>6.9892473118279605E-2</v>
      </c>
      <c r="Y110" s="71">
        <v>7.7720207253885995E-2</v>
      </c>
      <c r="Z110" s="71">
        <v>4.6357615894039701E-2</v>
      </c>
      <c r="AA110" s="71">
        <v>4.49438202247191E-2</v>
      </c>
      <c r="AB110" s="71">
        <v>3.3653846153846201E-2</v>
      </c>
      <c r="AC110" s="71">
        <v>9.1463414634146298E-2</v>
      </c>
      <c r="AD110" s="71">
        <v>0.158940397350993</v>
      </c>
      <c r="AE110" s="71">
        <v>4.7101449275362299E-2</v>
      </c>
      <c r="AF110" s="71">
        <v>3.1645569620253201E-2</v>
      </c>
      <c r="AG110" s="71">
        <v>0.18918918918918901</v>
      </c>
      <c r="AH110" s="71">
        <v>0.106796116504854</v>
      </c>
    </row>
    <row r="111" spans="1:34" x14ac:dyDescent="0.35">
      <c r="A111" s="34" t="s">
        <v>372</v>
      </c>
      <c r="B111" s="34" t="s">
        <v>84</v>
      </c>
      <c r="C111" s="64" t="s">
        <v>407</v>
      </c>
      <c r="E111" s="34" t="s">
        <v>11</v>
      </c>
      <c r="F111" s="38" t="s">
        <v>12</v>
      </c>
      <c r="G111" s="35" t="s">
        <v>199</v>
      </c>
      <c r="H111" s="59" t="s">
        <v>147</v>
      </c>
      <c r="I111" t="str">
        <f t="shared" si="4"/>
        <v>Main reason trouble meeting electricity essential needs : Both</v>
      </c>
      <c r="J111" t="str">
        <f t="shared" si="5"/>
        <v>Main reason trouble meeting electricity essential needs : BothLebanese</v>
      </c>
      <c r="K111" s="71">
        <v>0.16049382716049401</v>
      </c>
      <c r="L111" s="71">
        <v>0.43137254901960798</v>
      </c>
      <c r="M111" s="71">
        <v>0.17105263157894701</v>
      </c>
      <c r="N111" s="71">
        <v>0.34062500000000001</v>
      </c>
      <c r="O111" s="71">
        <v>0.47651006711409399</v>
      </c>
      <c r="P111" s="71">
        <v>0.40723981900452499</v>
      </c>
      <c r="Q111" s="71">
        <v>6.9182389937106903E-2</v>
      </c>
      <c r="R111" s="71">
        <v>0.439024390243902</v>
      </c>
      <c r="S111" s="71">
        <v>0.62303664921465995</v>
      </c>
      <c r="T111" s="71">
        <v>0.27857142857142903</v>
      </c>
      <c r="U111" s="71">
        <v>0.31468531468531502</v>
      </c>
      <c r="V111" s="71">
        <v>0.18633540372670801</v>
      </c>
      <c r="W111" s="71">
        <v>0.53503184713375795</v>
      </c>
      <c r="X111" s="71">
        <v>0.41935483870967699</v>
      </c>
      <c r="Y111" s="71">
        <v>0.48704663212435201</v>
      </c>
      <c r="Z111" s="71">
        <v>0.43708609271523202</v>
      </c>
      <c r="AA111" s="71">
        <v>0.31460674157303398</v>
      </c>
      <c r="AB111" s="71">
        <v>0.47596153846153799</v>
      </c>
      <c r="AC111" s="71">
        <v>0.42682926829268297</v>
      </c>
      <c r="AD111" s="71">
        <v>0.231788079470199</v>
      </c>
      <c r="AE111" s="71">
        <v>0.25</v>
      </c>
      <c r="AF111" s="71">
        <v>0.19620253164557</v>
      </c>
      <c r="AG111" s="71">
        <v>0.126126126126126</v>
      </c>
      <c r="AH111" s="71">
        <v>0.25242718446601897</v>
      </c>
    </row>
    <row r="112" spans="1:34" x14ac:dyDescent="0.35">
      <c r="A112" s="34" t="s">
        <v>372</v>
      </c>
      <c r="B112" s="34" t="s">
        <v>84</v>
      </c>
      <c r="C112" s="64" t="s">
        <v>407</v>
      </c>
      <c r="E112" s="34" t="s">
        <v>11</v>
      </c>
      <c r="F112" s="38" t="s">
        <v>12</v>
      </c>
      <c r="G112" s="35" t="s">
        <v>199</v>
      </c>
      <c r="H112" s="59" t="s">
        <v>7</v>
      </c>
      <c r="I112" t="str">
        <f t="shared" ref="I112:I113" si="6">CONCATENATE(G112,H112)</f>
        <v>Main reason trouble meeting electricity essential needs : Decline to answer</v>
      </c>
      <c r="J112" t="str">
        <f t="shared" ref="J112:J113" si="7">CONCATENATE(G112,H112,F112)</f>
        <v>Main reason trouble meeting electricity essential needs : Decline to answerLebanese</v>
      </c>
      <c r="K112" s="71">
        <v>4.11522633744856E-3</v>
      </c>
      <c r="W112" s="71">
        <v>6.3694267515923596E-3</v>
      </c>
    </row>
    <row r="113" spans="1:34" x14ac:dyDescent="0.35">
      <c r="A113" s="34" t="s">
        <v>372</v>
      </c>
      <c r="B113" s="34" t="s">
        <v>84</v>
      </c>
      <c r="C113" s="64" t="s">
        <v>407</v>
      </c>
      <c r="E113" s="34" t="s">
        <v>11</v>
      </c>
      <c r="F113" s="38" t="s">
        <v>12</v>
      </c>
      <c r="G113" s="35" t="s">
        <v>199</v>
      </c>
      <c r="H113" s="59" t="s">
        <v>8</v>
      </c>
      <c r="I113" t="str">
        <f t="shared" si="6"/>
        <v>Main reason trouble meeting electricity essential needs : Don't know</v>
      </c>
      <c r="J113" t="str">
        <f t="shared" si="7"/>
        <v>Main reason trouble meeting electricity essential needs : Don't knowLebanese</v>
      </c>
      <c r="K113" s="71">
        <v>4.11522633744856E-3</v>
      </c>
      <c r="L113" s="71">
        <v>6.5359477124183E-3</v>
      </c>
      <c r="P113" s="71">
        <v>4.5248868778280504E-3</v>
      </c>
      <c r="Q113" s="71">
        <v>6.2893081761006301E-3</v>
      </c>
      <c r="T113" s="71">
        <v>7.14285714285714E-3</v>
      </c>
      <c r="Y113" s="71">
        <v>1.03626943005181E-2</v>
      </c>
      <c r="Z113" s="71">
        <v>6.6225165562913899E-3</v>
      </c>
      <c r="AF113" s="71">
        <v>6.3291139240506302E-3</v>
      </c>
    </row>
    <row r="114" spans="1:34" x14ac:dyDescent="0.35">
      <c r="A114" s="34" t="s">
        <v>372</v>
      </c>
      <c r="B114" s="34" t="s">
        <v>84</v>
      </c>
      <c r="C114" s="64" t="s">
        <v>407</v>
      </c>
      <c r="E114" s="34" t="s">
        <v>11</v>
      </c>
      <c r="F114" s="38" t="s">
        <v>12</v>
      </c>
      <c r="G114" s="35" t="s">
        <v>199</v>
      </c>
      <c r="H114" s="59" t="s">
        <v>148</v>
      </c>
      <c r="I114" t="str">
        <f t="shared" ref="I114:I135" si="8">CONCATENATE(G114,H114)</f>
        <v>Main reason trouble meeting electricity essential needs : Financial issues</v>
      </c>
      <c r="J114" t="str">
        <f t="shared" ref="J114:J135" si="9">CONCATENATE(G114,H114,F114)</f>
        <v>Main reason trouble meeting electricity essential needs : Financial issuesLebanese</v>
      </c>
      <c r="K114" s="71">
        <v>0.61728395061728403</v>
      </c>
      <c r="L114" s="71">
        <v>0.44444444444444398</v>
      </c>
      <c r="M114" s="71">
        <v>0.40789473684210498</v>
      </c>
      <c r="N114" s="71">
        <v>0.42499999999999999</v>
      </c>
      <c r="O114" s="71">
        <v>0.29530201342281898</v>
      </c>
      <c r="P114" s="71">
        <v>0.40271493212669701</v>
      </c>
      <c r="Q114" s="71">
        <v>0.64150943396226401</v>
      </c>
      <c r="R114" s="71">
        <v>0.36585365853658502</v>
      </c>
      <c r="S114" s="71">
        <v>0.14136125654450299</v>
      </c>
      <c r="T114" s="71">
        <v>0.5</v>
      </c>
      <c r="U114" s="71">
        <v>0.50349650349650399</v>
      </c>
      <c r="V114" s="71">
        <v>0.52173913043478304</v>
      </c>
      <c r="W114" s="71">
        <v>0.29299363057324801</v>
      </c>
      <c r="X114" s="71">
        <v>0.30645161290322598</v>
      </c>
      <c r="Y114" s="71">
        <v>0.31088082901554398</v>
      </c>
      <c r="Z114" s="71">
        <v>0.43046357615893999</v>
      </c>
      <c r="AA114" s="71">
        <v>0.51123595505618002</v>
      </c>
      <c r="AB114" s="71">
        <v>0.32692307692307698</v>
      </c>
      <c r="AC114" s="71">
        <v>0.35975609756097598</v>
      </c>
      <c r="AD114" s="71">
        <v>0.463576158940397</v>
      </c>
      <c r="AE114" s="71">
        <v>0.57971014492753603</v>
      </c>
      <c r="AF114" s="71">
        <v>0.354430379746835</v>
      </c>
      <c r="AG114" s="71">
        <v>0.63963963963963999</v>
      </c>
      <c r="AH114" s="71">
        <v>0.61165048543689304</v>
      </c>
    </row>
    <row r="115" spans="1:34" x14ac:dyDescent="0.35">
      <c r="A115" s="34" t="s">
        <v>372</v>
      </c>
      <c r="B115" s="34" t="s">
        <v>84</v>
      </c>
      <c r="C115" s="64" t="s">
        <v>407</v>
      </c>
      <c r="E115" s="34" t="s">
        <v>11</v>
      </c>
      <c r="F115" s="38" t="s">
        <v>12</v>
      </c>
      <c r="G115" s="35" t="s">
        <v>199</v>
      </c>
      <c r="H115" s="59" t="s">
        <v>149</v>
      </c>
      <c r="I115" t="str">
        <f t="shared" si="8"/>
        <v>Main reason trouble meeting electricity essential needs : Neither</v>
      </c>
      <c r="J115" t="str">
        <f t="shared" si="9"/>
        <v>Main reason trouble meeting electricity essential needs : NeitherLebanese</v>
      </c>
      <c r="K115" s="71">
        <v>0.12345679012345701</v>
      </c>
      <c r="L115" s="71">
        <v>5.22875816993464E-2</v>
      </c>
      <c r="M115" s="71">
        <v>0.157894736842105</v>
      </c>
      <c r="N115" s="71">
        <v>0.13125000000000001</v>
      </c>
      <c r="O115" s="71">
        <v>8.0536912751677805E-2</v>
      </c>
      <c r="P115" s="71">
        <v>4.0723981900452497E-2</v>
      </c>
      <c r="Q115" s="71">
        <v>0.245283018867925</v>
      </c>
      <c r="R115" s="71">
        <v>0.14024390243902399</v>
      </c>
      <c r="S115" s="71">
        <v>9.4240837696335095E-2</v>
      </c>
      <c r="T115" s="71">
        <v>4.2857142857142899E-2</v>
      </c>
      <c r="U115" s="71">
        <v>0.111888111888112</v>
      </c>
      <c r="V115" s="71">
        <v>0.19875776397515499</v>
      </c>
      <c r="W115" s="71">
        <v>7.6433121019108305E-2</v>
      </c>
      <c r="X115" s="71">
        <v>0.204301075268817</v>
      </c>
      <c r="Y115" s="71">
        <v>0.113989637305699</v>
      </c>
      <c r="Z115" s="71">
        <v>7.9470198675496706E-2</v>
      </c>
      <c r="AA115" s="71">
        <v>0.12921348314606701</v>
      </c>
      <c r="AB115" s="71">
        <v>0.16346153846153799</v>
      </c>
      <c r="AC115" s="71">
        <v>0.12195121951219499</v>
      </c>
      <c r="AD115" s="71">
        <v>0.14569536423841101</v>
      </c>
      <c r="AE115" s="71">
        <v>0.123188405797101</v>
      </c>
      <c r="AF115" s="71">
        <v>0.411392405063291</v>
      </c>
      <c r="AG115" s="71">
        <v>4.5045045045045001E-2</v>
      </c>
      <c r="AH115" s="71">
        <v>2.9126213592233E-2</v>
      </c>
    </row>
    <row r="116" spans="1:34" x14ac:dyDescent="0.35">
      <c r="A116" s="34" t="s">
        <v>372</v>
      </c>
      <c r="B116" s="34" t="s">
        <v>84</v>
      </c>
      <c r="C116" s="64" t="s">
        <v>407</v>
      </c>
      <c r="E116" s="34" t="s">
        <v>11</v>
      </c>
      <c r="F116" s="38" t="s">
        <v>12</v>
      </c>
      <c r="G116" s="35" t="s">
        <v>360</v>
      </c>
      <c r="H116" s="71" t="s">
        <v>146</v>
      </c>
      <c r="I116" t="str">
        <f t="shared" si="8"/>
        <v>Barrier to essential education needs, such as tuition fees, books, etc. preventing to cover them : Access/availability issues</v>
      </c>
      <c r="J116" t="str">
        <f t="shared" si="9"/>
        <v>Barrier to essential education needs, such as tuition fees, books, etc. preventing to cover them : Access/availability issuesLebanese</v>
      </c>
      <c r="K116" s="71">
        <v>1.8018018018018001E-2</v>
      </c>
      <c r="M116" s="71">
        <v>0.13829787234042601</v>
      </c>
      <c r="N116" s="71">
        <v>2.1276595744680899E-2</v>
      </c>
      <c r="O116" s="71">
        <v>6.1224489795918401E-2</v>
      </c>
      <c r="P116" s="71">
        <v>3.8461538461538498E-2</v>
      </c>
      <c r="R116" s="71">
        <v>3.77358490566038E-2</v>
      </c>
      <c r="S116" s="71">
        <v>7.7922077922077906E-2</v>
      </c>
      <c r="T116" s="71">
        <v>2.9850746268656699E-2</v>
      </c>
      <c r="U116" s="71">
        <v>4.47761194029851E-2</v>
      </c>
      <c r="V116" s="71">
        <v>2.66666666666667E-2</v>
      </c>
      <c r="W116" s="71">
        <v>1.85185185185185E-2</v>
      </c>
      <c r="X116" s="71">
        <v>8.8235294117647106E-2</v>
      </c>
      <c r="Y116" s="71">
        <v>4.1237113402061903E-2</v>
      </c>
      <c r="Z116" s="71">
        <v>2.8985507246376802E-2</v>
      </c>
      <c r="AA116" s="71">
        <v>1.5384615384615399E-2</v>
      </c>
      <c r="AC116" s="71">
        <v>5.5555555555555601E-2</v>
      </c>
      <c r="AD116" s="71">
        <v>3.4482758620689703E-2</v>
      </c>
      <c r="AF116" s="71">
        <v>8.3333333333333301E-2</v>
      </c>
      <c r="AG116" s="71">
        <v>5.4794520547945202E-2</v>
      </c>
      <c r="AH116" s="71">
        <v>2.3809523809523801E-2</v>
      </c>
    </row>
    <row r="117" spans="1:34" x14ac:dyDescent="0.35">
      <c r="A117" s="34" t="s">
        <v>372</v>
      </c>
      <c r="B117" s="34" t="s">
        <v>84</v>
      </c>
      <c r="C117" s="64" t="s">
        <v>407</v>
      </c>
      <c r="E117" s="34" t="s">
        <v>11</v>
      </c>
      <c r="F117" s="38" t="s">
        <v>12</v>
      </c>
      <c r="G117" s="35" t="s">
        <v>360</v>
      </c>
      <c r="H117" s="71" t="s">
        <v>147</v>
      </c>
      <c r="I117" t="str">
        <f t="shared" si="8"/>
        <v>Barrier to essential education needs, such as tuition fees, books, etc. preventing to cover them : Both</v>
      </c>
      <c r="J117" t="str">
        <f t="shared" si="9"/>
        <v>Barrier to essential education needs, such as tuition fees, books, etc. preventing to cover them : BothLebanese</v>
      </c>
      <c r="K117" s="71">
        <v>9.0090090090090107E-3</v>
      </c>
      <c r="L117" s="71">
        <v>0.17948717948717899</v>
      </c>
      <c r="M117" s="71">
        <v>9.5744680851063801E-2</v>
      </c>
      <c r="N117" s="71">
        <v>0.10638297872340401</v>
      </c>
      <c r="O117" s="71">
        <v>0.183673469387755</v>
      </c>
      <c r="P117" s="71">
        <v>0.146153846153846</v>
      </c>
      <c r="Q117" s="71">
        <v>5.95238095238095E-2</v>
      </c>
      <c r="R117" s="71">
        <v>0.113207547169811</v>
      </c>
      <c r="S117" s="71">
        <v>0.25974025974025999</v>
      </c>
      <c r="T117" s="71">
        <v>7.4626865671641798E-2</v>
      </c>
      <c r="U117" s="71">
        <v>0.104477611940299</v>
      </c>
      <c r="V117" s="71">
        <v>0.04</v>
      </c>
      <c r="W117" s="71">
        <v>0.22222222222222199</v>
      </c>
      <c r="X117" s="71">
        <v>0.14705882352941199</v>
      </c>
      <c r="Y117" s="71">
        <v>0.22680412371134001</v>
      </c>
      <c r="Z117" s="71">
        <v>0.27536231884057999</v>
      </c>
      <c r="AA117" s="71">
        <v>6.15384615384615E-2</v>
      </c>
      <c r="AB117" s="71">
        <v>0.104477611940299</v>
      </c>
      <c r="AC117" s="71">
        <v>0.11111111111111099</v>
      </c>
      <c r="AD117" s="71">
        <v>8.6206896551724102E-2</v>
      </c>
      <c r="AE117" s="71">
        <v>4.7058823529411799E-2</v>
      </c>
      <c r="AF117" s="71">
        <v>0.22916666666666699</v>
      </c>
      <c r="AG117" s="71">
        <v>2.7397260273972601E-2</v>
      </c>
      <c r="AH117" s="71">
        <v>0.14285714285714299</v>
      </c>
    </row>
    <row r="118" spans="1:34" x14ac:dyDescent="0.35">
      <c r="A118" s="34" t="s">
        <v>372</v>
      </c>
      <c r="B118" s="34" t="s">
        <v>84</v>
      </c>
      <c r="C118" s="64" t="s">
        <v>407</v>
      </c>
      <c r="E118" s="34" t="s">
        <v>11</v>
      </c>
      <c r="F118" s="38" t="s">
        <v>12</v>
      </c>
      <c r="G118" s="35" t="s">
        <v>360</v>
      </c>
      <c r="H118" s="71" t="s">
        <v>7</v>
      </c>
      <c r="I118" t="str">
        <f t="shared" si="8"/>
        <v>Barrier to essential education needs, such as tuition fees, books, etc. preventing to cover them : Decline to answer</v>
      </c>
      <c r="J118" t="str">
        <f t="shared" si="9"/>
        <v>Barrier to essential education needs, such as tuition fees, books, etc. preventing to cover them : Decline to answerLebanese</v>
      </c>
      <c r="M118" s="71">
        <v>2.1276595744680899E-2</v>
      </c>
      <c r="U118" s="71">
        <v>1.49253731343284E-2</v>
      </c>
    </row>
    <row r="119" spans="1:34" x14ac:dyDescent="0.35">
      <c r="A119" s="34" t="s">
        <v>372</v>
      </c>
      <c r="B119" s="34" t="s">
        <v>84</v>
      </c>
      <c r="C119" s="64" t="s">
        <v>407</v>
      </c>
      <c r="E119" s="34" t="s">
        <v>11</v>
      </c>
      <c r="F119" s="38" t="s">
        <v>12</v>
      </c>
      <c r="G119" s="35" t="s">
        <v>360</v>
      </c>
      <c r="H119" s="71" t="s">
        <v>8</v>
      </c>
      <c r="I119" t="str">
        <f t="shared" si="8"/>
        <v>Barrier to essential education needs, such as tuition fees, books, etc. preventing to cover them : Don't know</v>
      </c>
      <c r="J119" t="str">
        <f t="shared" si="9"/>
        <v>Barrier to essential education needs, such as tuition fees, books, etc. preventing to cover them : Don't knowLebanese</v>
      </c>
      <c r="K119" s="71">
        <v>9.0090090090090107E-3</v>
      </c>
      <c r="R119" s="71">
        <v>1.88679245283019E-2</v>
      </c>
    </row>
    <row r="120" spans="1:34" x14ac:dyDescent="0.35">
      <c r="A120" s="34" t="s">
        <v>372</v>
      </c>
      <c r="B120" s="34" t="s">
        <v>84</v>
      </c>
      <c r="C120" s="64" t="s">
        <v>407</v>
      </c>
      <c r="E120" s="34" t="s">
        <v>11</v>
      </c>
      <c r="F120" s="38" t="s">
        <v>12</v>
      </c>
      <c r="G120" s="35" t="s">
        <v>360</v>
      </c>
      <c r="H120" s="71" t="s">
        <v>148</v>
      </c>
      <c r="I120" t="str">
        <f t="shared" si="8"/>
        <v>Barrier to essential education needs, such as tuition fees, books, etc. preventing to cover them : Financial issues</v>
      </c>
      <c r="J120" t="str">
        <f t="shared" si="9"/>
        <v>Barrier to essential education needs, such as tuition fees, books, etc. preventing to cover them : Financial issuesLebanese</v>
      </c>
      <c r="K120" s="71">
        <v>0.75675675675675702</v>
      </c>
      <c r="L120" s="71">
        <v>0.53846153846153799</v>
      </c>
      <c r="M120" s="71">
        <v>0.45744680851063801</v>
      </c>
      <c r="N120" s="71">
        <v>0.56382978723404298</v>
      </c>
      <c r="O120" s="71">
        <v>0.530612244897959</v>
      </c>
      <c r="P120" s="71">
        <v>0.60769230769230798</v>
      </c>
      <c r="Q120" s="71">
        <v>0.66666666666666696</v>
      </c>
      <c r="R120" s="71">
        <v>0.47169811320754701</v>
      </c>
      <c r="S120" s="71">
        <v>0.38961038961039002</v>
      </c>
      <c r="T120" s="71">
        <v>0.79104477611940305</v>
      </c>
      <c r="U120" s="71">
        <v>0.56716417910447803</v>
      </c>
      <c r="V120" s="71">
        <v>0.6</v>
      </c>
      <c r="W120" s="71">
        <v>0.62962962962962998</v>
      </c>
      <c r="X120" s="71">
        <v>0.36764705882352899</v>
      </c>
      <c r="Y120" s="71">
        <v>0.44329896907216498</v>
      </c>
      <c r="Z120" s="71">
        <v>0.44927536231884102</v>
      </c>
      <c r="AA120" s="71">
        <v>0.64615384615384597</v>
      </c>
      <c r="AB120" s="71">
        <v>0.52238805970149305</v>
      </c>
      <c r="AC120" s="71">
        <v>0.58333333333333304</v>
      </c>
      <c r="AD120" s="71">
        <v>0.72413793103448298</v>
      </c>
      <c r="AE120" s="71">
        <v>0.69411764705882395</v>
      </c>
      <c r="AF120" s="71">
        <v>0.41666666666666702</v>
      </c>
      <c r="AG120" s="71">
        <v>0.73972602739726001</v>
      </c>
      <c r="AH120" s="71">
        <v>0.73809523809523803</v>
      </c>
    </row>
    <row r="121" spans="1:34" x14ac:dyDescent="0.35">
      <c r="A121" s="34" t="s">
        <v>372</v>
      </c>
      <c r="B121" s="34" t="s">
        <v>84</v>
      </c>
      <c r="C121" s="64" t="s">
        <v>407</v>
      </c>
      <c r="E121" s="34" t="s">
        <v>11</v>
      </c>
      <c r="F121" s="38" t="s">
        <v>12</v>
      </c>
      <c r="G121" s="35" t="s">
        <v>360</v>
      </c>
      <c r="H121" s="71" t="s">
        <v>149</v>
      </c>
      <c r="I121" t="str">
        <f t="shared" si="8"/>
        <v>Barrier to essential education needs, such as tuition fees, books, etc. preventing to cover them : Neither</v>
      </c>
      <c r="J121" t="str">
        <f t="shared" si="9"/>
        <v>Barrier to essential education needs, such as tuition fees, books, etc. preventing to cover them : NeitherLebanese</v>
      </c>
      <c r="K121" s="71">
        <v>0.20720720720720701</v>
      </c>
      <c r="L121" s="71">
        <v>0.28205128205128199</v>
      </c>
      <c r="M121" s="71">
        <v>0.28723404255319102</v>
      </c>
      <c r="N121" s="71">
        <v>0.30851063829787201</v>
      </c>
      <c r="O121" s="71">
        <v>0.22448979591836701</v>
      </c>
      <c r="P121" s="71">
        <v>0.20769230769230801</v>
      </c>
      <c r="Q121" s="71">
        <v>0.273809523809524</v>
      </c>
      <c r="R121" s="71">
        <v>0.35849056603773599</v>
      </c>
      <c r="S121" s="71">
        <v>0.27272727272727298</v>
      </c>
      <c r="T121" s="71">
        <v>0.104477611940299</v>
      </c>
      <c r="U121" s="71">
        <v>0.26865671641791</v>
      </c>
      <c r="V121" s="71">
        <v>0.33333333333333298</v>
      </c>
      <c r="W121" s="71">
        <v>0.12962962962963001</v>
      </c>
      <c r="X121" s="71">
        <v>0.39705882352941202</v>
      </c>
      <c r="Y121" s="71">
        <v>0.28865979381443302</v>
      </c>
      <c r="Z121" s="71">
        <v>0.24637681159420299</v>
      </c>
      <c r="AA121" s="71">
        <v>0.27692307692307699</v>
      </c>
      <c r="AB121" s="71">
        <v>0.37313432835820898</v>
      </c>
      <c r="AC121" s="71">
        <v>0.25</v>
      </c>
      <c r="AD121" s="71">
        <v>0.15517241379310301</v>
      </c>
      <c r="AE121" s="71">
        <v>0.25882352941176501</v>
      </c>
      <c r="AF121" s="71">
        <v>0.27083333333333298</v>
      </c>
      <c r="AG121" s="71">
        <v>0.17808219178082199</v>
      </c>
      <c r="AH121" s="71">
        <v>9.5238095238095205E-2</v>
      </c>
    </row>
    <row r="122" spans="1:34" x14ac:dyDescent="0.35">
      <c r="A122" s="34" t="s">
        <v>372</v>
      </c>
      <c r="B122" s="34" t="s">
        <v>84</v>
      </c>
      <c r="C122" s="64" t="s">
        <v>373</v>
      </c>
      <c r="D122" s="64" t="s">
        <v>224</v>
      </c>
      <c r="E122" s="38" t="s">
        <v>82</v>
      </c>
      <c r="F122" s="38" t="s">
        <v>12</v>
      </c>
      <c r="G122" s="61" t="s">
        <v>213</v>
      </c>
      <c r="H122" s="62" t="s">
        <v>217</v>
      </c>
      <c r="I122" t="str">
        <f t="shared" si="8"/>
        <v>Food items : Proportion of total expenditures (30 days)</v>
      </c>
      <c r="J122" t="str">
        <f t="shared" si="9"/>
        <v>Food items : Proportion of total expenditures (30 days)Lebanese</v>
      </c>
      <c r="K122" s="71">
        <v>52.672811059907801</v>
      </c>
      <c r="L122" s="71">
        <v>45.2</v>
      </c>
      <c r="M122" s="71">
        <v>56.965909090909101</v>
      </c>
      <c r="N122" s="71">
        <v>51.590909090909101</v>
      </c>
      <c r="O122" s="71">
        <v>45.990566037735903</v>
      </c>
      <c r="P122" s="71">
        <v>46.477272727272698</v>
      </c>
      <c r="Q122" s="71">
        <v>55.342465753424698</v>
      </c>
      <c r="R122" s="71">
        <v>49.453900709219901</v>
      </c>
      <c r="S122" s="71">
        <v>48.1</v>
      </c>
      <c r="T122" s="71">
        <v>59</v>
      </c>
      <c r="U122" s="71">
        <v>47.3764705882353</v>
      </c>
      <c r="V122" s="71">
        <v>49.705882352941202</v>
      </c>
      <c r="W122" s="71">
        <v>44.330882352941202</v>
      </c>
      <c r="X122" s="71">
        <v>50.4360465116279</v>
      </c>
      <c r="Y122" s="71">
        <v>53.085365853658502</v>
      </c>
      <c r="Z122" s="71">
        <v>51.421052631578902</v>
      </c>
      <c r="AA122" s="71">
        <v>46.780821917808197</v>
      </c>
      <c r="AB122" s="71">
        <v>44.942528735632202</v>
      </c>
      <c r="AC122" s="71">
        <v>48.204545454545503</v>
      </c>
      <c r="AD122" s="71">
        <v>58.3888888888889</v>
      </c>
      <c r="AE122" s="71">
        <v>46.583710407239799</v>
      </c>
      <c r="AF122" s="71">
        <v>58.828125</v>
      </c>
      <c r="AG122" s="71">
        <v>59.568965517241402</v>
      </c>
      <c r="AH122" s="71">
        <v>49.3010752688172</v>
      </c>
    </row>
    <row r="123" spans="1:34" x14ac:dyDescent="0.35">
      <c r="A123" s="34" t="s">
        <v>372</v>
      </c>
      <c r="B123" s="34" t="s">
        <v>84</v>
      </c>
      <c r="C123" s="64" t="s">
        <v>373</v>
      </c>
      <c r="D123" s="64" t="s">
        <v>224</v>
      </c>
      <c r="E123" s="38" t="s">
        <v>82</v>
      </c>
      <c r="F123" s="38" t="s">
        <v>12</v>
      </c>
      <c r="G123" s="61" t="s">
        <v>214</v>
      </c>
      <c r="H123" s="62" t="s">
        <v>217</v>
      </c>
      <c r="I123" t="str">
        <f t="shared" si="8"/>
        <v>Rent : Proportion of total expenditures (30 days)</v>
      </c>
      <c r="J123" t="str">
        <f t="shared" si="9"/>
        <v>Rent : Proportion of total expenditures (30 days)Lebanese</v>
      </c>
      <c r="K123" s="71">
        <v>6.7129629629629601</v>
      </c>
      <c r="L123" s="71">
        <v>8.2053571428571406</v>
      </c>
      <c r="M123" s="71">
        <v>1.51685393258427</v>
      </c>
      <c r="N123" s="71">
        <v>7.3411764705882296</v>
      </c>
      <c r="O123" s="71">
        <v>2.6886792452830202</v>
      </c>
      <c r="P123" s="71">
        <v>9.9597701149425308</v>
      </c>
      <c r="Q123" s="71">
        <v>2.8819444444444402</v>
      </c>
      <c r="R123" s="71">
        <v>5.3956834532374103</v>
      </c>
      <c r="S123" s="71">
        <v>3.1333333333333302</v>
      </c>
      <c r="T123" s="71">
        <v>1.4102564102564099</v>
      </c>
      <c r="U123" s="71">
        <v>4.4705882352941204</v>
      </c>
      <c r="V123" s="71">
        <v>1.47058823529412</v>
      </c>
      <c r="W123" s="71">
        <v>2.2352941176470602</v>
      </c>
      <c r="X123" s="71">
        <v>0.90116279069767402</v>
      </c>
      <c r="Y123" s="71">
        <v>3.3987730061349701</v>
      </c>
      <c r="Z123" s="71">
        <v>2.9255319148936199</v>
      </c>
      <c r="AA123" s="71">
        <v>3.8356164383561602</v>
      </c>
      <c r="AB123" s="71">
        <v>0.98850574712643702</v>
      </c>
      <c r="AC123" s="71">
        <v>1.98484848484848</v>
      </c>
      <c r="AD123" s="71">
        <v>1</v>
      </c>
      <c r="AE123" s="71">
        <v>4.6543778801843301</v>
      </c>
      <c r="AF123" s="71">
        <v>1.36220472440945</v>
      </c>
      <c r="AG123" s="71">
        <v>2.1551724137931001</v>
      </c>
      <c r="AH123" s="71">
        <v>0.483870967741935</v>
      </c>
    </row>
    <row r="124" spans="1:34" x14ac:dyDescent="0.35">
      <c r="A124" s="34" t="s">
        <v>372</v>
      </c>
      <c r="B124" s="34" t="s">
        <v>84</v>
      </c>
      <c r="C124" s="64" t="s">
        <v>373</v>
      </c>
      <c r="D124" s="64" t="s">
        <v>224</v>
      </c>
      <c r="E124" s="38" t="s">
        <v>82</v>
      </c>
      <c r="F124" s="38" t="s">
        <v>12</v>
      </c>
      <c r="G124" s="61" t="s">
        <v>215</v>
      </c>
      <c r="H124" s="62" t="s">
        <v>217</v>
      </c>
      <c r="I124" t="str">
        <f t="shared" si="8"/>
        <v>Medical care (including medicine) : Proportion of total expenditures (30 days)</v>
      </c>
      <c r="J124" t="str">
        <f t="shared" si="9"/>
        <v>Medical care (including medicine) : Proportion of total expenditures (30 days)Lebanese</v>
      </c>
      <c r="K124" s="71">
        <v>17.705069124424</v>
      </c>
      <c r="L124" s="71">
        <v>14.3913043478261</v>
      </c>
      <c r="M124" s="71">
        <v>15.6477272727273</v>
      </c>
      <c r="N124" s="71">
        <v>16.931818181818201</v>
      </c>
      <c r="O124" s="71">
        <v>20.047169811320799</v>
      </c>
      <c r="P124" s="71">
        <v>21.403409090909101</v>
      </c>
      <c r="Q124" s="71">
        <v>18.630136986301402</v>
      </c>
      <c r="R124" s="71">
        <v>15.3758865248227</v>
      </c>
      <c r="S124" s="71">
        <v>20.8466666666667</v>
      </c>
      <c r="T124" s="71">
        <v>18.3333333333333</v>
      </c>
      <c r="U124" s="71">
        <v>21.8</v>
      </c>
      <c r="V124" s="71">
        <v>19.4509803921569</v>
      </c>
      <c r="W124" s="71">
        <v>22.8161764705882</v>
      </c>
      <c r="X124" s="71">
        <v>20.494186046511601</v>
      </c>
      <c r="Y124" s="71">
        <v>19.792682926829301</v>
      </c>
      <c r="Z124" s="71">
        <v>14.105263157894701</v>
      </c>
      <c r="AA124" s="71">
        <v>15.9109589041096</v>
      </c>
      <c r="AB124" s="71">
        <v>22.827586206896601</v>
      </c>
      <c r="AC124" s="71">
        <v>19.189393939393899</v>
      </c>
      <c r="AD124" s="71">
        <v>18.3888888888889</v>
      </c>
      <c r="AE124" s="71">
        <v>18.371040723981899</v>
      </c>
      <c r="AF124" s="71">
        <v>18.046875</v>
      </c>
      <c r="AG124" s="71">
        <v>17.586206896551701</v>
      </c>
      <c r="AH124" s="71">
        <v>19.731182795698899</v>
      </c>
    </row>
    <row r="125" spans="1:34" x14ac:dyDescent="0.35">
      <c r="A125" s="34" t="s">
        <v>372</v>
      </c>
      <c r="B125" s="34" t="s">
        <v>84</v>
      </c>
      <c r="C125" s="64" t="s">
        <v>373</v>
      </c>
      <c r="D125" s="64" t="s">
        <v>224</v>
      </c>
      <c r="E125" s="38" t="s">
        <v>82</v>
      </c>
      <c r="F125" s="38" t="s">
        <v>12</v>
      </c>
      <c r="G125" s="61" t="s">
        <v>216</v>
      </c>
      <c r="H125" s="62" t="s">
        <v>217</v>
      </c>
      <c r="I125" t="str">
        <f t="shared" si="8"/>
        <v>Water (from all sources combined, including utilties) : Proportion of total expenditures (30 days)</v>
      </c>
      <c r="J125" t="str">
        <f t="shared" si="9"/>
        <v>Water (from all sources combined, including utilties) : Proportion of total expenditures (30 days)Lebanese</v>
      </c>
      <c r="K125" s="71">
        <v>6.2073732718894004</v>
      </c>
      <c r="L125" s="71">
        <v>7.8869565217391298</v>
      </c>
      <c r="M125" s="71">
        <v>6.3068181818181799</v>
      </c>
      <c r="N125" s="71">
        <v>8.2386363636363598</v>
      </c>
      <c r="O125" s="71">
        <v>7.2169811320754702</v>
      </c>
      <c r="P125" s="71">
        <v>5.0681818181818201</v>
      </c>
      <c r="Q125" s="71">
        <v>8.9109589041095898</v>
      </c>
      <c r="R125" s="71">
        <v>6.8936170212765999</v>
      </c>
      <c r="S125" s="71">
        <v>5.6333333333333302</v>
      </c>
      <c r="T125" s="71">
        <v>5.7307692307692299</v>
      </c>
      <c r="U125" s="71">
        <v>8.1294117647058801</v>
      </c>
      <c r="V125" s="71">
        <v>8.1568627450980404</v>
      </c>
      <c r="W125" s="71">
        <v>6.3897058823529402</v>
      </c>
      <c r="X125" s="71">
        <v>8.7790697674418592</v>
      </c>
      <c r="Y125" s="71">
        <v>2.8963414634146298</v>
      </c>
      <c r="Z125" s="71">
        <v>6.8421052631578902</v>
      </c>
      <c r="AA125" s="71">
        <v>10.3904109589041</v>
      </c>
      <c r="AB125" s="71">
        <v>3.18965517241379</v>
      </c>
      <c r="AC125" s="71">
        <v>6.8181818181818201</v>
      </c>
      <c r="AD125" s="71">
        <v>7.12222222222222</v>
      </c>
      <c r="AE125" s="71">
        <v>7.9638009049773801</v>
      </c>
      <c r="AF125" s="71">
        <v>4.8203125</v>
      </c>
      <c r="AG125" s="71">
        <v>4.3965517241379297</v>
      </c>
      <c r="AH125" s="71">
        <v>7.6344086021505397</v>
      </c>
    </row>
    <row r="126" spans="1:34" x14ac:dyDescent="0.35">
      <c r="A126" s="34" t="s">
        <v>372</v>
      </c>
      <c r="B126" s="34" t="s">
        <v>84</v>
      </c>
      <c r="C126" s="64" t="s">
        <v>373</v>
      </c>
      <c r="E126" s="38" t="s">
        <v>11</v>
      </c>
      <c r="F126" s="38" t="s">
        <v>12</v>
      </c>
      <c r="G126" s="35" t="s">
        <v>239</v>
      </c>
      <c r="H126" s="63" t="s">
        <v>226</v>
      </c>
      <c r="I126" t="str">
        <f t="shared" si="8"/>
        <v>Average monthly expenditures (30 days) : From 12 million LBP to less than 15 million LBP</v>
      </c>
      <c r="J126" t="str">
        <f t="shared" si="9"/>
        <v>Average monthly expenditures (30 days) : From 12 million LBP to less than 15 million LBPLebanese</v>
      </c>
      <c r="K126" s="71">
        <v>1.3824884792626699E-2</v>
      </c>
      <c r="L126" s="71">
        <v>2.6086956521739101E-2</v>
      </c>
      <c r="N126" s="71">
        <v>1.8939393939393898E-2</v>
      </c>
      <c r="Q126" s="71">
        <v>1.3698630136986301E-2</v>
      </c>
      <c r="R126" s="71">
        <v>1.41843971631206E-2</v>
      </c>
      <c r="S126" s="71">
        <v>0.02</v>
      </c>
      <c r="W126" s="71">
        <v>2.2058823529411801E-2</v>
      </c>
      <c r="Y126" s="71">
        <v>6.0975609756097598E-3</v>
      </c>
      <c r="Z126" s="71">
        <v>1.05263157894737E-2</v>
      </c>
      <c r="AA126" s="71">
        <v>1.3698630136986301E-2</v>
      </c>
      <c r="AB126" s="71">
        <v>1.72413793103448E-2</v>
      </c>
      <c r="AC126" s="71">
        <v>2.27272727272727E-2</v>
      </c>
      <c r="AE126" s="71">
        <v>1.35746606334842E-2</v>
      </c>
      <c r="AF126" s="71">
        <v>7.8125E-3</v>
      </c>
      <c r="AG126" s="71">
        <v>1.72413793103448E-2</v>
      </c>
      <c r="AH126" s="71">
        <v>1.0752688172042999E-2</v>
      </c>
    </row>
    <row r="127" spans="1:34" x14ac:dyDescent="0.35">
      <c r="A127" s="34" t="s">
        <v>372</v>
      </c>
      <c r="B127" s="34" t="s">
        <v>84</v>
      </c>
      <c r="C127" s="64" t="s">
        <v>373</v>
      </c>
      <c r="E127" s="38" t="s">
        <v>11</v>
      </c>
      <c r="F127" s="38" t="s">
        <v>12</v>
      </c>
      <c r="G127" s="35" t="s">
        <v>239</v>
      </c>
      <c r="H127" s="63" t="s">
        <v>227</v>
      </c>
      <c r="I127" t="str">
        <f t="shared" si="8"/>
        <v>Average monthly expenditures (30 days) : From 15 million LBP to less than 20 million LBP</v>
      </c>
      <c r="J127" t="str">
        <f t="shared" si="9"/>
        <v>Average monthly expenditures (30 days) : From 15 million LBP to less than 20 million LBPLebanese</v>
      </c>
      <c r="K127" s="71">
        <v>9.2165898617511503E-3</v>
      </c>
      <c r="L127" s="71">
        <v>8.6956521739130401E-3</v>
      </c>
      <c r="N127" s="71">
        <v>1.5151515151515201E-2</v>
      </c>
      <c r="O127" s="71">
        <v>9.4339622641509396E-3</v>
      </c>
      <c r="R127" s="71">
        <v>7.09219858156028E-3</v>
      </c>
      <c r="S127" s="71">
        <v>1.3333333333333299E-2</v>
      </c>
      <c r="T127" s="71">
        <v>1.2820512820512799E-2</v>
      </c>
      <c r="AB127" s="71">
        <v>5.74712643678161E-3</v>
      </c>
      <c r="AC127" s="71">
        <v>7.5757575757575803E-3</v>
      </c>
      <c r="AE127" s="71">
        <v>4.5248868778280504E-3</v>
      </c>
    </row>
    <row r="128" spans="1:34" x14ac:dyDescent="0.35">
      <c r="A128" s="34" t="s">
        <v>372</v>
      </c>
      <c r="B128" s="34" t="s">
        <v>84</v>
      </c>
      <c r="C128" s="64" t="s">
        <v>373</v>
      </c>
      <c r="E128" s="38" t="s">
        <v>11</v>
      </c>
      <c r="F128" s="38" t="s">
        <v>12</v>
      </c>
      <c r="G128" s="35" t="s">
        <v>239</v>
      </c>
      <c r="H128" s="63" t="s">
        <v>228</v>
      </c>
      <c r="I128" t="str">
        <f t="shared" si="8"/>
        <v>Average monthly expenditures (30 days) : From 1 million LBP to less than 2,400,000 LBP</v>
      </c>
      <c r="J128" t="str">
        <f t="shared" si="9"/>
        <v>Average monthly expenditures (30 days) : From 1 million LBP to less than 2,400,000 LBPLebanese</v>
      </c>
      <c r="K128" s="71">
        <v>0.33179723502304098</v>
      </c>
      <c r="L128" s="71">
        <v>0.208695652173913</v>
      </c>
      <c r="M128" s="71">
        <v>0.30681818181818199</v>
      </c>
      <c r="N128" s="71">
        <v>0.23106060606060599</v>
      </c>
      <c r="O128" s="71">
        <v>0.26415094339622602</v>
      </c>
      <c r="P128" s="71">
        <v>0.33522727272727298</v>
      </c>
      <c r="Q128" s="71">
        <v>0.37671232876712302</v>
      </c>
      <c r="R128" s="71">
        <v>0.15602836879432599</v>
      </c>
      <c r="S128" s="71">
        <v>0.28666666666666701</v>
      </c>
      <c r="T128" s="71">
        <v>0.243589743589744</v>
      </c>
      <c r="U128" s="71">
        <v>0.188235294117647</v>
      </c>
      <c r="V128" s="71">
        <v>0.49019607843137297</v>
      </c>
      <c r="W128" s="71">
        <v>0.34558823529411797</v>
      </c>
      <c r="X128" s="71">
        <v>0.36046511627907002</v>
      </c>
      <c r="Y128" s="71">
        <v>0.42682926829268297</v>
      </c>
      <c r="Z128" s="71">
        <v>0.26315789473684198</v>
      </c>
      <c r="AA128" s="71">
        <v>0.301369863013699</v>
      </c>
      <c r="AB128" s="71">
        <v>0.36206896551724099</v>
      </c>
      <c r="AC128" s="71">
        <v>0.18181818181818199</v>
      </c>
      <c r="AD128" s="71">
        <v>0.24444444444444399</v>
      </c>
      <c r="AE128" s="71">
        <v>0.239819004524887</v>
      </c>
      <c r="AF128" s="71">
        <v>0.328125</v>
      </c>
      <c r="AG128" s="71">
        <v>0.20689655172413801</v>
      </c>
      <c r="AH128" s="71">
        <v>0.31182795698924698</v>
      </c>
    </row>
    <row r="129" spans="1:34" x14ac:dyDescent="0.35">
      <c r="A129" s="34" t="s">
        <v>372</v>
      </c>
      <c r="B129" s="34" t="s">
        <v>84</v>
      </c>
      <c r="C129" s="64" t="s">
        <v>373</v>
      </c>
      <c r="E129" s="38" t="s">
        <v>11</v>
      </c>
      <c r="F129" s="38" t="s">
        <v>12</v>
      </c>
      <c r="G129" s="35" t="s">
        <v>239</v>
      </c>
      <c r="H129" s="63" t="s">
        <v>229</v>
      </c>
      <c r="I129" t="str">
        <f t="shared" si="8"/>
        <v>Average monthly expenditures (30 days) : From 20 million LBP to less than 25 million LBP</v>
      </c>
      <c r="J129" t="str">
        <f t="shared" si="9"/>
        <v>Average monthly expenditures (30 days) : From 20 million LBP to less than 25 million LBPLebanese</v>
      </c>
      <c r="O129" s="71">
        <v>9.4339622641509396E-3</v>
      </c>
      <c r="P129" s="71">
        <v>5.6818181818181802E-3</v>
      </c>
      <c r="Q129" s="71">
        <v>1.3698630136986301E-2</v>
      </c>
      <c r="AC129" s="71">
        <v>7.5757575757575803E-3</v>
      </c>
      <c r="AE129" s="71">
        <v>4.5248868778280504E-3</v>
      </c>
    </row>
    <row r="130" spans="1:34" x14ac:dyDescent="0.35">
      <c r="A130" s="34" t="s">
        <v>372</v>
      </c>
      <c r="B130" s="34" t="s">
        <v>84</v>
      </c>
      <c r="C130" s="64" t="s">
        <v>373</v>
      </c>
      <c r="E130" s="38" t="s">
        <v>11</v>
      </c>
      <c r="F130" s="38" t="s">
        <v>12</v>
      </c>
      <c r="G130" s="35" t="s">
        <v>239</v>
      </c>
      <c r="H130" s="63" t="s">
        <v>230</v>
      </c>
      <c r="I130" t="str">
        <f t="shared" si="8"/>
        <v>Average monthly expenditures (30 days) : From 25 million LBP to less than 35 million LBP</v>
      </c>
      <c r="J130" t="str">
        <f t="shared" si="9"/>
        <v>Average monthly expenditures (30 days) : From 25 million LBP to less than 35 million LBPLebanese</v>
      </c>
      <c r="L130" s="71">
        <v>8.6956521739130401E-3</v>
      </c>
      <c r="W130" s="71">
        <v>1.4705882352941201E-2</v>
      </c>
      <c r="AE130" s="71">
        <v>4.5248868778280504E-3</v>
      </c>
    </row>
    <row r="131" spans="1:34" x14ac:dyDescent="0.35">
      <c r="A131" s="34" t="s">
        <v>372</v>
      </c>
      <c r="B131" s="34" t="s">
        <v>84</v>
      </c>
      <c r="C131" s="64" t="s">
        <v>373</v>
      </c>
      <c r="E131" s="38" t="s">
        <v>11</v>
      </c>
      <c r="F131" s="38" t="s">
        <v>12</v>
      </c>
      <c r="G131" s="35" t="s">
        <v>239</v>
      </c>
      <c r="H131" s="63" t="s">
        <v>231</v>
      </c>
      <c r="I131" t="str">
        <f t="shared" si="8"/>
        <v>Average monthly expenditures (30 days) : From 2,400,000 LBP to less than 5 million LBP</v>
      </c>
      <c r="J131" t="str">
        <f t="shared" si="9"/>
        <v>Average monthly expenditures (30 days) : From 2,400,000 LBP to less than 5 million LBPLebanese</v>
      </c>
      <c r="K131" s="71">
        <v>0.36866359447004599</v>
      </c>
      <c r="L131" s="71">
        <v>0.36521739130434799</v>
      </c>
      <c r="M131" s="71">
        <v>0.48863636363636398</v>
      </c>
      <c r="N131" s="71">
        <v>0.38636363636363602</v>
      </c>
      <c r="O131" s="71">
        <v>0.34905660377358499</v>
      </c>
      <c r="P131" s="71">
        <v>0.232954545454545</v>
      </c>
      <c r="Q131" s="71">
        <v>0.23972602739726001</v>
      </c>
      <c r="R131" s="71">
        <v>0.41843971631205701</v>
      </c>
      <c r="S131" s="71">
        <v>0.353333333333333</v>
      </c>
      <c r="T131" s="71">
        <v>0.34615384615384598</v>
      </c>
      <c r="U131" s="71">
        <v>0.4</v>
      </c>
      <c r="V131" s="71">
        <v>0.24509803921568599</v>
      </c>
      <c r="W131" s="71">
        <v>0.29411764705882398</v>
      </c>
      <c r="X131" s="71">
        <v>0.372093023255814</v>
      </c>
      <c r="Y131" s="71">
        <v>0.292682926829268</v>
      </c>
      <c r="Z131" s="71">
        <v>0.27368421052631597</v>
      </c>
      <c r="AA131" s="71">
        <v>0.34246575342465801</v>
      </c>
      <c r="AB131" s="71">
        <v>0.31034482758620702</v>
      </c>
      <c r="AC131" s="71">
        <v>0.34848484848484801</v>
      </c>
      <c r="AD131" s="71">
        <v>0.43333333333333302</v>
      </c>
      <c r="AE131" s="71">
        <v>0.36651583710407198</v>
      </c>
      <c r="AF131" s="71">
        <v>0.40625</v>
      </c>
      <c r="AG131" s="71">
        <v>0.27586206896551702</v>
      </c>
      <c r="AH131" s="71">
        <v>0.41935483870967699</v>
      </c>
    </row>
    <row r="132" spans="1:34" x14ac:dyDescent="0.35">
      <c r="A132" s="34" t="s">
        <v>372</v>
      </c>
      <c r="B132" s="34" t="s">
        <v>84</v>
      </c>
      <c r="C132" s="64" t="s">
        <v>373</v>
      </c>
      <c r="E132" s="38" t="s">
        <v>11</v>
      </c>
      <c r="F132" s="38" t="s">
        <v>12</v>
      </c>
      <c r="G132" s="35" t="s">
        <v>239</v>
      </c>
      <c r="H132" s="63" t="s">
        <v>232</v>
      </c>
      <c r="I132" t="str">
        <f t="shared" si="8"/>
        <v>Average monthly expenditures (30 days) : From 300,000 LBP to less than 650,000 LBP</v>
      </c>
      <c r="J132" t="str">
        <f t="shared" si="9"/>
        <v>Average monthly expenditures (30 days) : From 300,000 LBP to less than 650,000 LBPLebanese</v>
      </c>
      <c r="K132" s="71">
        <v>9.2165898617511503E-3</v>
      </c>
      <c r="L132" s="71">
        <v>2.6086956521739101E-2</v>
      </c>
      <c r="M132" s="71">
        <v>3.4090909090909102E-2</v>
      </c>
      <c r="N132" s="71">
        <v>1.5151515151515201E-2</v>
      </c>
      <c r="O132" s="71">
        <v>9.4339622641509396E-3</v>
      </c>
      <c r="P132" s="71">
        <v>5.6818181818181802E-2</v>
      </c>
      <c r="Q132" s="71">
        <v>7.5342465753424695E-2</v>
      </c>
      <c r="S132" s="71">
        <v>6.6666666666666697E-3</v>
      </c>
      <c r="T132" s="71">
        <v>2.5641025641025599E-2</v>
      </c>
      <c r="V132" s="71">
        <v>3.9215686274509803E-2</v>
      </c>
      <c r="W132" s="71">
        <v>7.3529411764705899E-3</v>
      </c>
      <c r="X132" s="71">
        <v>5.8139534883720903E-3</v>
      </c>
      <c r="Y132" s="71">
        <v>1.8292682926829298E-2</v>
      </c>
      <c r="AA132" s="71">
        <v>1.3698630136986301E-2</v>
      </c>
      <c r="AB132" s="71">
        <v>1.1494252873563199E-2</v>
      </c>
      <c r="AC132" s="71">
        <v>7.5757575757575803E-3</v>
      </c>
      <c r="AD132" s="71">
        <v>4.4444444444444398E-2</v>
      </c>
      <c r="AE132" s="71">
        <v>9.0497737556561094E-3</v>
      </c>
      <c r="AF132" s="71">
        <v>2.34375E-2</v>
      </c>
      <c r="AG132" s="71">
        <v>3.4482758620689703E-2</v>
      </c>
    </row>
    <row r="133" spans="1:34" x14ac:dyDescent="0.35">
      <c r="A133" s="34" t="s">
        <v>372</v>
      </c>
      <c r="B133" s="34" t="s">
        <v>84</v>
      </c>
      <c r="C133" s="64" t="s">
        <v>373</v>
      </c>
      <c r="E133" s="38" t="s">
        <v>11</v>
      </c>
      <c r="F133" s="38" t="s">
        <v>12</v>
      </c>
      <c r="G133" s="35" t="s">
        <v>239</v>
      </c>
      <c r="H133" s="63" t="s">
        <v>233</v>
      </c>
      <c r="I133" t="str">
        <f t="shared" si="8"/>
        <v>Average monthly expenditures (30 days) : From 35 million LBP to less than 50 million LBP</v>
      </c>
      <c r="J133" t="str">
        <f t="shared" si="9"/>
        <v>Average monthly expenditures (30 days) : From 35 million LBP to less than 50 million LBPLebanese</v>
      </c>
      <c r="L133" s="71">
        <v>8.6956521739130401E-3</v>
      </c>
      <c r="N133" s="71">
        <v>3.7878787878787902E-3</v>
      </c>
      <c r="AA133" s="71">
        <v>1.3698630136986301E-2</v>
      </c>
    </row>
    <row r="134" spans="1:34" x14ac:dyDescent="0.35">
      <c r="A134" s="34" t="s">
        <v>372</v>
      </c>
      <c r="B134" s="34" t="s">
        <v>84</v>
      </c>
      <c r="C134" s="64" t="s">
        <v>373</v>
      </c>
      <c r="E134" s="38" t="s">
        <v>11</v>
      </c>
      <c r="F134" s="38" t="s">
        <v>12</v>
      </c>
      <c r="G134" s="35" t="s">
        <v>239</v>
      </c>
      <c r="H134" s="63" t="s">
        <v>235</v>
      </c>
      <c r="I134" t="str">
        <f t="shared" si="8"/>
        <v>Average monthly expenditures (30 days) : From 5 million LBP to less than 8 million LBP</v>
      </c>
      <c r="J134" t="str">
        <f t="shared" si="9"/>
        <v>Average monthly expenditures (30 days) : From 5 million LBP to less than 8 million LBPLebanese</v>
      </c>
      <c r="K134" s="71">
        <v>0.13824884792626699</v>
      </c>
      <c r="L134" s="71">
        <v>0.147826086956522</v>
      </c>
      <c r="M134" s="71">
        <v>3.4090909090909102E-2</v>
      </c>
      <c r="N134" s="71">
        <v>0.13636363636363599</v>
      </c>
      <c r="O134" s="71">
        <v>0.13207547169811301</v>
      </c>
      <c r="P134" s="71">
        <v>9.0909090909090898E-2</v>
      </c>
      <c r="Q134" s="71">
        <v>0.13698630136986301</v>
      </c>
      <c r="R134" s="71">
        <v>0.28368794326241098</v>
      </c>
      <c r="S134" s="71">
        <v>0.2</v>
      </c>
      <c r="T134" s="71">
        <v>0.256410256410256</v>
      </c>
      <c r="U134" s="71">
        <v>0.25882352941176501</v>
      </c>
      <c r="V134" s="71">
        <v>0.13725490196078399</v>
      </c>
      <c r="W134" s="71">
        <v>0.16911764705882401</v>
      </c>
      <c r="X134" s="71">
        <v>0.162790697674419</v>
      </c>
      <c r="Y134" s="71">
        <v>5.4878048780487798E-2</v>
      </c>
      <c r="Z134" s="71">
        <v>0.17894736842105299</v>
      </c>
      <c r="AA134" s="71">
        <v>0.13013698630136999</v>
      </c>
      <c r="AB134" s="71">
        <v>0.16666666666666699</v>
      </c>
      <c r="AC134" s="71">
        <v>0.24242424242424199</v>
      </c>
      <c r="AD134" s="71">
        <v>0.155555555555556</v>
      </c>
      <c r="AE134" s="71">
        <v>0.203619909502262</v>
      </c>
      <c r="AF134" s="71">
        <v>0.1640625</v>
      </c>
      <c r="AG134" s="71">
        <v>0.22413793103448301</v>
      </c>
      <c r="AH134" s="71">
        <v>0.16129032258064499</v>
      </c>
    </row>
    <row r="135" spans="1:34" x14ac:dyDescent="0.35">
      <c r="A135" s="34" t="s">
        <v>372</v>
      </c>
      <c r="B135" s="34" t="s">
        <v>84</v>
      </c>
      <c r="C135" s="64" t="s">
        <v>373</v>
      </c>
      <c r="E135" s="38" t="s">
        <v>11</v>
      </c>
      <c r="F135" s="38" t="s">
        <v>12</v>
      </c>
      <c r="G135" s="35" t="s">
        <v>239</v>
      </c>
      <c r="H135" s="63" t="s">
        <v>236</v>
      </c>
      <c r="I135" t="str">
        <f t="shared" si="8"/>
        <v>Average monthly expenditures (30 days) : From 650,000 LBP to less than 1 million LBP</v>
      </c>
      <c r="J135" t="str">
        <f t="shared" si="9"/>
        <v>Average monthly expenditures (30 days) : From 650,000 LBP to less than 1 million LBPLebanese</v>
      </c>
      <c r="K135" s="71">
        <v>5.5299539170506902E-2</v>
      </c>
      <c r="L135" s="71">
        <v>7.8260869565217397E-2</v>
      </c>
      <c r="M135" s="71">
        <v>7.9545454545454503E-2</v>
      </c>
      <c r="N135" s="71">
        <v>6.0606060606060601E-2</v>
      </c>
      <c r="O135" s="71">
        <v>4.71698113207547E-2</v>
      </c>
      <c r="P135" s="71">
        <v>0.15340909090909099</v>
      </c>
      <c r="Q135" s="71">
        <v>0.102739726027397</v>
      </c>
      <c r="R135" s="71">
        <v>2.1276595744680899E-2</v>
      </c>
      <c r="S135" s="71">
        <v>5.3333333333333302E-2</v>
      </c>
      <c r="T135" s="71">
        <v>5.1282051282051301E-2</v>
      </c>
      <c r="U135" s="71">
        <v>1.1764705882352899E-2</v>
      </c>
      <c r="V135" s="71">
        <v>3.9215686274509803E-2</v>
      </c>
      <c r="W135" s="71">
        <v>5.8823529411764698E-2</v>
      </c>
      <c r="X135" s="71">
        <v>6.3953488372092998E-2</v>
      </c>
      <c r="Y135" s="71">
        <v>0.12804878048780499</v>
      </c>
      <c r="Z135" s="71">
        <v>8.42105263157895E-2</v>
      </c>
      <c r="AA135" s="71">
        <v>8.9041095890410996E-2</v>
      </c>
      <c r="AB135" s="71">
        <v>4.5977011494252901E-2</v>
      </c>
      <c r="AC135" s="71">
        <v>3.03030303030303E-2</v>
      </c>
      <c r="AD135" s="71">
        <v>3.3333333333333298E-2</v>
      </c>
      <c r="AE135" s="71">
        <v>7.69230769230769E-2</v>
      </c>
      <c r="AF135" s="71">
        <v>4.6875E-2</v>
      </c>
      <c r="AG135" s="71">
        <v>0.17241379310344801</v>
      </c>
      <c r="AH135" s="71">
        <v>5.3763440860214999E-2</v>
      </c>
    </row>
    <row r="136" spans="1:34" x14ac:dyDescent="0.35">
      <c r="A136" s="34" t="s">
        <v>372</v>
      </c>
      <c r="B136" s="34" t="s">
        <v>84</v>
      </c>
      <c r="C136" s="64" t="s">
        <v>373</v>
      </c>
      <c r="E136" s="38" t="s">
        <v>11</v>
      </c>
      <c r="F136" s="38" t="s">
        <v>12</v>
      </c>
      <c r="G136" s="35" t="s">
        <v>239</v>
      </c>
      <c r="H136" s="63" t="s">
        <v>237</v>
      </c>
      <c r="I136" t="str">
        <f t="shared" ref="I136:I144" si="10">CONCATENATE(G136,H136)</f>
        <v>Average monthly expenditures (30 days) : From 8 million LBP to less than 12 million LBP</v>
      </c>
      <c r="J136" t="str">
        <f t="shared" ref="J136:J144" si="11">CONCATENATE(G136,H136,F136)</f>
        <v>Average monthly expenditures (30 days) : From 8 million LBP to less than 12 million LBPLebanese</v>
      </c>
      <c r="K136" s="71">
        <v>3.6866359447004601E-2</v>
      </c>
      <c r="L136" s="71">
        <v>6.9565217391304293E-2</v>
      </c>
      <c r="M136" s="71">
        <v>2.27272727272727E-2</v>
      </c>
      <c r="N136" s="71">
        <v>6.4393939393939406E-2</v>
      </c>
      <c r="O136" s="71">
        <v>6.6037735849056603E-2</v>
      </c>
      <c r="P136" s="71">
        <v>2.8409090909090901E-2</v>
      </c>
      <c r="Q136" s="71">
        <v>2.0547945205479499E-2</v>
      </c>
      <c r="R136" s="71">
        <v>6.3829787234042507E-2</v>
      </c>
      <c r="S136" s="71">
        <v>3.3333333333333298E-2</v>
      </c>
      <c r="T136" s="71">
        <v>5.1282051282051301E-2</v>
      </c>
      <c r="U136" s="71">
        <v>7.0588235294117604E-2</v>
      </c>
      <c r="V136" s="71">
        <v>2.9411764705882401E-2</v>
      </c>
      <c r="W136" s="71">
        <v>7.3529411764705899E-2</v>
      </c>
      <c r="X136" s="71">
        <v>2.32558139534884E-2</v>
      </c>
      <c r="Y136" s="71">
        <v>1.8292682926829298E-2</v>
      </c>
      <c r="Z136" s="71">
        <v>0.105263157894737</v>
      </c>
      <c r="AA136" s="71">
        <v>7.5342465753424695E-2</v>
      </c>
      <c r="AB136" s="71">
        <v>2.8735632183908E-2</v>
      </c>
      <c r="AC136" s="71">
        <v>4.54545454545454E-2</v>
      </c>
      <c r="AD136" s="71">
        <v>3.3333333333333298E-2</v>
      </c>
      <c r="AE136" s="71">
        <v>4.52488687782805E-2</v>
      </c>
      <c r="AF136" s="71">
        <v>2.34375E-2</v>
      </c>
      <c r="AG136" s="71">
        <v>3.4482758620689703E-2</v>
      </c>
      <c r="AH136" s="71">
        <v>3.2258064516128997E-2</v>
      </c>
    </row>
    <row r="137" spans="1:34" x14ac:dyDescent="0.35">
      <c r="A137" s="34" t="s">
        <v>372</v>
      </c>
      <c r="B137" s="34" t="s">
        <v>84</v>
      </c>
      <c r="C137" s="64" t="s">
        <v>373</v>
      </c>
      <c r="E137" s="38" t="s">
        <v>11</v>
      </c>
      <c r="F137" s="38" t="s">
        <v>12</v>
      </c>
      <c r="G137" s="35" t="s">
        <v>239</v>
      </c>
      <c r="H137" s="63" t="s">
        <v>7</v>
      </c>
      <c r="I137" t="str">
        <f t="shared" si="10"/>
        <v>Average monthly expenditures (30 days) : Decline to answer</v>
      </c>
      <c r="J137" t="str">
        <f t="shared" si="11"/>
        <v>Average monthly expenditures (30 days) : Decline to answerLebanese</v>
      </c>
      <c r="L137" s="71">
        <v>2.6086956521739101E-2</v>
      </c>
      <c r="N137" s="71">
        <v>7.5757575757575803E-3</v>
      </c>
      <c r="O137" s="71">
        <v>9.4339622641509396E-3</v>
      </c>
      <c r="Q137" s="71">
        <v>6.8493150684931503E-3</v>
      </c>
      <c r="U137" s="71">
        <v>2.3529411764705899E-2</v>
      </c>
      <c r="Y137" s="71">
        <v>6.0975609756097598E-3</v>
      </c>
      <c r="Z137" s="71">
        <v>3.1578947368421102E-2</v>
      </c>
    </row>
    <row r="138" spans="1:34" x14ac:dyDescent="0.35">
      <c r="A138" s="34" t="s">
        <v>372</v>
      </c>
      <c r="B138" s="34" t="s">
        <v>84</v>
      </c>
      <c r="C138" s="64" t="s">
        <v>373</v>
      </c>
      <c r="E138" s="38" t="s">
        <v>11</v>
      </c>
      <c r="F138" s="38" t="s">
        <v>12</v>
      </c>
      <c r="G138" s="35" t="s">
        <v>239</v>
      </c>
      <c r="H138" s="63" t="s">
        <v>8</v>
      </c>
      <c r="I138" t="str">
        <f t="shared" si="10"/>
        <v>Average monthly expenditures (30 days) : Don't know</v>
      </c>
      <c r="J138" t="str">
        <f t="shared" si="11"/>
        <v>Average monthly expenditures (30 days) : Don't knowLebanese</v>
      </c>
      <c r="K138" s="71">
        <v>2.76497695852535E-2</v>
      </c>
      <c r="L138" s="71">
        <v>1.7391304347826101E-2</v>
      </c>
      <c r="M138" s="71">
        <v>3.4090909090909102E-2</v>
      </c>
      <c r="N138" s="71">
        <v>5.6818181818181802E-2</v>
      </c>
      <c r="O138" s="71">
        <v>9.4339622641509399E-2</v>
      </c>
      <c r="P138" s="71">
        <v>6.25E-2</v>
      </c>
      <c r="Q138" s="71">
        <v>1.3698630136986301E-2</v>
      </c>
      <c r="R138" s="71">
        <v>3.54609929078014E-2</v>
      </c>
      <c r="S138" s="71">
        <v>3.3333333333333298E-2</v>
      </c>
      <c r="T138" s="71">
        <v>1.2820512820512799E-2</v>
      </c>
      <c r="U138" s="71">
        <v>4.7058823529411799E-2</v>
      </c>
      <c r="V138" s="71">
        <v>1.9607843137254902E-2</v>
      </c>
      <c r="W138" s="71">
        <v>1.4705882352941201E-2</v>
      </c>
      <c r="X138" s="71">
        <v>1.16279069767442E-2</v>
      </c>
      <c r="Y138" s="71">
        <v>4.8780487804878099E-2</v>
      </c>
      <c r="Z138" s="71">
        <v>5.2631578947368397E-2</v>
      </c>
      <c r="AA138" s="71">
        <v>2.0547945205479499E-2</v>
      </c>
      <c r="AB138" s="71">
        <v>3.4482758620689703E-2</v>
      </c>
      <c r="AC138" s="71">
        <v>9.8484848484848495E-2</v>
      </c>
      <c r="AD138" s="71">
        <v>4.4444444444444398E-2</v>
      </c>
      <c r="AE138" s="71">
        <v>3.1674208144796399E-2</v>
      </c>
      <c r="AG138" s="71">
        <v>3.4482758620689703E-2</v>
      </c>
      <c r="AH138" s="71">
        <v>1.0752688172042999E-2</v>
      </c>
    </row>
    <row r="139" spans="1:34" x14ac:dyDescent="0.35">
      <c r="A139" s="34" t="s">
        <v>372</v>
      </c>
      <c r="B139" s="34" t="s">
        <v>84</v>
      </c>
      <c r="C139" s="64" t="s">
        <v>373</v>
      </c>
      <c r="E139" s="38" t="s">
        <v>11</v>
      </c>
      <c r="F139" s="38" t="s">
        <v>12</v>
      </c>
      <c r="G139" s="35" t="s">
        <v>239</v>
      </c>
      <c r="H139" s="63" t="s">
        <v>238</v>
      </c>
      <c r="I139" t="str">
        <f t="shared" si="10"/>
        <v>Average monthly expenditures (30 days) : Less than 300,000 LBP</v>
      </c>
      <c r="J139" t="str">
        <f t="shared" si="11"/>
        <v>Average monthly expenditures (30 days) : Less than 300,000 LBPLebanese</v>
      </c>
      <c r="K139" s="71">
        <v>4.6082949308755804E-3</v>
      </c>
      <c r="L139" s="71">
        <v>8.6956521739130401E-3</v>
      </c>
      <c r="N139" s="71">
        <v>3.7878787878787902E-3</v>
      </c>
      <c r="O139" s="71">
        <v>9.4339622641509396E-3</v>
      </c>
      <c r="P139" s="71">
        <v>3.4090909090909102E-2</v>
      </c>
      <c r="AB139" s="71">
        <v>1.72413793103448E-2</v>
      </c>
      <c r="AC139" s="71">
        <v>7.5757575757575803E-3</v>
      </c>
      <c r="AD139" s="71">
        <v>1.1111111111111099E-2</v>
      </c>
    </row>
    <row r="140" spans="1:34" x14ac:dyDescent="0.35">
      <c r="A140" s="34" t="s">
        <v>372</v>
      </c>
      <c r="B140" s="34" t="s">
        <v>84</v>
      </c>
      <c r="C140" s="64" t="s">
        <v>373</v>
      </c>
      <c r="E140" s="34" t="s">
        <v>11</v>
      </c>
      <c r="F140" s="34" t="s">
        <v>12</v>
      </c>
      <c r="G140" s="35" t="s">
        <v>376</v>
      </c>
      <c r="H140" s="71" t="s">
        <v>7</v>
      </c>
      <c r="I140" t="str">
        <f t="shared" si="10"/>
        <v>Consent households' total expenditure during the 2020-2021 school year spent on education-related expenses : Decline to answer</v>
      </c>
      <c r="J140" t="str">
        <f t="shared" si="11"/>
        <v>Consent households' total expenditure during the 2020-2021 school year spent on education-related expenses : Decline to answerLebanese</v>
      </c>
      <c r="K140" s="71">
        <v>9.0090090090090107E-3</v>
      </c>
      <c r="P140" s="71">
        <v>1.5384615384615399E-2</v>
      </c>
      <c r="Q140" s="71">
        <v>1.1904761904761901E-2</v>
      </c>
      <c r="S140" s="71">
        <v>3.8961038961039002E-2</v>
      </c>
      <c r="U140" s="71">
        <v>1.49253731343284E-2</v>
      </c>
      <c r="V140" s="71">
        <v>1.3333333333333299E-2</v>
      </c>
    </row>
    <row r="141" spans="1:34" x14ac:dyDescent="0.35">
      <c r="A141" s="34" t="s">
        <v>372</v>
      </c>
      <c r="B141" s="34" t="s">
        <v>84</v>
      </c>
      <c r="C141" s="64" t="s">
        <v>373</v>
      </c>
      <c r="E141" s="34" t="s">
        <v>11</v>
      </c>
      <c r="F141" s="34" t="s">
        <v>12</v>
      </c>
      <c r="G141" s="35" t="s">
        <v>376</v>
      </c>
      <c r="H141" s="71" t="s">
        <v>8</v>
      </c>
      <c r="I141" t="str">
        <f t="shared" si="10"/>
        <v>Consent households' total expenditure during the 2020-2021 school year spent on education-related expenses : Don't know</v>
      </c>
      <c r="J141" t="str">
        <f t="shared" si="11"/>
        <v>Consent households' total expenditure during the 2020-2021 school year spent on education-related expenses : Don't knowLebanese</v>
      </c>
      <c r="K141" s="71">
        <v>1.8018018018018001E-2</v>
      </c>
      <c r="L141" s="71">
        <v>5.1282051282051301E-2</v>
      </c>
      <c r="N141" s="71">
        <v>8.5106382978723402E-2</v>
      </c>
      <c r="O141" s="71">
        <v>2.04081632653061E-2</v>
      </c>
      <c r="P141" s="71">
        <v>3.8461538461538498E-2</v>
      </c>
      <c r="Q141" s="71">
        <v>3.5714285714285698E-2</v>
      </c>
      <c r="R141" s="71">
        <v>5.6603773584905703E-2</v>
      </c>
      <c r="S141" s="71">
        <v>1.2987012987013E-2</v>
      </c>
      <c r="U141" s="71">
        <v>2.9850746268656699E-2</v>
      </c>
      <c r="V141" s="71">
        <v>2.66666666666667E-2</v>
      </c>
      <c r="W141" s="71">
        <v>3.7037037037037E-2</v>
      </c>
    </row>
    <row r="142" spans="1:34" x14ac:dyDescent="0.35">
      <c r="A142" s="34" t="s">
        <v>372</v>
      </c>
      <c r="B142" s="34" t="s">
        <v>84</v>
      </c>
      <c r="C142" s="64" t="s">
        <v>373</v>
      </c>
      <c r="E142" s="34" t="s">
        <v>11</v>
      </c>
      <c r="F142" s="34" t="s">
        <v>12</v>
      </c>
      <c r="G142" s="35" t="s">
        <v>376</v>
      </c>
      <c r="H142" s="71" t="s">
        <v>67</v>
      </c>
      <c r="I142" t="str">
        <f t="shared" si="10"/>
        <v>Consent households' total expenditure during the 2020-2021 school year spent on education-related expenses : No</v>
      </c>
      <c r="J142" t="str">
        <f t="shared" si="11"/>
        <v>Consent households' total expenditure during the 2020-2021 school year spent on education-related expenses : NoLebanese</v>
      </c>
      <c r="K142" s="71">
        <v>0.27027027027027001</v>
      </c>
      <c r="L142" s="71">
        <v>0.30769230769230799</v>
      </c>
      <c r="M142" s="71">
        <v>0.44680851063829802</v>
      </c>
      <c r="N142" s="71">
        <v>0.117021276595745</v>
      </c>
      <c r="O142" s="71">
        <v>0.32653061224489799</v>
      </c>
      <c r="P142" s="71">
        <v>0.34615384615384598</v>
      </c>
      <c r="Q142" s="71">
        <v>0.202380952380952</v>
      </c>
      <c r="R142" s="71">
        <v>0.13207547169811301</v>
      </c>
      <c r="S142" s="71">
        <v>0.29870129870129902</v>
      </c>
      <c r="T142" s="71">
        <v>0.328358208955224</v>
      </c>
      <c r="U142" s="71">
        <v>0.37313432835820898</v>
      </c>
      <c r="V142" s="71">
        <v>0.413333333333333</v>
      </c>
      <c r="W142" s="71">
        <v>9.2592592592592601E-2</v>
      </c>
      <c r="X142" s="71">
        <v>0.25</v>
      </c>
      <c r="Y142" s="71">
        <v>0.22680412371134001</v>
      </c>
      <c r="Z142" s="71">
        <v>0.14492753623188401</v>
      </c>
      <c r="AA142" s="71">
        <v>0.15384615384615399</v>
      </c>
      <c r="AB142" s="71">
        <v>0.31343283582089598</v>
      </c>
      <c r="AC142" s="71">
        <v>0.27777777777777801</v>
      </c>
      <c r="AD142" s="71">
        <v>0.46551724137931</v>
      </c>
      <c r="AE142" s="71">
        <v>0.29411764705882398</v>
      </c>
      <c r="AF142" s="71">
        <v>0.25</v>
      </c>
      <c r="AG142" s="71">
        <v>0.57534246575342496</v>
      </c>
      <c r="AH142" s="71">
        <v>0.30952380952380998</v>
      </c>
    </row>
    <row r="143" spans="1:34" x14ac:dyDescent="0.35">
      <c r="A143" s="34" t="s">
        <v>372</v>
      </c>
      <c r="B143" s="34" t="s">
        <v>84</v>
      </c>
      <c r="C143" s="64" t="s">
        <v>373</v>
      </c>
      <c r="E143" s="34" t="s">
        <v>11</v>
      </c>
      <c r="F143" s="34" t="s">
        <v>12</v>
      </c>
      <c r="G143" s="35" t="s">
        <v>376</v>
      </c>
      <c r="H143" s="71" t="s">
        <v>68</v>
      </c>
      <c r="I143" t="str">
        <f t="shared" si="10"/>
        <v>Consent households' total expenditure during the 2020-2021 school year spent on education-related expenses : Yes</v>
      </c>
      <c r="J143" t="str">
        <f t="shared" si="11"/>
        <v>Consent households' total expenditure during the 2020-2021 school year spent on education-related expenses : YesLebanese</v>
      </c>
      <c r="K143" s="71">
        <v>0.70270270270270296</v>
      </c>
      <c r="L143" s="71">
        <v>0.64102564102564097</v>
      </c>
      <c r="M143" s="71">
        <v>0.55319148936170204</v>
      </c>
      <c r="N143" s="71">
        <v>0.79787234042553201</v>
      </c>
      <c r="O143" s="71">
        <v>0.65306122448979598</v>
      </c>
      <c r="P143" s="71">
        <v>0.6</v>
      </c>
      <c r="Q143" s="71">
        <v>0.75</v>
      </c>
      <c r="R143" s="71">
        <v>0.81132075471698095</v>
      </c>
      <c r="S143" s="71">
        <v>0.64935064935064901</v>
      </c>
      <c r="T143" s="71">
        <v>0.67164179104477595</v>
      </c>
      <c r="U143" s="71">
        <v>0.58208955223880599</v>
      </c>
      <c r="V143" s="71">
        <v>0.54666666666666697</v>
      </c>
      <c r="W143" s="71">
        <v>0.87037037037037002</v>
      </c>
      <c r="X143" s="71">
        <v>0.75</v>
      </c>
      <c r="Y143" s="71">
        <v>0.77319587628866004</v>
      </c>
      <c r="Z143" s="71">
        <v>0.85507246376811596</v>
      </c>
      <c r="AA143" s="71">
        <v>0.84615384615384603</v>
      </c>
      <c r="AB143" s="71">
        <v>0.68656716417910502</v>
      </c>
      <c r="AC143" s="71">
        <v>0.72222222222222199</v>
      </c>
      <c r="AD143" s="71">
        <v>0.53448275862068995</v>
      </c>
      <c r="AE143" s="71">
        <v>0.70588235294117596</v>
      </c>
      <c r="AF143" s="71">
        <v>0.75</v>
      </c>
      <c r="AG143" s="71">
        <v>0.42465753424657499</v>
      </c>
      <c r="AH143" s="71">
        <v>0.69047619047619102</v>
      </c>
    </row>
    <row r="144" spans="1:34" x14ac:dyDescent="0.35">
      <c r="A144" s="34" t="s">
        <v>372</v>
      </c>
      <c r="B144" s="34" t="s">
        <v>84</v>
      </c>
      <c r="C144" s="64" t="s">
        <v>373</v>
      </c>
      <c r="D144" s="64" t="s">
        <v>224</v>
      </c>
      <c r="E144" s="34" t="s">
        <v>11</v>
      </c>
      <c r="F144" s="34" t="s">
        <v>12</v>
      </c>
      <c r="G144" s="34" t="s">
        <v>375</v>
      </c>
      <c r="H144" s="59" t="s">
        <v>82</v>
      </c>
      <c r="I144" t="str">
        <f t="shared" si="10"/>
        <v>Household expenditure spent on education-related expenses (e.g. tuition, fees, transportation, etc. and including expenditures before the school year started) : Average</v>
      </c>
      <c r="J144" t="str">
        <f t="shared" si="11"/>
        <v>Household expenditure spent on education-related expenses (e.g. tuition, fees, transportation, etc. and including expenditures before the school year started) : AverageLebanese</v>
      </c>
      <c r="K144" s="71">
        <f>20.1666666666667/100</f>
        <v>0.20166666666666699</v>
      </c>
      <c r="L144" s="71">
        <f>28.36/100</f>
        <v>0.28360000000000002</v>
      </c>
      <c r="M144" s="71">
        <f>25.4807692307692/100</f>
        <v>0.25480769230769201</v>
      </c>
      <c r="N144" s="71">
        <f>24.5733333333333/100</f>
        <v>0.245733333333333</v>
      </c>
      <c r="O144" s="71">
        <f>29.84375/100</f>
        <v>0.29843750000000002</v>
      </c>
      <c r="P144" s="71">
        <f>26.5/100</f>
        <v>0.26500000000000001</v>
      </c>
      <c r="Q144" s="71">
        <f>24.4603174603175/100</f>
        <v>0.24460317460317502</v>
      </c>
      <c r="R144" s="71">
        <f>28.8837209302326/100</f>
        <v>0.28883720930232598</v>
      </c>
      <c r="S144" s="71">
        <f>31.5/100</f>
        <v>0.315</v>
      </c>
      <c r="T144" s="71">
        <f>22.6222222222222/100</f>
        <v>0.22622222222222199</v>
      </c>
      <c r="U144" s="71">
        <f>18.5897435897436/100</f>
        <v>0.18589743589743599</v>
      </c>
      <c r="V144" s="71">
        <f>14.0731707317073/100</f>
        <v>0.14073170731707299</v>
      </c>
      <c r="W144" s="71">
        <f>23.0425531914894/100</f>
        <v>0.23042553191489401</v>
      </c>
      <c r="X144" s="71">
        <f>24.7058823529412/100</f>
        <v>0.247058823529412</v>
      </c>
      <c r="Y144" s="71">
        <f>24.0933333333333/100</f>
        <v>0.24093333333333303</v>
      </c>
      <c r="Z144" s="71">
        <f>28.2033898305085/100</f>
        <v>0.28203389830508496</v>
      </c>
      <c r="AA144" s="71">
        <f>23.8909090909091/100</f>
        <v>0.23890909090909102</v>
      </c>
      <c r="AB144" s="71">
        <f>23.695652173913/100</f>
        <v>0.23695652173913001</v>
      </c>
      <c r="AC144" s="71">
        <f>21.6538461538462/100</f>
        <v>0.21653846153846198</v>
      </c>
      <c r="AD144" s="71">
        <f>23.6451612903226/100</f>
        <v>0.23645161290322603</v>
      </c>
      <c r="AE144" s="71">
        <f>29.2166666666667/100</f>
        <v>0.29216666666666702</v>
      </c>
      <c r="AF144" s="71">
        <f>31.4444444444444/100</f>
        <v>0.31444444444444403</v>
      </c>
      <c r="AG144" s="71">
        <f>24.0967741935484/100</f>
        <v>0.24096774193548398</v>
      </c>
      <c r="AH144" s="71">
        <f>24.6551724137931/100</f>
        <v>0.246551724137931</v>
      </c>
    </row>
    <row r="145" spans="1:34" x14ac:dyDescent="0.35">
      <c r="A145" s="34" t="s">
        <v>372</v>
      </c>
      <c r="B145" s="34" t="s">
        <v>84</v>
      </c>
      <c r="C145" s="64" t="s">
        <v>260</v>
      </c>
      <c r="E145" s="34" t="s">
        <v>11</v>
      </c>
      <c r="F145" s="34" t="s">
        <v>12</v>
      </c>
      <c r="G145" t="s">
        <v>391</v>
      </c>
      <c r="H145" s="63" t="s">
        <v>226</v>
      </c>
      <c r="I145" t="str">
        <f t="shared" ref="I145:I160" si="12">CONCATENATE(G145,H145)</f>
        <v>Category of household's total income in LBP (30 days) : From 12 million LBP to less than 15 million LBP</v>
      </c>
      <c r="J145" t="str">
        <f t="shared" ref="J145:J160" si="13">CONCATENATE(G145,H145,F145)</f>
        <v>Category of household's total income in LBP (30 days) : From 12 million LBP to less than 15 million LBPLebanese</v>
      </c>
      <c r="K145" s="71">
        <v>8.23045267489712E-3</v>
      </c>
      <c r="L145" s="71">
        <v>1.30718954248366E-2</v>
      </c>
      <c r="M145" s="71">
        <v>6.5789473684210497E-3</v>
      </c>
      <c r="N145" s="71">
        <v>9.3749999999999997E-3</v>
      </c>
      <c r="O145" s="71">
        <v>2.01342281879195E-2</v>
      </c>
      <c r="P145" s="71">
        <v>4.5248868778280504E-3</v>
      </c>
      <c r="Q145" s="71">
        <v>6.2893081761006301E-3</v>
      </c>
      <c r="R145" s="71">
        <v>1.8292682926829298E-2</v>
      </c>
      <c r="S145" s="71">
        <v>2.0942408376963401E-2</v>
      </c>
      <c r="U145" s="71">
        <v>6.9930069930069904E-3</v>
      </c>
      <c r="W145" s="71">
        <v>1.27388535031847E-2</v>
      </c>
      <c r="X145" s="71">
        <v>5.3763440860215101E-3</v>
      </c>
      <c r="Y145" s="71">
        <v>5.1813471502590702E-3</v>
      </c>
      <c r="AA145" s="71">
        <v>5.6179775280898901E-3</v>
      </c>
      <c r="AB145" s="71">
        <v>1.44230769230769E-2</v>
      </c>
      <c r="AC145" s="71">
        <v>1.21951219512195E-2</v>
      </c>
      <c r="AD145" s="71">
        <v>6.6225165562913899E-3</v>
      </c>
      <c r="AE145" s="71">
        <v>7.2463768115942004E-3</v>
      </c>
      <c r="AG145" s="71">
        <v>9.0090090090090107E-3</v>
      </c>
    </row>
    <row r="146" spans="1:34" x14ac:dyDescent="0.35">
      <c r="A146" s="34" t="s">
        <v>372</v>
      </c>
      <c r="B146" s="34" t="s">
        <v>84</v>
      </c>
      <c r="C146" s="64" t="s">
        <v>260</v>
      </c>
      <c r="E146" s="34" t="s">
        <v>11</v>
      </c>
      <c r="F146" s="34" t="s">
        <v>12</v>
      </c>
      <c r="G146" t="s">
        <v>391</v>
      </c>
      <c r="H146" s="63" t="s">
        <v>227</v>
      </c>
      <c r="I146" t="str">
        <f t="shared" si="12"/>
        <v>Category of household's total income in LBP (30 days) : From 15 million LBP to less than 20 million LBP</v>
      </c>
      <c r="J146" t="str">
        <f t="shared" si="13"/>
        <v>Category of household's total income in LBP (30 days) : From 15 million LBP to less than 20 million LBPLebanese</v>
      </c>
      <c r="K146" s="71">
        <v>4.11522633744856E-3</v>
      </c>
      <c r="L146" s="71">
        <v>6.5359477124183E-3</v>
      </c>
      <c r="N146" s="71">
        <v>9.3749999999999997E-3</v>
      </c>
      <c r="Q146" s="71">
        <v>6.2893081761006301E-3</v>
      </c>
      <c r="R146" s="71">
        <v>1.21951219512195E-2</v>
      </c>
      <c r="S146" s="71">
        <v>1.5706806282722498E-2</v>
      </c>
      <c r="T146" s="71">
        <v>7.14285714285714E-3</v>
      </c>
      <c r="W146" s="71">
        <v>1.27388535031847E-2</v>
      </c>
      <c r="AB146" s="71">
        <v>4.8076923076923097E-3</v>
      </c>
      <c r="AC146" s="71">
        <v>1.21951219512195E-2</v>
      </c>
      <c r="AE146" s="71">
        <v>3.6231884057971002E-3</v>
      </c>
    </row>
    <row r="147" spans="1:34" x14ac:dyDescent="0.35">
      <c r="A147" s="34" t="s">
        <v>372</v>
      </c>
      <c r="B147" s="34" t="s">
        <v>84</v>
      </c>
      <c r="C147" s="64" t="s">
        <v>260</v>
      </c>
      <c r="E147" s="34" t="s">
        <v>11</v>
      </c>
      <c r="F147" s="34" t="s">
        <v>12</v>
      </c>
      <c r="G147" t="s">
        <v>391</v>
      </c>
      <c r="H147" s="63" t="s">
        <v>228</v>
      </c>
      <c r="I147" t="str">
        <f t="shared" si="12"/>
        <v>Category of household's total income in LBP (30 days) : From 1 million LBP to less than 2,400,000 LBP</v>
      </c>
      <c r="J147" t="str">
        <f t="shared" si="13"/>
        <v>Category of household's total income in LBP (30 days) : From 1 million LBP to less than 2,400,000 LBPLebanese</v>
      </c>
      <c r="K147" s="71">
        <v>0.329218106995885</v>
      </c>
      <c r="L147" s="71">
        <v>0.23529411764705899</v>
      </c>
      <c r="M147" s="71">
        <v>0.36184210526315802</v>
      </c>
      <c r="N147" s="71">
        <v>0.3125</v>
      </c>
      <c r="O147" s="71">
        <v>0.322147651006711</v>
      </c>
      <c r="P147" s="71">
        <v>0.32579185520361997</v>
      </c>
      <c r="Q147" s="71">
        <v>0.37106918238993702</v>
      </c>
      <c r="R147" s="71">
        <v>0.237804878048781</v>
      </c>
      <c r="S147" s="71">
        <v>0.267015706806283</v>
      </c>
      <c r="T147" s="71">
        <v>0.22857142857142901</v>
      </c>
      <c r="U147" s="71">
        <v>0.24475524475524499</v>
      </c>
      <c r="V147" s="71">
        <v>0.35403726708074501</v>
      </c>
      <c r="W147" s="71">
        <v>0.29936305732484098</v>
      </c>
      <c r="X147" s="71">
        <v>0.40322580645161299</v>
      </c>
      <c r="Y147" s="71">
        <v>0.43523316062176198</v>
      </c>
      <c r="Z147" s="71">
        <v>0.39735099337748297</v>
      </c>
      <c r="AA147" s="71">
        <v>0.398876404494382</v>
      </c>
      <c r="AB147" s="71">
        <v>0.36538461538461497</v>
      </c>
      <c r="AC147" s="71">
        <v>0.292682926829268</v>
      </c>
      <c r="AD147" s="71">
        <v>0.29139072847682101</v>
      </c>
      <c r="AE147" s="71">
        <v>0.27536231884057999</v>
      </c>
      <c r="AF147" s="71">
        <v>0.424050632911392</v>
      </c>
      <c r="AG147" s="71">
        <v>0.23423423423423401</v>
      </c>
      <c r="AH147" s="71">
        <v>0.33980582524271802</v>
      </c>
    </row>
    <row r="148" spans="1:34" x14ac:dyDescent="0.35">
      <c r="A148" s="34" t="s">
        <v>372</v>
      </c>
      <c r="B148" s="34" t="s">
        <v>84</v>
      </c>
      <c r="C148" s="64" t="s">
        <v>260</v>
      </c>
      <c r="E148" s="34" t="s">
        <v>11</v>
      </c>
      <c r="F148" s="34" t="s">
        <v>12</v>
      </c>
      <c r="G148" t="s">
        <v>391</v>
      </c>
      <c r="H148" s="63" t="s">
        <v>229</v>
      </c>
      <c r="I148" t="str">
        <f t="shared" si="12"/>
        <v>Category of household's total income in LBP (30 days) : From 20 million LBP to less than 25 million LBP</v>
      </c>
      <c r="J148" t="str">
        <f t="shared" si="13"/>
        <v>Category of household's total income in LBP (30 days) : From 20 million LBP to less than 25 million LBPLebanese</v>
      </c>
      <c r="K148" s="71">
        <v>4.11522633744856E-3</v>
      </c>
      <c r="L148" s="71">
        <v>6.5359477124183E-3</v>
      </c>
      <c r="P148" s="71">
        <v>4.5248868778280504E-3</v>
      </c>
      <c r="Q148" s="71">
        <v>1.25786163522013E-2</v>
      </c>
      <c r="S148" s="71">
        <v>5.2356020942408397E-3</v>
      </c>
      <c r="AC148" s="71">
        <v>6.0975609756097598E-3</v>
      </c>
      <c r="AE148" s="71">
        <v>1.0869565217391301E-2</v>
      </c>
    </row>
    <row r="149" spans="1:34" x14ac:dyDescent="0.35">
      <c r="A149" s="34" t="s">
        <v>372</v>
      </c>
      <c r="B149" s="34" t="s">
        <v>84</v>
      </c>
      <c r="C149" s="64" t="s">
        <v>260</v>
      </c>
      <c r="E149" s="34" t="s">
        <v>11</v>
      </c>
      <c r="F149" s="34" t="s">
        <v>12</v>
      </c>
      <c r="G149" t="s">
        <v>391</v>
      </c>
      <c r="H149" s="63" t="s">
        <v>230</v>
      </c>
      <c r="I149" t="str">
        <f t="shared" si="12"/>
        <v>Category of household's total income in LBP (30 days) : From 25 million LBP to less than 35 million LBP</v>
      </c>
      <c r="J149" t="str">
        <f t="shared" si="13"/>
        <v>Category of household's total income in LBP (30 days) : From 25 million LBP to less than 35 million LBPLebanese</v>
      </c>
      <c r="O149" s="71">
        <v>6.7114093959731499E-3</v>
      </c>
      <c r="U149" s="71">
        <v>6.9930069930069904E-3</v>
      </c>
      <c r="W149" s="71">
        <v>6.3694267515923596E-3</v>
      </c>
    </row>
    <row r="150" spans="1:34" x14ac:dyDescent="0.35">
      <c r="A150" s="34" t="s">
        <v>372</v>
      </c>
      <c r="B150" s="34" t="s">
        <v>84</v>
      </c>
      <c r="C150" s="64" t="s">
        <v>260</v>
      </c>
      <c r="E150" s="34" t="s">
        <v>11</v>
      </c>
      <c r="F150" s="34" t="s">
        <v>12</v>
      </c>
      <c r="G150" t="s">
        <v>391</v>
      </c>
      <c r="H150" s="63" t="s">
        <v>231</v>
      </c>
      <c r="I150" t="str">
        <f t="shared" si="12"/>
        <v>Category of household's total income in LBP (30 days) : From 2,400,000 LBP to less than 5 million LBP</v>
      </c>
      <c r="J150" t="str">
        <f t="shared" si="13"/>
        <v>Category of household's total income in LBP (30 days) : From 2,400,000 LBP to less than 5 million LBPLebanese</v>
      </c>
      <c r="K150" s="71">
        <v>0.34567901234567899</v>
      </c>
      <c r="L150" s="71">
        <v>0.22875816993464099</v>
      </c>
      <c r="M150" s="71">
        <v>0.31578947368421101</v>
      </c>
      <c r="N150" s="71">
        <v>0.27187499999999998</v>
      </c>
      <c r="O150" s="71">
        <v>0.29530201342281898</v>
      </c>
      <c r="P150" s="71">
        <v>0.14932126696832601</v>
      </c>
      <c r="Q150" s="71">
        <v>0.232704402515723</v>
      </c>
      <c r="R150" s="71">
        <v>0.396341463414634</v>
      </c>
      <c r="S150" s="71">
        <v>0.27748691099476402</v>
      </c>
      <c r="T150" s="71">
        <v>0.25714285714285701</v>
      </c>
      <c r="U150" s="71">
        <v>0.33566433566433601</v>
      </c>
      <c r="V150" s="71">
        <v>0.22360248447205</v>
      </c>
      <c r="W150" s="71">
        <v>0.28662420382165599</v>
      </c>
      <c r="X150" s="71">
        <v>0.27956989247311798</v>
      </c>
      <c r="Y150" s="71">
        <v>0.227979274611399</v>
      </c>
      <c r="Z150" s="71">
        <v>0.28476821192052998</v>
      </c>
      <c r="AA150" s="71">
        <v>0.25842696629213502</v>
      </c>
      <c r="AB150" s="71">
        <v>0.27403846153846201</v>
      </c>
      <c r="AC150" s="71">
        <v>0.310975609756098</v>
      </c>
      <c r="AD150" s="71">
        <v>0.23841059602649001</v>
      </c>
      <c r="AE150" s="71">
        <v>0.32608695652173902</v>
      </c>
      <c r="AF150" s="71">
        <v>0.29746835443038</v>
      </c>
      <c r="AG150" s="71">
        <v>0.18918918918918901</v>
      </c>
      <c r="AH150" s="71">
        <v>0.33980582524271802</v>
      </c>
    </row>
    <row r="151" spans="1:34" x14ac:dyDescent="0.35">
      <c r="A151" s="34" t="s">
        <v>372</v>
      </c>
      <c r="B151" s="34" t="s">
        <v>84</v>
      </c>
      <c r="C151" s="64" t="s">
        <v>260</v>
      </c>
      <c r="E151" s="34" t="s">
        <v>11</v>
      </c>
      <c r="F151" s="34" t="s">
        <v>12</v>
      </c>
      <c r="G151" t="s">
        <v>391</v>
      </c>
      <c r="H151" s="63" t="s">
        <v>232</v>
      </c>
      <c r="I151" t="str">
        <f t="shared" si="12"/>
        <v>Category of household's total income in LBP (30 days) : From 300,000 LBP to less than 650,000 LBP</v>
      </c>
      <c r="J151" t="str">
        <f t="shared" si="13"/>
        <v>Category of household's total income in LBP (30 days) : From 300,000 LBP to less than 650,000 LBPLebanese</v>
      </c>
      <c r="K151" s="71">
        <v>4.11522633744856E-3</v>
      </c>
      <c r="L151" s="71">
        <v>3.9215686274509803E-2</v>
      </c>
      <c r="M151" s="71">
        <v>5.9210526315789498E-2</v>
      </c>
      <c r="N151" s="71">
        <v>2.5000000000000001E-2</v>
      </c>
      <c r="O151" s="71">
        <v>2.01342281879195E-2</v>
      </c>
      <c r="P151" s="71">
        <v>0.104072398190045</v>
      </c>
      <c r="Q151" s="71">
        <v>8.17610062893082E-2</v>
      </c>
      <c r="R151" s="71">
        <v>6.0975609756097598E-3</v>
      </c>
      <c r="S151" s="71">
        <v>2.0942408376963401E-2</v>
      </c>
      <c r="T151" s="71">
        <v>7.1428571428571397E-2</v>
      </c>
      <c r="U151" s="71">
        <v>2.7972027972028E-2</v>
      </c>
      <c r="V151" s="71">
        <v>6.2111801242236003E-2</v>
      </c>
      <c r="W151" s="71">
        <v>6.3694267515923596E-3</v>
      </c>
      <c r="X151" s="71">
        <v>2.1505376344085999E-2</v>
      </c>
      <c r="Y151" s="71">
        <v>2.59067357512953E-2</v>
      </c>
      <c r="AA151" s="71">
        <v>1.6853932584269701E-2</v>
      </c>
      <c r="AB151" s="71">
        <v>1.9230769230769201E-2</v>
      </c>
      <c r="AC151" s="71">
        <v>2.4390243902439001E-2</v>
      </c>
      <c r="AD151" s="71">
        <v>7.9470198675496706E-2</v>
      </c>
      <c r="AE151" s="71">
        <v>1.0869565217391301E-2</v>
      </c>
      <c r="AF151" s="71">
        <v>3.1645569620253201E-2</v>
      </c>
      <c r="AG151" s="71">
        <v>0.135135135135135</v>
      </c>
      <c r="AH151" s="71">
        <v>1.94174757281553E-2</v>
      </c>
    </row>
    <row r="152" spans="1:34" x14ac:dyDescent="0.35">
      <c r="A152" s="34" t="s">
        <v>372</v>
      </c>
      <c r="B152" s="34" t="s">
        <v>84</v>
      </c>
      <c r="C152" s="64" t="s">
        <v>260</v>
      </c>
      <c r="E152" s="34" t="s">
        <v>11</v>
      </c>
      <c r="F152" s="34" t="s">
        <v>12</v>
      </c>
      <c r="G152" t="s">
        <v>391</v>
      </c>
      <c r="H152" s="63" t="s">
        <v>233</v>
      </c>
      <c r="I152" t="str">
        <f t="shared" si="12"/>
        <v>Category of household's total income in LBP (30 days) : From 35 million LBP to less than 50 million LBP</v>
      </c>
      <c r="J152" t="str">
        <f t="shared" si="13"/>
        <v>Category of household's total income in LBP (30 days) : From 35 million LBP to less than 50 million LBPLebanese</v>
      </c>
      <c r="L152" s="71">
        <v>6.5359477124183E-3</v>
      </c>
      <c r="N152" s="71">
        <v>3.1250000000000002E-3</v>
      </c>
      <c r="Q152" s="71">
        <v>6.2893081761006301E-3</v>
      </c>
      <c r="AA152" s="71">
        <v>1.6853932584269701E-2</v>
      </c>
    </row>
    <row r="153" spans="1:34" x14ac:dyDescent="0.35">
      <c r="A153" s="34" t="s">
        <v>372</v>
      </c>
      <c r="B153" s="34" t="s">
        <v>84</v>
      </c>
      <c r="C153" s="64" t="s">
        <v>260</v>
      </c>
      <c r="E153" s="34" t="s">
        <v>11</v>
      </c>
      <c r="F153" s="34" t="s">
        <v>12</v>
      </c>
      <c r="G153" t="s">
        <v>391</v>
      </c>
      <c r="H153" s="63" t="s">
        <v>235</v>
      </c>
      <c r="I153" t="str">
        <f t="shared" si="12"/>
        <v>Category of household's total income in LBP (30 days) : From 5 million LBP to less than 8 million LBP</v>
      </c>
      <c r="J153" t="str">
        <f t="shared" si="13"/>
        <v>Category of household's total income in LBP (30 days) : From 5 million LBP to less than 8 million LBPLebanese</v>
      </c>
      <c r="K153" s="71">
        <v>0.11934156378600801</v>
      </c>
      <c r="L153" s="71">
        <v>0.10457516339869299</v>
      </c>
      <c r="M153" s="71">
        <v>7.8947368421052599E-2</v>
      </c>
      <c r="N153" s="71">
        <v>9.375E-2</v>
      </c>
      <c r="O153" s="71">
        <v>0.14093959731543601</v>
      </c>
      <c r="P153" s="71">
        <v>2.7149321266968299E-2</v>
      </c>
      <c r="Q153" s="71">
        <v>0.11949685534591201</v>
      </c>
      <c r="R153" s="71">
        <v>0.12804878048780499</v>
      </c>
      <c r="S153" s="71">
        <v>0.15706806282722499</v>
      </c>
      <c r="T153" s="71">
        <v>0.24285714285714299</v>
      </c>
      <c r="U153" s="71">
        <v>0.195804195804196</v>
      </c>
      <c r="V153" s="71">
        <v>0.14906832298136599</v>
      </c>
      <c r="W153" s="71">
        <v>0.19745222929936301</v>
      </c>
      <c r="X153" s="71">
        <v>0.102150537634409</v>
      </c>
      <c r="Y153" s="71">
        <v>6.21761658031088E-2</v>
      </c>
      <c r="Z153" s="71">
        <v>4.6357615894039701E-2</v>
      </c>
      <c r="AA153" s="71">
        <v>9.5505617977528101E-2</v>
      </c>
      <c r="AB153" s="71">
        <v>0.177884615384615</v>
      </c>
      <c r="AC153" s="71">
        <v>0.15243902439024401</v>
      </c>
      <c r="AD153" s="71">
        <v>0.12582781456953601</v>
      </c>
      <c r="AE153" s="71">
        <v>0.155797101449275</v>
      </c>
      <c r="AF153" s="71">
        <v>0.126582278481013</v>
      </c>
      <c r="AG153" s="71">
        <v>0.18018018018018001</v>
      </c>
      <c r="AH153" s="71">
        <v>0.14563106796116501</v>
      </c>
    </row>
    <row r="154" spans="1:34" x14ac:dyDescent="0.35">
      <c r="A154" s="34" t="s">
        <v>372</v>
      </c>
      <c r="B154" s="34" t="s">
        <v>84</v>
      </c>
      <c r="C154" s="64" t="s">
        <v>260</v>
      </c>
      <c r="E154" s="34" t="s">
        <v>11</v>
      </c>
      <c r="F154" s="34" t="s">
        <v>12</v>
      </c>
      <c r="G154" t="s">
        <v>391</v>
      </c>
      <c r="H154" s="63" t="s">
        <v>236</v>
      </c>
      <c r="I154" t="str">
        <f t="shared" si="12"/>
        <v>Category of household's total income in LBP (30 days) : From 650,000 LBP to less than 1 million LBP</v>
      </c>
      <c r="J154" t="str">
        <f t="shared" si="13"/>
        <v>Category of household's total income in LBP (30 days) : From 650,000 LBP to less than 1 million LBPLebanese</v>
      </c>
      <c r="K154" s="71">
        <v>9.46502057613169E-2</v>
      </c>
      <c r="L154" s="71">
        <v>7.8431372549019607E-2</v>
      </c>
      <c r="M154" s="71">
        <v>0.105263157894737</v>
      </c>
      <c r="N154" s="71">
        <v>6.8750000000000006E-2</v>
      </c>
      <c r="O154" s="71">
        <v>4.6979865771812103E-2</v>
      </c>
      <c r="P154" s="71">
        <v>0.25339366515837097</v>
      </c>
      <c r="Q154" s="71">
        <v>0.106918238993711</v>
      </c>
      <c r="R154" s="71">
        <v>4.2682926829268303E-2</v>
      </c>
      <c r="S154" s="71">
        <v>9.4240837696335095E-2</v>
      </c>
      <c r="T154" s="71">
        <v>9.2857142857142902E-2</v>
      </c>
      <c r="U154" s="71">
        <v>6.2937062937062901E-2</v>
      </c>
      <c r="V154" s="71">
        <v>0.111801242236025</v>
      </c>
      <c r="W154" s="71">
        <v>7.0063694267515894E-2</v>
      </c>
      <c r="X154" s="71">
        <v>0.12903225806451599</v>
      </c>
      <c r="Y154" s="71">
        <v>0.15025906735751299</v>
      </c>
      <c r="Z154" s="71">
        <v>0.139072847682119</v>
      </c>
      <c r="AA154" s="71">
        <v>7.3033707865168496E-2</v>
      </c>
      <c r="AB154" s="71">
        <v>5.7692307692307702E-2</v>
      </c>
      <c r="AC154" s="71">
        <v>3.0487804878048801E-2</v>
      </c>
      <c r="AD154" s="71">
        <v>0.14569536423841101</v>
      </c>
      <c r="AE154" s="71">
        <v>7.6086956521739094E-2</v>
      </c>
      <c r="AF154" s="71">
        <v>6.3291139240506306E-2</v>
      </c>
      <c r="AG154" s="71">
        <v>0.18018018018018001</v>
      </c>
      <c r="AH154" s="71">
        <v>0.116504854368932</v>
      </c>
    </row>
    <row r="155" spans="1:34" x14ac:dyDescent="0.35">
      <c r="A155" s="34" t="s">
        <v>372</v>
      </c>
      <c r="B155" s="34" t="s">
        <v>84</v>
      </c>
      <c r="C155" s="64" t="s">
        <v>260</v>
      </c>
      <c r="E155" s="34" t="s">
        <v>11</v>
      </c>
      <c r="F155" s="34" t="s">
        <v>12</v>
      </c>
      <c r="G155" t="s">
        <v>391</v>
      </c>
      <c r="H155" s="63" t="s">
        <v>237</v>
      </c>
      <c r="I155" t="str">
        <f t="shared" si="12"/>
        <v>Category of household's total income in LBP (30 days) : From 8 million LBP to less than 12 million LBP</v>
      </c>
      <c r="J155" t="str">
        <f t="shared" si="13"/>
        <v>Category of household's total income in LBP (30 days) : From 8 million LBP to less than 12 million LBPLebanese</v>
      </c>
      <c r="K155" s="71">
        <v>3.7037037037037E-2</v>
      </c>
      <c r="L155" s="71">
        <v>7.1895424836601302E-2</v>
      </c>
      <c r="M155" s="71">
        <v>6.5789473684210497E-3</v>
      </c>
      <c r="N155" s="71">
        <v>4.0625000000000001E-2</v>
      </c>
      <c r="O155" s="71">
        <v>5.3691275167785199E-2</v>
      </c>
      <c r="P155" s="71">
        <v>1.35746606334842E-2</v>
      </c>
      <c r="Q155" s="71">
        <v>1.25786163522013E-2</v>
      </c>
      <c r="R155" s="71">
        <v>1.8292682926829298E-2</v>
      </c>
      <c r="S155" s="71">
        <v>2.6178010471204199E-2</v>
      </c>
      <c r="T155" s="71">
        <v>7.8571428571428598E-2</v>
      </c>
      <c r="U155" s="71">
        <v>4.1958041958042001E-2</v>
      </c>
      <c r="V155" s="71">
        <v>4.3478260869565202E-2</v>
      </c>
      <c r="W155" s="71">
        <v>7.0063694267515894E-2</v>
      </c>
      <c r="X155" s="71">
        <v>5.3763440860215101E-3</v>
      </c>
      <c r="Y155" s="71">
        <v>1.03626943005181E-2</v>
      </c>
      <c r="Z155" s="71">
        <v>1.9867549668874201E-2</v>
      </c>
      <c r="AA155" s="71">
        <v>3.3707865168539297E-2</v>
      </c>
      <c r="AB155" s="71">
        <v>2.4038461538461502E-2</v>
      </c>
      <c r="AC155" s="71">
        <v>4.8780487804878099E-2</v>
      </c>
      <c r="AD155" s="71">
        <v>3.3112582781456998E-2</v>
      </c>
      <c r="AE155" s="71">
        <v>4.3478260869565202E-2</v>
      </c>
      <c r="AF155" s="71">
        <v>1.26582278481013E-2</v>
      </c>
      <c r="AG155" s="71">
        <v>3.6036036036036001E-2</v>
      </c>
      <c r="AH155" s="71">
        <v>2.9126213592233E-2</v>
      </c>
    </row>
    <row r="156" spans="1:34" x14ac:dyDescent="0.35">
      <c r="A156" s="34" t="s">
        <v>372</v>
      </c>
      <c r="B156" s="34" t="s">
        <v>84</v>
      </c>
      <c r="C156" s="64" t="s">
        <v>260</v>
      </c>
      <c r="E156" s="34" t="s">
        <v>11</v>
      </c>
      <c r="F156" s="34" t="s">
        <v>12</v>
      </c>
      <c r="G156" t="s">
        <v>391</v>
      </c>
      <c r="H156" s="63" t="s">
        <v>7</v>
      </c>
      <c r="I156" t="str">
        <f t="shared" si="12"/>
        <v>Category of household's total income in LBP (30 days) : Decline to answer</v>
      </c>
      <c r="J156" t="str">
        <f t="shared" si="13"/>
        <v>Category of household's total income in LBP (30 days) : Decline to answerLebanese</v>
      </c>
      <c r="K156" s="71">
        <v>8.23045267489712E-3</v>
      </c>
      <c r="L156" s="71">
        <v>0.10457516339869299</v>
      </c>
      <c r="N156" s="71">
        <v>3.125E-2</v>
      </c>
      <c r="O156" s="71">
        <v>2.01342281879195E-2</v>
      </c>
      <c r="P156" s="71">
        <v>4.5248868778280504E-3</v>
      </c>
      <c r="Q156" s="71">
        <v>6.2893081761006301E-3</v>
      </c>
      <c r="R156" s="71">
        <v>3.0487804878048801E-2</v>
      </c>
      <c r="S156" s="71">
        <v>3.6649214659685903E-2</v>
      </c>
      <c r="U156" s="71">
        <v>1.3986013986014E-2</v>
      </c>
      <c r="V156" s="71">
        <v>6.2111801242236003E-3</v>
      </c>
      <c r="W156" s="71">
        <v>6.3694267515923596E-3</v>
      </c>
      <c r="Y156" s="71">
        <v>5.1813471502590702E-3</v>
      </c>
      <c r="Z156" s="71">
        <v>1.9867549668874201E-2</v>
      </c>
      <c r="AA156" s="71">
        <v>5.0561797752809001E-2</v>
      </c>
      <c r="AB156" s="71">
        <v>9.6153846153846194E-3</v>
      </c>
      <c r="AC156" s="71">
        <v>6.0975609756097598E-3</v>
      </c>
      <c r="AE156" s="71">
        <v>5.7971014492753603E-2</v>
      </c>
      <c r="AG156" s="71">
        <v>9.0090090090090107E-3</v>
      </c>
    </row>
    <row r="157" spans="1:34" x14ac:dyDescent="0.35">
      <c r="A157" s="34" t="s">
        <v>372</v>
      </c>
      <c r="B157" s="34" t="s">
        <v>84</v>
      </c>
      <c r="C157" s="64" t="s">
        <v>260</v>
      </c>
      <c r="E157" s="34" t="s">
        <v>11</v>
      </c>
      <c r="F157" s="34" t="s">
        <v>12</v>
      </c>
      <c r="G157" t="s">
        <v>391</v>
      </c>
      <c r="H157" s="63" t="s">
        <v>8</v>
      </c>
      <c r="I157" t="str">
        <f t="shared" si="12"/>
        <v>Category of household's total income in LBP (30 days) : Don't know</v>
      </c>
      <c r="J157" t="str">
        <f t="shared" si="13"/>
        <v>Category of household's total income in LBP (30 days) : Don't knowLebanese</v>
      </c>
      <c r="K157" s="71">
        <v>3.2921810699588501E-2</v>
      </c>
      <c r="L157" s="71">
        <v>8.4967320261437898E-2</v>
      </c>
      <c r="M157" s="71">
        <v>6.5789473684210495E-2</v>
      </c>
      <c r="N157" s="71">
        <v>0.13125000000000001</v>
      </c>
      <c r="O157" s="71">
        <v>6.7114093959731502E-2</v>
      </c>
      <c r="P157" s="71">
        <v>0.104072398190045</v>
      </c>
      <c r="Q157" s="71">
        <v>3.1446540880503103E-2</v>
      </c>
      <c r="R157" s="71">
        <v>8.5365853658536606E-2</v>
      </c>
      <c r="S157" s="71">
        <v>7.3298429319371694E-2</v>
      </c>
      <c r="T157" s="71">
        <v>1.4285714285714299E-2</v>
      </c>
      <c r="U157" s="71">
        <v>6.2937062937062901E-2</v>
      </c>
      <c r="V157" s="71">
        <v>3.1055900621118002E-2</v>
      </c>
      <c r="W157" s="71">
        <v>3.1847133757961797E-2</v>
      </c>
      <c r="X157" s="71">
        <v>4.8387096774193603E-2</v>
      </c>
      <c r="Y157" s="71">
        <v>7.2538860103627006E-2</v>
      </c>
      <c r="Z157" s="71">
        <v>7.9470198675496706E-2</v>
      </c>
      <c r="AA157" s="71">
        <v>3.3707865168539297E-2</v>
      </c>
      <c r="AB157" s="71">
        <v>3.8461538461538498E-2</v>
      </c>
      <c r="AC157" s="71">
        <v>9.7560975609756101E-2</v>
      </c>
      <c r="AD157" s="71">
        <v>5.9602649006622502E-2</v>
      </c>
      <c r="AE157" s="71">
        <v>3.2608695652173898E-2</v>
      </c>
      <c r="AF157" s="71">
        <v>3.7974683544303799E-2</v>
      </c>
      <c r="AG157" s="71">
        <v>2.7027027027027001E-2</v>
      </c>
      <c r="AH157" s="71">
        <v>9.7087378640776708E-3</v>
      </c>
    </row>
    <row r="158" spans="1:34" x14ac:dyDescent="0.35">
      <c r="A158" s="34" t="s">
        <v>372</v>
      </c>
      <c r="B158" s="34" t="s">
        <v>84</v>
      </c>
      <c r="C158" s="64" t="s">
        <v>260</v>
      </c>
      <c r="E158" s="34" t="s">
        <v>11</v>
      </c>
      <c r="F158" s="34" t="s">
        <v>12</v>
      </c>
      <c r="G158" t="s">
        <v>391</v>
      </c>
      <c r="H158" s="63" t="s">
        <v>238</v>
      </c>
      <c r="I158" t="str">
        <f t="shared" si="12"/>
        <v>Category of household's total income in LBP (30 days) : Less than 300,000 LBP</v>
      </c>
      <c r="J158" t="str">
        <f t="shared" si="13"/>
        <v>Category of household's total income in LBP (30 days) : Less than 300,000 LBPLebanese</v>
      </c>
      <c r="K158" s="71">
        <v>8.23045267489712E-3</v>
      </c>
      <c r="L158" s="71">
        <v>1.9607843137254902E-2</v>
      </c>
      <c r="N158" s="71">
        <v>3.1250000000000002E-3</v>
      </c>
      <c r="O158" s="71">
        <v>6.7114093959731499E-3</v>
      </c>
      <c r="P158" s="71">
        <v>9.0497737556561094E-3</v>
      </c>
      <c r="Q158" s="71">
        <v>6.2893081761006301E-3</v>
      </c>
      <c r="R158" s="71">
        <v>2.4390243902439001E-2</v>
      </c>
      <c r="S158" s="71">
        <v>5.2356020942408397E-3</v>
      </c>
      <c r="T158" s="71">
        <v>7.14285714285714E-3</v>
      </c>
      <c r="V158" s="71">
        <v>1.8633540372670801E-2</v>
      </c>
      <c r="X158" s="71">
        <v>5.3763440860215101E-3</v>
      </c>
      <c r="Y158" s="71">
        <v>5.1813471502590702E-3</v>
      </c>
      <c r="Z158" s="71">
        <v>1.3245033112582801E-2</v>
      </c>
      <c r="AA158" s="71">
        <v>1.6853932584269701E-2</v>
      </c>
      <c r="AB158" s="71">
        <v>1.44230769230769E-2</v>
      </c>
      <c r="AC158" s="71">
        <v>6.0975609756097598E-3</v>
      </c>
      <c r="AD158" s="71">
        <v>1.9867549668874201E-2</v>
      </c>
      <c r="AF158" s="71">
        <v>6.3291139240506302E-3</v>
      </c>
    </row>
    <row r="159" spans="1:34" x14ac:dyDescent="0.35">
      <c r="A159" s="34" t="s">
        <v>372</v>
      </c>
      <c r="B159" s="34" t="s">
        <v>84</v>
      </c>
      <c r="C159" s="64" t="s">
        <v>85</v>
      </c>
      <c r="D159" s="64" t="s">
        <v>409</v>
      </c>
      <c r="E159" s="64" t="s">
        <v>11</v>
      </c>
      <c r="F159" s="64" t="s">
        <v>12</v>
      </c>
      <c r="G159" s="64" t="s">
        <v>410</v>
      </c>
      <c r="H159" s="71" t="s">
        <v>7</v>
      </c>
      <c r="I159" t="str">
        <f t="shared" si="12"/>
        <v>Individual working outside of the house (30 days) : Decline to answer</v>
      </c>
      <c r="J159" t="str">
        <f t="shared" si="13"/>
        <v>Individual working outside of the house (30 days) : Decline to answerLebanese</v>
      </c>
    </row>
    <row r="160" spans="1:34" x14ac:dyDescent="0.35">
      <c r="A160" s="34" t="s">
        <v>372</v>
      </c>
      <c r="B160" s="34" t="s">
        <v>84</v>
      </c>
      <c r="C160" s="64" t="s">
        <v>85</v>
      </c>
      <c r="D160" s="64" t="s">
        <v>409</v>
      </c>
      <c r="E160" s="64" t="s">
        <v>11</v>
      </c>
      <c r="F160" s="64" t="s">
        <v>12</v>
      </c>
      <c r="G160" s="64" t="s">
        <v>410</v>
      </c>
      <c r="H160" s="71" t="s">
        <v>8</v>
      </c>
      <c r="I160" t="str">
        <f t="shared" si="12"/>
        <v>Individual working outside of the house (30 days) : Don't know</v>
      </c>
      <c r="J160" t="str">
        <f t="shared" si="13"/>
        <v>Individual working outside of the house (30 days) : Don't knowLebanese</v>
      </c>
      <c r="L160" s="71">
        <v>2.2172949002217299E-3</v>
      </c>
      <c r="AD160" s="71">
        <v>1.9120458891013401E-3</v>
      </c>
    </row>
    <row r="161" spans="1:34" x14ac:dyDescent="0.35">
      <c r="A161" s="34" t="s">
        <v>372</v>
      </c>
      <c r="B161" s="34" t="s">
        <v>84</v>
      </c>
      <c r="C161" s="64" t="s">
        <v>85</v>
      </c>
      <c r="D161" s="64" t="s">
        <v>409</v>
      </c>
      <c r="E161" s="64" t="s">
        <v>11</v>
      </c>
      <c r="F161" s="64" t="s">
        <v>12</v>
      </c>
      <c r="G161" s="64" t="s">
        <v>410</v>
      </c>
      <c r="H161" s="71" t="s">
        <v>67</v>
      </c>
      <c r="I161" t="str">
        <f t="shared" ref="I161:I177" si="14">CONCATENATE(G161,H161)</f>
        <v>Individual working outside of the house (30 days) : No</v>
      </c>
      <c r="J161" t="str">
        <f t="shared" ref="J161:J177" si="15">CONCATENATE(G161,H161,F161)</f>
        <v>Individual working outside of the house (30 days) : NoLebanese</v>
      </c>
      <c r="K161" s="71">
        <v>0.66304347826086996</v>
      </c>
      <c r="L161" s="71">
        <v>0.60310421286031002</v>
      </c>
      <c r="M161" s="71">
        <v>0.75753012048192803</v>
      </c>
      <c r="N161" s="71">
        <v>0.65538461538461501</v>
      </c>
      <c r="O161" s="71">
        <v>0.60460251046025104</v>
      </c>
      <c r="P161" s="71">
        <v>0.72877358490566002</v>
      </c>
      <c r="Q161" s="71">
        <v>0.67611336032388702</v>
      </c>
      <c r="R161" s="71">
        <v>0.58989898989899003</v>
      </c>
      <c r="S161" s="71">
        <v>0.65058479532163704</v>
      </c>
      <c r="T161" s="71">
        <v>0.66940451745379903</v>
      </c>
      <c r="U161" s="71">
        <v>0.70264765784114003</v>
      </c>
      <c r="V161" s="71">
        <v>0.69144981412639395</v>
      </c>
      <c r="W161" s="71">
        <v>0.67647058823529405</v>
      </c>
      <c r="X161" s="71">
        <v>0.647887323943662</v>
      </c>
      <c r="Y161" s="71">
        <v>0.72927461139896399</v>
      </c>
      <c r="Z161" s="71">
        <v>0.651546391752577</v>
      </c>
      <c r="AA161" s="71">
        <v>0.58802816901408494</v>
      </c>
      <c r="AB161" s="71">
        <v>0.63469675599435804</v>
      </c>
      <c r="AC161" s="71">
        <v>0.60557768924302802</v>
      </c>
      <c r="AD161" s="71">
        <v>0.68451242829827896</v>
      </c>
      <c r="AE161" s="71">
        <v>0.63616071428571397</v>
      </c>
      <c r="AF161" s="71">
        <v>0.60086767895878501</v>
      </c>
      <c r="AG161" s="71">
        <v>0.73901808785529699</v>
      </c>
      <c r="AH161" s="71">
        <v>0.68501529051987797</v>
      </c>
    </row>
    <row r="162" spans="1:34" x14ac:dyDescent="0.35">
      <c r="A162" s="34" t="s">
        <v>372</v>
      </c>
      <c r="B162" s="34" t="s">
        <v>84</v>
      </c>
      <c r="C162" s="64" t="s">
        <v>85</v>
      </c>
      <c r="D162" s="64" t="s">
        <v>409</v>
      </c>
      <c r="E162" s="64" t="s">
        <v>11</v>
      </c>
      <c r="F162" s="64" t="s">
        <v>12</v>
      </c>
      <c r="G162" s="64" t="s">
        <v>410</v>
      </c>
      <c r="H162" s="71" t="s">
        <v>68</v>
      </c>
      <c r="I162" t="str">
        <f t="shared" si="14"/>
        <v>Individual working outside of the house (30 days) : Yes</v>
      </c>
      <c r="J162" t="str">
        <f t="shared" si="15"/>
        <v>Individual working outside of the house (30 days) : YesLebanese</v>
      </c>
      <c r="K162" s="71">
        <v>0.33695652173912999</v>
      </c>
      <c r="L162" s="71">
        <v>0.39467849223946799</v>
      </c>
      <c r="M162" s="71">
        <v>0.242469879518072</v>
      </c>
      <c r="N162" s="71">
        <v>0.34461538461538499</v>
      </c>
      <c r="O162" s="71">
        <v>0.39539748953974901</v>
      </c>
      <c r="P162" s="71">
        <v>0.27122641509433998</v>
      </c>
      <c r="Q162" s="71">
        <v>0.32388663967611298</v>
      </c>
      <c r="R162" s="71">
        <v>0.41010101010101002</v>
      </c>
      <c r="S162" s="71">
        <v>0.34941520467836301</v>
      </c>
      <c r="T162" s="71">
        <v>0.33059548254620102</v>
      </c>
      <c r="U162" s="71">
        <v>0.29735234215885897</v>
      </c>
      <c r="V162" s="71">
        <v>0.308550185873606</v>
      </c>
      <c r="W162" s="71">
        <v>0.32352941176470601</v>
      </c>
      <c r="X162" s="71">
        <v>0.352112676056338</v>
      </c>
      <c r="Y162" s="71">
        <v>0.27072538860103601</v>
      </c>
      <c r="Z162" s="71">
        <v>0.348453608247423</v>
      </c>
      <c r="AA162" s="71">
        <v>0.411971830985915</v>
      </c>
      <c r="AB162" s="71">
        <v>0.36530324400564201</v>
      </c>
      <c r="AC162" s="71">
        <v>0.39442231075697198</v>
      </c>
      <c r="AD162" s="71">
        <v>0.31357552581261899</v>
      </c>
      <c r="AE162" s="71">
        <v>0.36383928571428598</v>
      </c>
      <c r="AF162" s="71">
        <v>0.39913232104121499</v>
      </c>
      <c r="AG162" s="71">
        <v>0.26098191214470301</v>
      </c>
      <c r="AH162" s="71">
        <v>0.31498470948012203</v>
      </c>
    </row>
    <row r="163" spans="1:34" x14ac:dyDescent="0.35">
      <c r="A163" s="34" t="s">
        <v>372</v>
      </c>
      <c r="B163" s="34" t="s">
        <v>84</v>
      </c>
      <c r="C163" s="64" t="s">
        <v>85</v>
      </c>
      <c r="D163" s="64" t="s">
        <v>409</v>
      </c>
      <c r="E163" s="64" t="s">
        <v>11</v>
      </c>
      <c r="F163" s="64" t="s">
        <v>12</v>
      </c>
      <c r="G163" s="64" t="s">
        <v>411</v>
      </c>
      <c r="H163" s="71" t="s">
        <v>7</v>
      </c>
      <c r="I163" t="str">
        <f t="shared" si="14"/>
        <v>Individual unemployed and seeking to work outside of the household : Decline to answer</v>
      </c>
      <c r="J163" t="str">
        <f t="shared" si="15"/>
        <v>Individual unemployed and seeking to work outside of the household : Decline to answerLebanese</v>
      </c>
      <c r="M163" s="71">
        <v>1.9880715705765401E-3</v>
      </c>
      <c r="P163" s="71">
        <v>1.6181229773462799E-3</v>
      </c>
    </row>
    <row r="164" spans="1:34" x14ac:dyDescent="0.35">
      <c r="A164" s="34" t="s">
        <v>372</v>
      </c>
      <c r="B164" s="34" t="s">
        <v>84</v>
      </c>
      <c r="C164" s="64" t="s">
        <v>85</v>
      </c>
      <c r="D164" s="64" t="s">
        <v>409</v>
      </c>
      <c r="E164" s="64" t="s">
        <v>11</v>
      </c>
      <c r="F164" s="64" t="s">
        <v>12</v>
      </c>
      <c r="G164" s="64" t="s">
        <v>411</v>
      </c>
      <c r="H164" s="71" t="s">
        <v>8</v>
      </c>
      <c r="I164" t="str">
        <f t="shared" si="14"/>
        <v>Individual unemployed and seeking to work outside of the household : Don't know</v>
      </c>
      <c r="J164" t="str">
        <f t="shared" si="15"/>
        <v>Individual unemployed and seeking to work outside of the household : Don't knowLebanese</v>
      </c>
      <c r="O164" s="71">
        <v>3.4602076124567501E-3</v>
      </c>
      <c r="Q164" s="71">
        <v>5.9880239520958096E-3</v>
      </c>
      <c r="R164" s="71">
        <v>3.4246575342465799E-3</v>
      </c>
      <c r="Z164" s="71">
        <v>3.1645569620253199E-3</v>
      </c>
      <c r="AC164" s="71">
        <v>6.5789473684210497E-3</v>
      </c>
      <c r="AG164" s="71">
        <v>3.4965034965035E-3</v>
      </c>
    </row>
    <row r="165" spans="1:34" x14ac:dyDescent="0.35">
      <c r="A165" s="34" t="s">
        <v>372</v>
      </c>
      <c r="B165" s="34" t="s">
        <v>84</v>
      </c>
      <c r="C165" s="64" t="s">
        <v>85</v>
      </c>
      <c r="D165" s="64" t="s">
        <v>409</v>
      </c>
      <c r="E165" s="64" t="s">
        <v>11</v>
      </c>
      <c r="F165" s="64" t="s">
        <v>12</v>
      </c>
      <c r="G165" s="64" t="s">
        <v>411</v>
      </c>
      <c r="H165" s="71" t="s">
        <v>67</v>
      </c>
      <c r="I165" t="str">
        <f t="shared" si="14"/>
        <v>Individual unemployed and seeking to work outside of the household : No</v>
      </c>
      <c r="J165" t="str">
        <f t="shared" si="15"/>
        <v>Individual unemployed and seeking to work outside of the household : NoLebanese</v>
      </c>
      <c r="K165" s="71">
        <v>0.78506375227686698</v>
      </c>
      <c r="L165" s="71">
        <v>0.77573529411764697</v>
      </c>
      <c r="M165" s="71">
        <v>0.624254473161034</v>
      </c>
      <c r="N165" s="71">
        <v>0.83881064162754304</v>
      </c>
      <c r="O165" s="71">
        <v>0.82698961937716298</v>
      </c>
      <c r="P165" s="71">
        <v>0.702265372168285</v>
      </c>
      <c r="Q165" s="71">
        <v>0.77544910179640703</v>
      </c>
      <c r="R165" s="71">
        <v>0.80479452054794498</v>
      </c>
      <c r="S165" s="71">
        <v>0.76629213483146097</v>
      </c>
      <c r="T165" s="71">
        <v>0.79754601226993904</v>
      </c>
      <c r="U165" s="71">
        <v>0.74202898550724605</v>
      </c>
      <c r="V165" s="71">
        <v>0.72580645161290303</v>
      </c>
      <c r="W165" s="71">
        <v>0.79130434782608705</v>
      </c>
      <c r="X165" s="71">
        <v>0.88315217391304401</v>
      </c>
      <c r="Y165" s="71">
        <v>0.79040852575488496</v>
      </c>
      <c r="Z165" s="71">
        <v>0.908227848101266</v>
      </c>
      <c r="AA165" s="71">
        <v>0.89221556886227504</v>
      </c>
      <c r="AB165" s="71">
        <v>0.80888888888888899</v>
      </c>
      <c r="AC165" s="71">
        <v>0.85197368421052599</v>
      </c>
      <c r="AD165" s="71">
        <v>0.79608938547485997</v>
      </c>
      <c r="AE165" s="71">
        <v>0.82456140350877205</v>
      </c>
      <c r="AF165" s="71">
        <v>0.88086642599277998</v>
      </c>
      <c r="AG165" s="71">
        <v>0.83916083916083895</v>
      </c>
      <c r="AH165" s="71">
        <v>0.74553571428571397</v>
      </c>
    </row>
    <row r="166" spans="1:34" x14ac:dyDescent="0.35">
      <c r="A166" s="34" t="s">
        <v>372</v>
      </c>
      <c r="B166" s="34" t="s">
        <v>84</v>
      </c>
      <c r="C166" s="64" t="s">
        <v>85</v>
      </c>
      <c r="D166" s="64" t="s">
        <v>409</v>
      </c>
      <c r="E166" s="64" t="s">
        <v>11</v>
      </c>
      <c r="F166" s="64" t="s">
        <v>12</v>
      </c>
      <c r="G166" s="64" t="s">
        <v>411</v>
      </c>
      <c r="H166" s="71" t="s">
        <v>68</v>
      </c>
      <c r="I166" t="str">
        <f t="shared" si="14"/>
        <v>Individual unemployed and seeking to work outside of the household : Yes</v>
      </c>
      <c r="J166" t="str">
        <f t="shared" si="15"/>
        <v>Individual unemployed and seeking to work outside of the household : YesLebanese</v>
      </c>
      <c r="K166" s="71">
        <v>0.21493624772313299</v>
      </c>
      <c r="L166" s="71">
        <v>0.224264705882353</v>
      </c>
      <c r="M166" s="71">
        <v>0.37375745526838999</v>
      </c>
      <c r="N166" s="71">
        <v>0.16118935837245699</v>
      </c>
      <c r="O166" s="71">
        <v>0.169550173010381</v>
      </c>
      <c r="P166" s="71">
        <v>0.29611650485436902</v>
      </c>
      <c r="Q166" s="71">
        <v>0.21856287425149701</v>
      </c>
      <c r="R166" s="71">
        <v>0.19178082191780799</v>
      </c>
      <c r="S166" s="71">
        <v>0.233707865168539</v>
      </c>
      <c r="T166" s="71">
        <v>0.20245398773006101</v>
      </c>
      <c r="U166" s="71">
        <v>0.257971014492754</v>
      </c>
      <c r="V166" s="71">
        <v>0.27419354838709697</v>
      </c>
      <c r="W166" s="71">
        <v>0.208695652173913</v>
      </c>
      <c r="X166" s="71">
        <v>0.116847826086957</v>
      </c>
      <c r="Y166" s="71">
        <v>0.20959147424511501</v>
      </c>
      <c r="Z166" s="71">
        <v>8.8607594936708903E-2</v>
      </c>
      <c r="AA166" s="71">
        <v>0.107784431137725</v>
      </c>
      <c r="AB166" s="71">
        <v>0.19111111111111101</v>
      </c>
      <c r="AC166" s="71">
        <v>0.14144736842105299</v>
      </c>
      <c r="AD166" s="71">
        <v>0.20391061452514</v>
      </c>
      <c r="AE166" s="71">
        <v>0.175438596491228</v>
      </c>
      <c r="AF166" s="71">
        <v>0.11913357400721999</v>
      </c>
      <c r="AG166" s="71">
        <v>0.15734265734265701</v>
      </c>
      <c r="AH166" s="71">
        <v>0.25446428571428598</v>
      </c>
    </row>
    <row r="167" spans="1:34" x14ac:dyDescent="0.35">
      <c r="I167" t="str">
        <f t="shared" si="14"/>
        <v/>
      </c>
      <c r="J167" t="str">
        <f t="shared" si="15"/>
        <v/>
      </c>
    </row>
    <row r="168" spans="1:34" x14ac:dyDescent="0.35">
      <c r="I168" t="str">
        <f t="shared" si="14"/>
        <v/>
      </c>
      <c r="J168" t="str">
        <f t="shared" si="15"/>
        <v/>
      </c>
    </row>
    <row r="169" spans="1:34" x14ac:dyDescent="0.35">
      <c r="I169" t="str">
        <f t="shared" si="14"/>
        <v/>
      </c>
      <c r="J169" t="str">
        <f t="shared" si="15"/>
        <v/>
      </c>
    </row>
    <row r="170" spans="1:34" x14ac:dyDescent="0.35">
      <c r="I170" t="str">
        <f t="shared" si="14"/>
        <v/>
      </c>
      <c r="J170" t="str">
        <f t="shared" si="15"/>
        <v/>
      </c>
    </row>
    <row r="171" spans="1:34" x14ac:dyDescent="0.35">
      <c r="I171" t="str">
        <f t="shared" si="14"/>
        <v/>
      </c>
      <c r="J171" t="str">
        <f t="shared" si="15"/>
        <v/>
      </c>
    </row>
    <row r="172" spans="1:34" x14ac:dyDescent="0.35">
      <c r="I172" t="str">
        <f t="shared" si="14"/>
        <v/>
      </c>
      <c r="J172" t="str">
        <f t="shared" si="15"/>
        <v/>
      </c>
    </row>
    <row r="173" spans="1:34" x14ac:dyDescent="0.35">
      <c r="I173" t="str">
        <f t="shared" si="14"/>
        <v/>
      </c>
      <c r="J173" t="str">
        <f t="shared" si="15"/>
        <v/>
      </c>
    </row>
    <row r="174" spans="1:34" x14ac:dyDescent="0.35">
      <c r="I174" t="str">
        <f t="shared" si="14"/>
        <v/>
      </c>
      <c r="J174" t="str">
        <f t="shared" si="15"/>
        <v/>
      </c>
    </row>
    <row r="175" spans="1:34" x14ac:dyDescent="0.35">
      <c r="I175" t="str">
        <f t="shared" si="14"/>
        <v/>
      </c>
      <c r="J175" t="str">
        <f t="shared" si="15"/>
        <v/>
      </c>
    </row>
    <row r="176" spans="1:34" x14ac:dyDescent="0.35">
      <c r="I176" t="str">
        <f t="shared" si="14"/>
        <v/>
      </c>
      <c r="J176" t="str">
        <f t="shared" si="15"/>
        <v/>
      </c>
    </row>
    <row r="177" spans="9:10" x14ac:dyDescent="0.35">
      <c r="I177" t="str">
        <f t="shared" si="14"/>
        <v/>
      </c>
      <c r="J177" t="str">
        <f t="shared" si="15"/>
        <v/>
      </c>
    </row>
  </sheetData>
  <autoFilter ref="A1:AJ339" xr:uid="{00000000-0009-0000-0000-000006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2022-02-01T10:33:36Z</dcterms:modified>
</cp:coreProperties>
</file>